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theme/themeOverride1.xml" ContentType="application/vnd.openxmlformats-officedocument.themeOverride+xml"/>
  <Override PartName="/xl/charts/chart81.xml" ContentType="application/vnd.openxmlformats-officedocument.drawingml.chart+xml"/>
  <Override PartName="/xl/charts/chart82.xml" ContentType="application/vnd.openxmlformats-officedocument.drawingml.chart+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tables/table9.xml" ContentType="application/vnd.openxmlformats-officedocument.spreadsheetml.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drawings/drawing6.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theme/themeOverride2.xml" ContentType="application/vnd.openxmlformats-officedocument.themeOverride+xml"/>
  <Override PartName="/xl/charts/chart89.xml" ContentType="application/vnd.openxmlformats-officedocument.drawingml.chart+xml"/>
  <Override PartName="/xl/theme/themeOverride3.xml" ContentType="application/vnd.openxmlformats-officedocument.themeOverride+xml"/>
  <Override PartName="/xl/charts/chart90.xml" ContentType="application/vnd.openxmlformats-officedocument.drawingml.chart+xml"/>
  <Override PartName="/xl/theme/themeOverride4.xml" ContentType="application/vnd.openxmlformats-officedocument.themeOverride+xml"/>
  <Override PartName="/xl/charts/chart91.xml" ContentType="application/vnd.openxmlformats-officedocument.drawingml.chart+xml"/>
  <Override PartName="/xl/theme/themeOverride5.xml" ContentType="application/vnd.openxmlformats-officedocument.themeOverride+xml"/>
  <Override PartName="/xl/charts/chart92.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tables/table10.xml" ContentType="application/vnd.openxmlformats-officedocument.spreadsheetml.table+xml"/>
  <Override PartName="/xl/charts/chart93.xml" ContentType="application/vnd.openxmlformats-officedocument.drawingml.chart+xml"/>
  <Override PartName="/xl/theme/themeOverride7.xml" ContentType="application/vnd.openxmlformats-officedocument.themeOverride+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theme/themeOverride8.xml" ContentType="application/vnd.openxmlformats-officedocument.themeOverride+xml"/>
  <Override PartName="/xl/charts/chart97.xml" ContentType="application/vnd.openxmlformats-officedocument.drawingml.chart+xml"/>
  <Override PartName="/xl/charts/chart98.xml" ContentType="application/vnd.openxmlformats-officedocument.drawingml.chart+xml"/>
  <Override PartName="/xl/theme/themeOverride9.xml" ContentType="application/vnd.openxmlformats-officedocument.themeOverride+xml"/>
  <Override PartName="/xl/charts/chart99.xml" ContentType="application/vnd.openxmlformats-officedocument.drawingml.chart+xml"/>
  <Override PartName="/xl/theme/themeOverride10.xml" ContentType="application/vnd.openxmlformats-officedocument.themeOverride+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1.xml" ContentType="application/vnd.openxmlformats-officedocument.spreadsheetml.comments+xml"/>
  <Override PartName="/xl/drawings/drawing11.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pivotTables/pivotTable110.xml" ContentType="application/vnd.openxmlformats-officedocument.spreadsheetml.pivotTable+xml"/>
  <Override PartName="/xl/drawings/drawing12.xml" ContentType="application/vnd.openxmlformats-officedocument.drawing+xml"/>
  <Override PartName="/xl/charts/chart108.xml" ContentType="application/vnd.openxmlformats-officedocument.drawingml.chart+xml"/>
  <Override PartName="/xl/tables/table46.xml" ContentType="application/vnd.openxmlformats-officedocument.spreadsheetml.table+xml"/>
  <Override PartName="/xl/drawings/drawing13.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4.xml" ContentType="application/vnd.openxmlformats-officedocument.drawing+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drawings/drawing15.xml" ContentType="application/vnd.openxmlformats-officedocument.drawing+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2.xml" ContentType="application/vnd.openxmlformats-officedocument.spreadsheetml.comments+xml"/>
  <Override PartName="/xl/drawings/drawing16.xml" ContentType="application/vnd.openxmlformats-officedocument.drawing+xml"/>
  <Override PartName="/xl/tables/table71.xml" ContentType="application/vnd.openxmlformats-officedocument.spreadsheetml.table+xml"/>
  <Override PartName="/xl/tables/table72.xml" ContentType="application/vnd.openxmlformats-officedocument.spreadsheetml.table+xml"/>
  <Override PartName="/xl/drawings/drawing17.xml" ContentType="application/vnd.openxmlformats-officedocument.drawing+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18.xml" ContentType="application/vnd.openxmlformats-officedocument.drawing+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19.xml" ContentType="application/vnd.openxmlformats-officedocument.drawing+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drawings/drawing20.xml" ContentType="application/vnd.openxmlformats-officedocument.drawing+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drawings/drawing21.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drawings/drawing22.xml" ContentType="application/vnd.openxmlformats-officedocument.drawing+xml"/>
  <Override PartName="/xl/tables/table121.xml" ContentType="application/vnd.openxmlformats-officedocument.spreadsheetml.table+xml"/>
  <Override PartName="/xl/tables/table122.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Override PartName="/xl/charts/colors74.xml" ContentType="application/vnd.ms-office.chartcolorstyle+xml"/>
  <Override PartName="/xl/charts/style74.xml" ContentType="application/vnd.ms-office.chartstyle+xml"/>
  <Override PartName="/xl/charts/colors75.xml" ContentType="application/vnd.ms-office.chartcolorstyle+xml"/>
  <Override PartName="/xl/charts/style75.xml" ContentType="application/vnd.ms-office.chartstyle+xml"/>
  <Override PartName="/xl/charts/colors76.xml" ContentType="application/vnd.ms-office.chartcolorstyle+xml"/>
  <Override PartName="/xl/charts/style76.xml" ContentType="application/vnd.ms-office.chartstyle+xml"/>
  <Override PartName="/xl/charts/colors77.xml" ContentType="application/vnd.ms-office.chartcolorstyle+xml"/>
  <Override PartName="/xl/charts/style77.xml" ContentType="application/vnd.ms-office.chartstyle+xml"/>
  <Override PartName="/xl/charts/colors78.xml" ContentType="application/vnd.ms-office.chartcolorstyle+xml"/>
  <Override PartName="/xl/charts/style78.xml" ContentType="application/vnd.ms-office.chartstyle+xml"/>
  <Override PartName="/xl/charts/colors79.xml" ContentType="application/vnd.ms-office.chartcolorstyle+xml"/>
  <Override PartName="/xl/charts/style79.xml" ContentType="application/vnd.ms-office.chartstyle+xml"/>
  <Override PartName="/xl/charts/colors80.xml" ContentType="application/vnd.ms-office.chartcolorstyle+xml"/>
  <Override PartName="/xl/charts/style80.xml" ContentType="application/vnd.ms-office.chartstyle+xml"/>
  <Override PartName="/xl/charts/colors81.xml" ContentType="application/vnd.ms-office.chartcolorstyle+xml"/>
  <Override PartName="/xl/charts/style81.xml" ContentType="application/vnd.ms-office.chartstyle+xml"/>
  <Override PartName="/xl/charts/colors82.xml" ContentType="application/vnd.ms-office.chartcolorstyle+xml"/>
  <Override PartName="/xl/charts/style82.xml" ContentType="application/vnd.ms-office.chartstyle+xml"/>
  <Override PartName="/xl/charts/colors83.xml" ContentType="application/vnd.ms-office.chartcolorstyle+xml"/>
  <Override PartName="/xl/charts/style83.xml" ContentType="application/vnd.ms-office.chartstyle+xml"/>
  <Override PartName="/xl/charts/colors84.xml" ContentType="application/vnd.ms-office.chartcolorstyle+xml"/>
  <Override PartName="/xl/charts/style84.xml" ContentType="application/vnd.ms-office.chartstyle+xml"/>
  <Override PartName="/xl/charts/colors85.xml" ContentType="application/vnd.ms-office.chartcolorstyle+xml"/>
  <Override PartName="/xl/charts/style85.xml" ContentType="application/vnd.ms-office.chartstyle+xml"/>
  <Override PartName="/xl/charts/colors86.xml" ContentType="application/vnd.ms-office.chartcolorstyle+xml"/>
  <Override PartName="/xl/charts/style86.xml" ContentType="application/vnd.ms-office.chartstyle+xml"/>
  <Override PartName="/xl/charts/colors87.xml" ContentType="application/vnd.ms-office.chartcolorstyle+xml"/>
  <Override PartName="/xl/charts/style87.xml" ContentType="application/vnd.ms-office.chartstyle+xml"/>
  <Override PartName="/xl/charts/colors88.xml" ContentType="application/vnd.ms-office.chartcolorstyle+xml"/>
  <Override PartName="/xl/charts/style88.xml" ContentType="application/vnd.ms-office.chartstyle+xml"/>
  <Override PartName="/xl/charts/colors89.xml" ContentType="application/vnd.ms-office.chartcolorstyle+xml"/>
  <Override PartName="/xl/charts/style89.xml" ContentType="application/vnd.ms-office.chartstyle+xml"/>
  <Override PartName="/xl/charts/colors90.xml" ContentType="application/vnd.ms-office.chartcolorstyle+xml"/>
  <Override PartName="/xl/charts/style90.xml" ContentType="application/vnd.ms-office.chartstyle+xml"/>
  <Override PartName="/xl/charts/colors91.xml" ContentType="application/vnd.ms-office.chartcolorstyle+xml"/>
  <Override PartName="/xl/charts/style91.xml" ContentType="application/vnd.ms-office.chartstyle+xml"/>
  <Override PartName="/xl/charts/colors92.xml" ContentType="application/vnd.ms-office.chartcolorstyle+xml"/>
  <Override PartName="/xl/charts/style92.xml" ContentType="application/vnd.ms-office.chartstyle+xml"/>
  <Override PartName="/xl/charts/colors93.xml" ContentType="application/vnd.ms-office.chartcolorstyle+xml"/>
  <Override PartName="/xl/charts/style93.xml" ContentType="application/vnd.ms-office.chartstyle+xml"/>
  <Override PartName="/xl/charts/colors94.xml" ContentType="application/vnd.ms-office.chartcolorstyle+xml"/>
  <Override PartName="/xl/charts/style94.xml" ContentType="application/vnd.ms-office.chartstyle+xml"/>
  <Override PartName="/xl/charts/colors95.xml" ContentType="application/vnd.ms-office.chartcolorstyle+xml"/>
  <Override PartName="/xl/charts/style95.xml" ContentType="application/vnd.ms-office.chartstyle+xml"/>
  <Override PartName="/xl/charts/colors96.xml" ContentType="application/vnd.ms-office.chartcolorstyle+xml"/>
  <Override PartName="/xl/charts/style96.xml" ContentType="application/vnd.ms-office.chartstyle+xml"/>
  <Override PartName="/xl/charts/colors97.xml" ContentType="application/vnd.ms-office.chartcolorstyle+xml"/>
  <Override PartName="/xl/charts/style97.xml" ContentType="application/vnd.ms-office.chartstyle+xml"/>
  <Override PartName="/xl/charts/colors98.xml" ContentType="application/vnd.ms-office.chartcolorstyle+xml"/>
  <Override PartName="/xl/charts/style98.xml" ContentType="application/vnd.ms-office.chartstyle+xml"/>
  <Override PartName="/xl/charts/colors99.xml" ContentType="application/vnd.ms-office.chartcolorstyle+xml"/>
  <Override PartName="/xl/charts/style99.xml" ContentType="application/vnd.ms-office.chartstyle+xml"/>
  <Override PartName="/xl/charts/colors100.xml" ContentType="application/vnd.ms-office.chartcolorstyle+xml"/>
  <Override PartName="/xl/charts/style100.xml" ContentType="application/vnd.ms-office.chartstyle+xml"/>
  <Override PartName="/xl/charts/colors101.xml" ContentType="application/vnd.ms-office.chartcolorstyle+xml"/>
  <Override PartName="/xl/charts/style101.xml" ContentType="application/vnd.ms-office.chartstyle+xml"/>
  <Override PartName="/xl/charts/colors102.xml" ContentType="application/vnd.ms-office.chartcolorstyle+xml"/>
  <Override PartName="/xl/charts/style102.xml" ContentType="application/vnd.ms-office.chartstyle+xml"/>
  <Override PartName="/xl/charts/colors103.xml" ContentType="application/vnd.ms-office.chartcolorstyle+xml"/>
  <Override PartName="/xl/charts/style103.xml" ContentType="application/vnd.ms-office.chartstyle+xml"/>
  <Override PartName="/xl/charts/colors104.xml" ContentType="application/vnd.ms-office.chartcolorstyle+xml"/>
  <Override PartName="/xl/charts/style104.xml" ContentType="application/vnd.ms-office.chartstyle+xml"/>
  <Override PartName="/xl/charts/colors105.xml" ContentType="application/vnd.ms-office.chartcolorstyle+xml"/>
  <Override PartName="/xl/charts/style105.xml" ContentType="application/vnd.ms-office.chartstyle+xml"/>
  <Override PartName="/xl/charts/colors106.xml" ContentType="application/vnd.ms-office.chartcolorstyle+xml"/>
  <Override PartName="/xl/charts/style106.xml" ContentType="application/vnd.ms-office.chartstyle+xml"/>
  <Override PartName="/xl/charts/colors107.xml" ContentType="application/vnd.ms-office.chartcolorstyle+xml"/>
  <Override PartName="/xl/charts/style107.xml" ContentType="application/vnd.ms-office.chartstyle+xml"/>
  <Override PartName="/xl/charts/colors108.xml" ContentType="application/vnd.ms-office.chartcolorstyle+xml"/>
  <Override PartName="/xl/charts/style108.xml" ContentType="application/vnd.ms-office.chartstyle+xml"/>
  <Override PartName="/xl/charts/colors109.xml" ContentType="application/vnd.ms-office.chartcolorstyle+xml"/>
  <Override PartName="/xl/charts/style109.xml" ContentType="application/vnd.ms-office.chartstyle+xml"/>
  <Override PartName="/xl/charts/colors110.xml" ContentType="application/vnd.ms-office.chartcolorstyle+xml"/>
  <Override PartName="/xl/charts/style110.xml" ContentType="application/vnd.ms-office.chartstyle+xml"/>
  <Override PartName="/xl/charts/colors111.xml" ContentType="application/vnd.ms-office.chartcolorstyle+xml"/>
  <Override PartName="/xl/charts/style11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lockStructure="1"/>
  <bookViews>
    <workbookView xWindow="0" yWindow="0" windowWidth="19212" windowHeight="9192" tabRatio="865"/>
  </bookViews>
  <sheets>
    <sheet name="Duurzame ontwikkeling" sheetId="11" r:id="rId1"/>
    <sheet name="People" sheetId="12" r:id="rId2"/>
    <sheet name="1 Draaitab Geen armoede" sheetId="23" state="hidden" r:id="rId3"/>
    <sheet name="2 Draaitab Geen honger" sheetId="5" state="hidden" r:id="rId4"/>
    <sheet name="3 Draaitab gezondheid&amp;welzijn" sheetId="4" state="hidden" r:id="rId5"/>
    <sheet name="4 Draaitab kwaliteitsonderwijs" sheetId="45" state="hidden" r:id="rId6"/>
    <sheet name="5 Draaitab Gendergelijkheid" sheetId="21" state="hidden" r:id="rId7"/>
    <sheet name="6 Draaitab schoon water" sheetId="48" state="hidden" r:id="rId8"/>
    <sheet name="Prosperity" sheetId="14" r:id="rId9"/>
    <sheet name="7 Draaitabellen B&amp;D energie " sheetId="2" state="hidden" r:id="rId10"/>
    <sheet name="8 Draaitab Eerlijk werk" sheetId="34" state="hidden" r:id="rId11"/>
    <sheet name="9 Draaitab Ind Inno Infra " sheetId="52" state="hidden" r:id="rId12"/>
    <sheet name="10 Draaitab Ongelijkheid verm" sheetId="6" state="hidden" r:id="rId13"/>
    <sheet name="10 Budget ontwikkelingssamenw" sheetId="13" state="hidden" r:id="rId14"/>
    <sheet name="11 Duurzame S&amp;G Draaitabellen" sheetId="43" state="hidden" r:id="rId15"/>
    <sheet name="12 Draaitab verantw cons &amp; prod" sheetId="38" state="hidden" r:id="rId16"/>
    <sheet name="13 Draaitab Klimaatactie" sheetId="29" state="hidden" r:id="rId17"/>
    <sheet name="14 Draaitab Leven in het water" sheetId="31" state="hidden" r:id="rId18"/>
    <sheet name="15 Draaitab Leven op het land" sheetId="32" state="hidden" r:id="rId19"/>
    <sheet name="16 Draaitab Vrede en veiligheid" sheetId="18" state="hidden" r:id="rId20"/>
    <sheet name="Planet" sheetId="49" r:id="rId21"/>
    <sheet name="Peace" sheetId="9" r:id="rId22"/>
    <sheet name="Partnership" sheetId="53" r:id="rId23"/>
    <sheet name="PZ Gavers" sheetId="8" state="hidden" r:id="rId24"/>
    <sheet name="WOL " sheetId="10" state="hidden" r:id="rId25"/>
    <sheet name="COMM" sheetId="57" state="hidden" r:id="rId26"/>
    <sheet name="Evolutie_bevolking_arr.Kortrijk" sheetId="61" state="hidden" r:id="rId27"/>
    <sheet name="Bevol. arr. Kortrijk" sheetId="59" state="hidden" r:id="rId28"/>
    <sheet name="Zorgbedrijf" sheetId="46" state="hidden" r:id="rId29"/>
    <sheet name="OCMW Sociale dienst" sheetId="1" state="hidden" r:id="rId30"/>
    <sheet name="B&amp;W Welzijn" sheetId="44" state="hidden" r:id="rId31"/>
    <sheet name="Financiën" sheetId="62" state="hidden" r:id="rId32"/>
    <sheet name="VT" sheetId="27" state="hidden" r:id="rId33"/>
    <sheet name="M&amp;P Strategische planning" sheetId="41" state="hidden" r:id="rId34"/>
    <sheet name="GGZ Wonen" sheetId="40" state="hidden" r:id="rId35"/>
    <sheet name="GGZ Stedenbouw en RO" sheetId="51" state="hidden" r:id="rId36"/>
    <sheet name="GGZ Milieu" sheetId="28" state="hidden" r:id="rId37"/>
    <sheet name="Facility" sheetId="50" state="hidden" r:id="rId38"/>
  </sheets>
  <definedNames>
    <definedName name="_xlnm._FilterDatabase" localSheetId="28" hidden="1">Zorgbedrijf!$A$51:$B$51</definedName>
    <definedName name="_xlchart.v1.0" hidden="1">Financiën!$A$105</definedName>
    <definedName name="_xlchart.v1.1" hidden="1">Financiën!$A$111</definedName>
    <definedName name="_xlchart.v1.10" hidden="1">Financiën!$A$117</definedName>
    <definedName name="_xlchart.v1.11" hidden="1">Financiën!$A$119</definedName>
    <definedName name="_xlchart.v1.12" hidden="1">Financiën!$B$105:$H$105</definedName>
    <definedName name="_xlchart.v1.13" hidden="1">Financiën!$B$111:$H$111</definedName>
    <definedName name="_xlchart.v1.14" hidden="1">Financiën!$B$117:$H$117</definedName>
    <definedName name="_xlchart.v1.15" hidden="1">Financiën!$B$119:$H$119</definedName>
    <definedName name="_xlchart.v1.2" hidden="1">Financiën!$A$117</definedName>
    <definedName name="_xlchart.v1.3" hidden="1">Financiën!$A$119</definedName>
    <definedName name="_xlchart.v1.4" hidden="1">Financiën!$B$105:$H$105</definedName>
    <definedName name="_xlchart.v1.5" hidden="1">Financiën!$B$111:$H$111</definedName>
    <definedName name="_xlchart.v1.6" hidden="1">Financiën!$B$117:$H$117</definedName>
    <definedName name="_xlchart.v1.7" hidden="1">Financiën!$B$119:$H$119</definedName>
    <definedName name="_xlchart.v1.8" hidden="1">Financiën!$A$105</definedName>
    <definedName name="_xlchart.v1.9" hidden="1">Financiën!$A$111</definedName>
    <definedName name="Slicer_Jaar">#N/A</definedName>
    <definedName name="Slicer_Locatie">#N/A</definedName>
    <definedName name="Slicer_Locatie1">#N/A</definedName>
    <definedName name="Slicer_locatie2">#N/A</definedName>
    <definedName name="Slicer_locatie3">#N/A</definedName>
    <definedName name="Slicer_locatie4">#N/A</definedName>
    <definedName name="Slicer_Niveau">#N/A</definedName>
    <definedName name="Slicer_Regio">#N/A</definedName>
    <definedName name="Slicer_Regio1">#N/A</definedName>
    <definedName name="Slicer_Rekening">#N/A</definedName>
    <definedName name="Slicer_School">#N/A</definedName>
    <definedName name="Slicer_teller_detail">#N/A</definedName>
    <definedName name="Slicer_Wijk">#N/A</definedName>
    <definedName name="Webformulier_dienstverlening" localSheetId="25" hidden="1">COMM!#REF!</definedName>
  </definedNames>
  <calcPr calcId="152511"/>
  <pivotCaches>
    <pivotCache cacheId="0" r:id="rId39"/>
    <pivotCache cacheId="1" r:id="rId40"/>
    <pivotCache cacheId="2" r:id="rId41"/>
    <pivotCache cacheId="3" r:id="rId42"/>
    <pivotCache cacheId="4" r:id="rId43"/>
    <pivotCache cacheId="5" r:id="rId44"/>
    <pivotCache cacheId="6" r:id="rId45"/>
    <pivotCache cacheId="7" r:id="rId46"/>
    <pivotCache cacheId="8" r:id="rId47"/>
    <pivotCache cacheId="9" r:id="rId48"/>
    <pivotCache cacheId="10" r:id="rId49"/>
    <pivotCache cacheId="11" r:id="rId50"/>
    <pivotCache cacheId="12" r:id="rId51"/>
    <pivotCache cacheId="13" r:id="rId52"/>
    <pivotCache cacheId="14" r:id="rId53"/>
    <pivotCache cacheId="15" r:id="rId54"/>
    <pivotCache cacheId="16" r:id="rId55"/>
    <pivotCache cacheId="17" r:id="rId56"/>
    <pivotCache cacheId="18" r:id="rId57"/>
    <pivotCache cacheId="19" r:id="rId58"/>
    <pivotCache cacheId="20" r:id="rId59"/>
    <pivotCache cacheId="21" r:id="rId60"/>
    <pivotCache cacheId="22" r:id="rId61"/>
    <pivotCache cacheId="23" r:id="rId62"/>
    <pivotCache cacheId="24" r:id="rId63"/>
    <pivotCache cacheId="25" r:id="rId64"/>
    <pivotCache cacheId="26" r:id="rId65"/>
    <pivotCache cacheId="27" r:id="rId66"/>
    <pivotCache cacheId="28" r:id="rId67"/>
    <pivotCache cacheId="29" r:id="rId68"/>
    <pivotCache cacheId="30" r:id="rId69"/>
    <pivotCache cacheId="31" r:id="rId70"/>
    <pivotCache cacheId="32" r:id="rId71"/>
    <pivotCache cacheId="33" r:id="rId72"/>
    <pivotCache cacheId="34" r:id="rId73"/>
    <pivotCache cacheId="35" r:id="rId74"/>
    <pivotCache cacheId="36" r:id="rId75"/>
    <pivotCache cacheId="37" r:id="rId76"/>
    <pivotCache cacheId="38" r:id="rId77"/>
    <pivotCache cacheId="39" r:id="rId78"/>
    <pivotCache cacheId="40" r:id="rId79"/>
    <pivotCache cacheId="41" r:id="rId80"/>
    <pivotCache cacheId="42" r:id="rId81"/>
    <pivotCache cacheId="43" r:id="rId82"/>
    <pivotCache cacheId="44" r:id="rId83"/>
    <pivotCache cacheId="45" r:id="rId84"/>
    <pivotCache cacheId="46" r:id="rId85"/>
    <pivotCache cacheId="47" r:id="rId86"/>
    <pivotCache cacheId="48" r:id="rId87"/>
    <pivotCache cacheId="49" r:id="rId88"/>
    <pivotCache cacheId="50" r:id="rId89"/>
    <pivotCache cacheId="51" r:id="rId90"/>
    <pivotCache cacheId="52" r:id="rId91"/>
    <pivotCache cacheId="53" r:id="rId92"/>
    <pivotCache cacheId="54" r:id="rId93"/>
    <pivotCache cacheId="55" r:id="rId94"/>
    <pivotCache cacheId="56" r:id="rId95"/>
    <pivotCache cacheId="57" r:id="rId96"/>
    <pivotCache cacheId="58" r:id="rId97"/>
    <pivotCache cacheId="59" r:id="rId98"/>
    <pivotCache cacheId="60" r:id="rId99"/>
    <pivotCache cacheId="61" r:id="rId100"/>
    <pivotCache cacheId="62" r:id="rId101"/>
    <pivotCache cacheId="63" r:id="rId102"/>
    <pivotCache cacheId="64" r:id="rId103"/>
    <pivotCache cacheId="65" r:id="rId104"/>
    <pivotCache cacheId="66" r:id="rId105"/>
    <pivotCache cacheId="67" r:id="rId106"/>
    <pivotCache cacheId="68" r:id="rId107"/>
    <pivotCache cacheId="69" r:id="rId108"/>
    <pivotCache cacheId="70" r:id="rId109"/>
    <pivotCache cacheId="71" r:id="rId110"/>
    <pivotCache cacheId="72" r:id="rId111"/>
    <pivotCache cacheId="73" r:id="rId112"/>
    <pivotCache cacheId="74" r:id="rId113"/>
    <pivotCache cacheId="75" r:id="rId114"/>
    <pivotCache cacheId="76" r:id="rId115"/>
    <pivotCache cacheId="77" r:id="rId116"/>
    <pivotCache cacheId="78" r:id="rId117"/>
    <pivotCache cacheId="79" r:id="rId118"/>
    <pivotCache cacheId="80" r:id="rId119"/>
    <pivotCache cacheId="81" r:id="rId120"/>
    <pivotCache cacheId="82" r:id="rId121"/>
    <pivotCache cacheId="83" r:id="rId122"/>
    <pivotCache cacheId="84" r:id="rId123"/>
    <pivotCache cacheId="85" r:id="rId124"/>
    <pivotCache cacheId="86" r:id="rId125"/>
    <pivotCache cacheId="87" r:id="rId126"/>
    <pivotCache cacheId="88" r:id="rId127"/>
    <pivotCache cacheId="89" r:id="rId128"/>
    <pivotCache cacheId="90" r:id="rId129"/>
    <pivotCache cacheId="91" r:id="rId130"/>
    <pivotCache cacheId="92" r:id="rId131"/>
    <pivotCache cacheId="93" r:id="rId132"/>
    <pivotCache cacheId="94" r:id="rId133"/>
    <pivotCache cacheId="95" r:id="rId134"/>
    <pivotCache cacheId="96" r:id="rId135"/>
    <pivotCache cacheId="97" r:id="rId136"/>
    <pivotCache cacheId="98" r:id="rId137"/>
    <pivotCache cacheId="99" r:id="rId138"/>
    <pivotCache cacheId="100" r:id="rId139"/>
    <pivotCache cacheId="101" r:id="rId140"/>
  </pivotCaches>
  <extLst>
    <ext xmlns:x14="http://schemas.microsoft.com/office/spreadsheetml/2009/9/main" uri="{BBE1A952-AA13-448e-AADC-164F8A28A991}">
      <x14:slicerCaches>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3" i="9" l="1"/>
  <c r="U172" i="9"/>
  <c r="U173" i="9" s="1"/>
  <c r="T172" i="9"/>
  <c r="T173" i="9" s="1"/>
  <c r="S172" i="9"/>
  <c r="R172" i="9"/>
  <c r="R173" i="9" s="1"/>
  <c r="Q172" i="9"/>
  <c r="Q173" i="9" s="1"/>
  <c r="P172" i="9"/>
  <c r="P173" i="9" s="1"/>
  <c r="U174" i="9" s="1"/>
  <c r="O172" i="9"/>
  <c r="O166" i="9"/>
  <c r="U155" i="9"/>
  <c r="R155" i="9"/>
  <c r="Q155" i="9"/>
  <c r="U154" i="9"/>
  <c r="T154" i="9"/>
  <c r="T155" i="9" s="1"/>
  <c r="S154" i="9"/>
  <c r="S155" i="9" s="1"/>
  <c r="R154" i="9"/>
  <c r="Q154" i="9"/>
  <c r="P154" i="9"/>
  <c r="P155" i="9" s="1"/>
  <c r="O154" i="9"/>
  <c r="U134" i="9"/>
  <c r="U135" i="9" s="1"/>
  <c r="T134" i="9"/>
  <c r="S134" i="9"/>
  <c r="S135" i="9" s="1"/>
  <c r="R134" i="9"/>
  <c r="Q134" i="9"/>
  <c r="Q135" i="9" s="1"/>
  <c r="P134" i="9"/>
  <c r="O134" i="9"/>
  <c r="U156" i="9" l="1"/>
  <c r="P135" i="9"/>
  <c r="U136" i="9" s="1"/>
  <c r="T135" i="9"/>
  <c r="R135" i="9"/>
  <c r="D103" i="51"/>
  <c r="D104" i="51"/>
  <c r="D102" i="51"/>
  <c r="C95" i="62" l="1"/>
  <c r="D95" i="62"/>
  <c r="E95" i="62"/>
  <c r="F95" i="62"/>
  <c r="G95" i="62"/>
  <c r="H95" i="62"/>
  <c r="B95" i="62"/>
  <c r="D96" i="62" l="1"/>
  <c r="C96" i="62"/>
  <c r="H96" i="62"/>
  <c r="G96" i="62"/>
  <c r="F96" i="62"/>
  <c r="E96" i="62"/>
  <c r="H97" i="62" l="1"/>
  <c r="B86" i="62" l="1"/>
  <c r="H74" i="62" l="1"/>
  <c r="G74" i="62"/>
  <c r="F74" i="62"/>
  <c r="E74" i="62"/>
  <c r="D74" i="62"/>
  <c r="C74" i="62"/>
  <c r="B74" i="62"/>
  <c r="C23" i="62"/>
  <c r="D23" i="62"/>
  <c r="E23" i="62"/>
  <c r="E24" i="62" s="1"/>
  <c r="F23" i="62"/>
  <c r="G23" i="62"/>
  <c r="H23" i="62"/>
  <c r="B23" i="62"/>
  <c r="E75" i="62" l="1"/>
  <c r="F24" i="62"/>
  <c r="H24" i="62"/>
  <c r="D75" i="62"/>
  <c r="H75" i="62"/>
  <c r="F75" i="62"/>
  <c r="D24" i="62"/>
  <c r="G24" i="62"/>
  <c r="C24" i="62"/>
  <c r="G75" i="62"/>
  <c r="C75" i="62"/>
  <c r="H25" i="62" l="1"/>
  <c r="H76" i="62"/>
  <c r="O15" i="62"/>
  <c r="O14" i="62"/>
  <c r="O13" i="62"/>
  <c r="M13" i="62"/>
  <c r="K13" i="62"/>
  <c r="G13" i="62"/>
  <c r="F13" i="62"/>
  <c r="E13" i="62"/>
  <c r="P13" i="62" s="1"/>
  <c r="C13" i="62"/>
  <c r="O12" i="62"/>
  <c r="M12" i="62"/>
  <c r="K12" i="62"/>
  <c r="G12" i="62"/>
  <c r="F12" i="62"/>
  <c r="E12" i="62"/>
  <c r="C12" i="62"/>
  <c r="O11" i="62"/>
  <c r="M11" i="62"/>
  <c r="K11" i="62"/>
  <c r="G11" i="62"/>
  <c r="F11" i="62"/>
  <c r="E11" i="62"/>
  <c r="P11" i="62" s="1"/>
  <c r="C11" i="62"/>
  <c r="O10" i="62"/>
  <c r="M10" i="62"/>
  <c r="K10" i="62"/>
  <c r="G10" i="62"/>
  <c r="F10" i="62"/>
  <c r="E10" i="62"/>
  <c r="C10" i="62"/>
  <c r="O9" i="62"/>
  <c r="M9" i="62"/>
  <c r="K9" i="62"/>
  <c r="G9" i="62"/>
  <c r="F9" i="62"/>
  <c r="E9" i="62"/>
  <c r="C9" i="62"/>
  <c r="O8" i="62"/>
  <c r="M8" i="62"/>
  <c r="K8" i="62"/>
  <c r="G8" i="62"/>
  <c r="F8" i="62"/>
  <c r="I8" i="62" s="1"/>
  <c r="E8" i="62"/>
  <c r="C8" i="62"/>
  <c r="O7" i="62"/>
  <c r="M7" i="62"/>
  <c r="K7" i="62"/>
  <c r="G7" i="62"/>
  <c r="F7" i="62"/>
  <c r="I7" i="62" s="1"/>
  <c r="E7" i="62"/>
  <c r="P7" i="62" s="1"/>
  <c r="C7" i="62"/>
  <c r="P18" i="62" l="1"/>
  <c r="I11" i="62"/>
  <c r="I12" i="62"/>
  <c r="P8" i="62"/>
  <c r="P10" i="62"/>
  <c r="P12" i="62"/>
  <c r="P9" i="62"/>
  <c r="I10" i="62"/>
  <c r="I13" i="62"/>
  <c r="I9" i="62"/>
  <c r="P17" i="62"/>
  <c r="E124" i="1"/>
  <c r="E117" i="1"/>
  <c r="E118" i="1"/>
  <c r="E119" i="1"/>
  <c r="E120" i="1"/>
  <c r="E121" i="1"/>
  <c r="E122" i="1"/>
  <c r="E123" i="1"/>
  <c r="G65" i="1"/>
  <c r="G56" i="41" l="1"/>
  <c r="G59" i="41"/>
  <c r="D77" i="40" l="1"/>
  <c r="D78" i="40"/>
  <c r="D79" i="40"/>
  <c r="D80" i="40"/>
  <c r="D76" i="40"/>
  <c r="D68" i="41" l="1"/>
  <c r="D69" i="41"/>
  <c r="D70" i="41"/>
  <c r="D71" i="41"/>
  <c r="H56" i="41"/>
  <c r="H59" i="41"/>
  <c r="F56" i="41"/>
  <c r="F57" i="41"/>
  <c r="F58" i="41"/>
  <c r="F59" i="41"/>
  <c r="H30" i="27" l="1"/>
  <c r="H31" i="27"/>
  <c r="F33" i="27"/>
  <c r="D33" i="27"/>
  <c r="D32" i="27"/>
  <c r="B33" i="27"/>
  <c r="B32" i="27"/>
  <c r="H32" i="27" s="1"/>
  <c r="H33" i="27" l="1"/>
  <c r="D83" i="8"/>
  <c r="G83" i="8"/>
  <c r="J83" i="8"/>
  <c r="D84" i="8"/>
  <c r="G84" i="8"/>
  <c r="J84" i="8"/>
  <c r="D85" i="8"/>
  <c r="G85" i="8"/>
  <c r="J85" i="8"/>
  <c r="D86" i="8"/>
  <c r="G86" i="8"/>
  <c r="J86" i="8"/>
  <c r="D87" i="8"/>
  <c r="G87" i="8"/>
  <c r="J87" i="8"/>
  <c r="D88" i="8"/>
  <c r="G88" i="8"/>
  <c r="J88" i="8"/>
  <c r="D89" i="8"/>
  <c r="G89" i="8"/>
  <c r="J89" i="8"/>
  <c r="D90" i="8"/>
  <c r="G90" i="8"/>
  <c r="J90" i="8"/>
  <c r="D91" i="8"/>
  <c r="G91" i="8"/>
  <c r="J91" i="8"/>
  <c r="G59" i="8" l="1"/>
  <c r="D59" i="8"/>
  <c r="D58" i="8"/>
  <c r="D57" i="8"/>
  <c r="R17" i="50"/>
  <c r="Q17" i="50"/>
  <c r="R16" i="50"/>
  <c r="Q16" i="50"/>
  <c r="R15" i="50"/>
  <c r="Q15" i="50"/>
  <c r="R14" i="50"/>
  <c r="Q14" i="50"/>
  <c r="R13" i="50"/>
  <c r="Q13" i="50"/>
  <c r="R12" i="50"/>
  <c r="Q12" i="50"/>
  <c r="R11" i="50"/>
  <c r="Q11" i="50"/>
  <c r="R10" i="50"/>
  <c r="Q10" i="50"/>
  <c r="R9" i="50"/>
  <c r="Q9" i="50"/>
  <c r="R8" i="50"/>
  <c r="Q8" i="50"/>
  <c r="R7" i="50"/>
  <c r="Q7" i="50"/>
  <c r="R6" i="50"/>
  <c r="Q6" i="5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245" i="10"/>
  <c r="E244" i="10"/>
  <c r="E243" i="10"/>
  <c r="E242" i="10"/>
  <c r="E241" i="10"/>
  <c r="E240" i="10"/>
  <c r="E239" i="10"/>
  <c r="E238" i="10"/>
  <c r="S130" i="10"/>
  <c r="R130" i="10"/>
  <c r="Q130" i="10"/>
  <c r="P130" i="10"/>
  <c r="O130" i="10"/>
  <c r="N130" i="10"/>
  <c r="S129" i="10"/>
  <c r="R129" i="10"/>
  <c r="Q129" i="10"/>
  <c r="P129" i="10"/>
  <c r="O129" i="10"/>
  <c r="N129" i="10"/>
  <c r="S128" i="10"/>
  <c r="R128" i="10"/>
  <c r="Q128" i="10"/>
  <c r="P128" i="10"/>
  <c r="O128" i="10"/>
  <c r="N128" i="10"/>
  <c r="S127" i="10"/>
  <c r="R127" i="10"/>
  <c r="Q127" i="10"/>
  <c r="P127" i="10"/>
  <c r="O127" i="10"/>
  <c r="N127" i="10"/>
  <c r="S126" i="10"/>
  <c r="R126" i="10"/>
  <c r="Q126" i="10"/>
  <c r="P126" i="10"/>
  <c r="O126" i="10"/>
  <c r="N126" i="10"/>
  <c r="S125" i="10"/>
  <c r="R125" i="10"/>
  <c r="Q125" i="10"/>
  <c r="P125" i="10"/>
  <c r="O125" i="10"/>
  <c r="N125" i="10"/>
  <c r="S124" i="10"/>
  <c r="R124" i="10"/>
  <c r="Q124" i="10"/>
  <c r="P124" i="10"/>
  <c r="O124" i="10"/>
  <c r="N124" i="10"/>
  <c r="S123" i="10"/>
  <c r="R123" i="10"/>
  <c r="Q123" i="10"/>
  <c r="P123" i="10"/>
  <c r="O123" i="10"/>
  <c r="N123" i="10"/>
  <c r="S122" i="10"/>
  <c r="R122" i="10"/>
  <c r="Q122" i="10"/>
  <c r="P122" i="10"/>
  <c r="O122" i="10"/>
  <c r="N122" i="10"/>
  <c r="S121" i="10"/>
  <c r="R121" i="10"/>
  <c r="Q121" i="10"/>
  <c r="P121" i="10"/>
  <c r="O121" i="10"/>
  <c r="N121" i="10"/>
  <c r="S120" i="10"/>
  <c r="R120" i="10"/>
  <c r="Q120" i="10"/>
  <c r="P120" i="10"/>
  <c r="O120" i="10"/>
  <c r="N120" i="10"/>
  <c r="S119" i="10"/>
  <c r="R119" i="10"/>
  <c r="Q119" i="10"/>
  <c r="P119" i="10"/>
  <c r="O119" i="10"/>
  <c r="N119" i="10"/>
  <c r="S118" i="10"/>
  <c r="R118" i="10"/>
  <c r="Q118" i="10"/>
  <c r="P118" i="10"/>
  <c r="O118" i="10"/>
  <c r="N118" i="10"/>
  <c r="S117" i="10"/>
  <c r="R117" i="10"/>
  <c r="Q117" i="10"/>
  <c r="P117" i="10"/>
  <c r="O117" i="10"/>
  <c r="N117" i="10"/>
  <c r="S116" i="10"/>
  <c r="R116" i="10"/>
  <c r="Q116" i="10"/>
  <c r="P116" i="10"/>
  <c r="O116" i="10"/>
  <c r="N116" i="10"/>
  <c r="S115" i="10"/>
  <c r="R115" i="10"/>
  <c r="Q115" i="10"/>
  <c r="P115" i="10"/>
  <c r="O115" i="10"/>
  <c r="N115" i="10"/>
  <c r="S114" i="10"/>
  <c r="R114" i="10"/>
  <c r="Q114" i="10"/>
  <c r="P114" i="10"/>
  <c r="O114" i="10"/>
  <c r="N114" i="10"/>
  <c r="S113" i="10"/>
  <c r="R113" i="10"/>
  <c r="Q113" i="10"/>
  <c r="P113" i="10"/>
  <c r="O113" i="10"/>
  <c r="N113" i="10"/>
  <c r="S112" i="10"/>
  <c r="R112" i="10"/>
  <c r="Q112" i="10"/>
  <c r="P112" i="10"/>
  <c r="O112" i="10"/>
  <c r="N112" i="10"/>
  <c r="S111" i="10"/>
  <c r="R111" i="10"/>
  <c r="Q111" i="10"/>
  <c r="P111" i="10"/>
  <c r="O111" i="10"/>
  <c r="N111" i="10"/>
  <c r="S110" i="10"/>
  <c r="R110" i="10"/>
  <c r="Q110" i="10"/>
  <c r="P110" i="10"/>
  <c r="O110" i="10"/>
  <c r="N110" i="10"/>
  <c r="S109" i="10"/>
  <c r="R109" i="10"/>
  <c r="Q109" i="10"/>
  <c r="P109" i="10"/>
  <c r="O109" i="10"/>
  <c r="N109" i="10"/>
  <c r="S108" i="10"/>
  <c r="R108" i="10"/>
  <c r="Q108" i="10"/>
  <c r="P108" i="10"/>
  <c r="O108" i="10"/>
  <c r="N108" i="10"/>
  <c r="S107" i="10"/>
  <c r="R107" i="10"/>
  <c r="Q107" i="10"/>
  <c r="P107" i="10"/>
  <c r="O107" i="10"/>
  <c r="N107" i="10"/>
  <c r="S106" i="10"/>
  <c r="R106" i="10"/>
  <c r="Q106" i="10"/>
  <c r="P106" i="10"/>
  <c r="O106" i="10"/>
  <c r="N106" i="10"/>
  <c r="S105" i="10"/>
  <c r="R105" i="10"/>
  <c r="Q105" i="10"/>
  <c r="P105" i="10"/>
  <c r="O105" i="10"/>
  <c r="N105" i="10"/>
  <c r="S104" i="10"/>
  <c r="R104" i="10"/>
  <c r="Q104" i="10"/>
  <c r="P104" i="10"/>
  <c r="O104" i="10"/>
  <c r="N104" i="10"/>
  <c r="S103" i="10"/>
  <c r="R103" i="10"/>
  <c r="Q103" i="10"/>
  <c r="P103" i="10"/>
  <c r="O103" i="10"/>
  <c r="N103" i="10"/>
  <c r="S102" i="10"/>
  <c r="R102" i="10"/>
  <c r="Q102" i="10"/>
  <c r="P102" i="10"/>
  <c r="O102" i="10"/>
  <c r="N102" i="10"/>
  <c r="S101" i="10"/>
  <c r="R101" i="10"/>
  <c r="Q101" i="10"/>
  <c r="P101" i="10"/>
  <c r="O101" i="10"/>
  <c r="N101" i="10"/>
  <c r="S100" i="10"/>
  <c r="R100" i="10"/>
  <c r="Q100" i="10"/>
  <c r="P100" i="10"/>
  <c r="O100" i="10"/>
  <c r="N100" i="10"/>
  <c r="S99" i="10"/>
  <c r="R99" i="10"/>
  <c r="Q99" i="10"/>
  <c r="P99" i="10"/>
  <c r="O99" i="10"/>
  <c r="N99" i="10"/>
  <c r="S98" i="10"/>
  <c r="R98" i="10"/>
  <c r="Q98" i="10"/>
  <c r="P98" i="10"/>
  <c r="O98" i="10"/>
  <c r="N98" i="10"/>
  <c r="S97" i="10"/>
  <c r="R97" i="10"/>
  <c r="Q97" i="10"/>
  <c r="P97" i="10"/>
  <c r="O97" i="10"/>
  <c r="N97" i="10"/>
  <c r="S96" i="10"/>
  <c r="R96" i="10"/>
  <c r="Q96" i="10"/>
  <c r="P96" i="10"/>
  <c r="O96" i="10"/>
  <c r="N96" i="10"/>
  <c r="S95" i="10"/>
  <c r="R95" i="10"/>
  <c r="Q95" i="10"/>
  <c r="P95" i="10"/>
  <c r="O95" i="10"/>
  <c r="N95" i="10"/>
  <c r="S94" i="10"/>
  <c r="R94" i="10"/>
  <c r="Q94" i="10"/>
  <c r="P94" i="10"/>
  <c r="O94" i="10"/>
  <c r="N94" i="10"/>
  <c r="S93" i="10"/>
  <c r="R93" i="10"/>
  <c r="Q93" i="10"/>
  <c r="P93" i="10"/>
  <c r="O93" i="10"/>
  <c r="N93" i="10"/>
  <c r="S92" i="10"/>
  <c r="R92" i="10"/>
  <c r="Q92" i="10"/>
  <c r="P92" i="10"/>
  <c r="O92" i="10"/>
  <c r="N92" i="10"/>
  <c r="S91" i="10"/>
  <c r="R91" i="10"/>
  <c r="Q91" i="10"/>
  <c r="P91" i="10"/>
  <c r="O91" i="10"/>
  <c r="N91" i="10"/>
  <c r="S90" i="10"/>
  <c r="R90" i="10"/>
  <c r="Q90" i="10"/>
  <c r="P90" i="10"/>
  <c r="O90" i="10"/>
  <c r="N90" i="10"/>
  <c r="S89" i="10"/>
  <c r="R89" i="10"/>
  <c r="Q89" i="10"/>
  <c r="P89" i="10"/>
  <c r="O89" i="10"/>
  <c r="N89" i="10"/>
  <c r="S88" i="10"/>
  <c r="R88" i="10"/>
  <c r="Q88" i="10"/>
  <c r="P88" i="10"/>
  <c r="O88" i="10"/>
  <c r="N88" i="10"/>
  <c r="S87" i="10"/>
  <c r="R87" i="10"/>
  <c r="Q87" i="10"/>
  <c r="P87" i="10"/>
  <c r="O87" i="10"/>
  <c r="N87" i="10"/>
  <c r="S86" i="10"/>
  <c r="R86" i="10"/>
  <c r="Q86" i="10"/>
  <c r="P86" i="10"/>
  <c r="O86" i="10"/>
  <c r="N86" i="10"/>
  <c r="S85" i="10"/>
  <c r="R85" i="10"/>
  <c r="Q85" i="10"/>
  <c r="P85" i="10"/>
  <c r="O85" i="10"/>
  <c r="N85" i="10"/>
  <c r="S84" i="10"/>
  <c r="R84" i="10"/>
  <c r="Q84" i="10"/>
  <c r="P84" i="10"/>
  <c r="O84" i="10"/>
  <c r="N84" i="10"/>
  <c r="S83" i="10"/>
  <c r="R83" i="10"/>
  <c r="Q83" i="10"/>
  <c r="P83" i="10"/>
  <c r="O83" i="10"/>
  <c r="N83" i="10"/>
  <c r="S82" i="10"/>
  <c r="R82" i="10"/>
  <c r="Q82" i="10"/>
  <c r="P82" i="10"/>
  <c r="O82" i="10"/>
  <c r="N82" i="10"/>
  <c r="S81" i="10"/>
  <c r="R81" i="10"/>
  <c r="Q81" i="10"/>
  <c r="P81" i="10"/>
  <c r="O81" i="10"/>
  <c r="N81" i="10"/>
  <c r="S80" i="10"/>
  <c r="R80" i="10"/>
  <c r="Q80" i="10"/>
  <c r="P80" i="10"/>
  <c r="O80" i="10"/>
  <c r="N80" i="10"/>
  <c r="S79" i="10"/>
  <c r="R79" i="10"/>
  <c r="Q79" i="10"/>
  <c r="P79" i="10"/>
  <c r="O79" i="10"/>
  <c r="N79" i="10"/>
  <c r="S78" i="10"/>
  <c r="R78" i="10"/>
  <c r="Q78" i="10"/>
  <c r="P78" i="10"/>
  <c r="O78" i="10"/>
  <c r="N78" i="10"/>
  <c r="S77" i="10"/>
  <c r="R77" i="10"/>
  <c r="Q77" i="10"/>
  <c r="P77" i="10"/>
  <c r="O77" i="10"/>
  <c r="N77" i="10"/>
  <c r="S76" i="10"/>
  <c r="R76" i="10"/>
  <c r="Q76" i="10"/>
  <c r="P76" i="10"/>
  <c r="O76" i="10"/>
  <c r="N76" i="10"/>
  <c r="S75" i="10"/>
  <c r="R75" i="10"/>
  <c r="Q75" i="10"/>
  <c r="P75" i="10"/>
  <c r="O75" i="10"/>
  <c r="N75" i="10"/>
  <c r="S74" i="10"/>
  <c r="R74" i="10"/>
  <c r="Q74" i="10"/>
  <c r="P74" i="10"/>
  <c r="O74" i="10"/>
  <c r="N74" i="10"/>
  <c r="S73" i="10"/>
  <c r="R73" i="10"/>
  <c r="Q73" i="10"/>
  <c r="P73" i="10"/>
  <c r="O73" i="10"/>
  <c r="N73" i="10"/>
  <c r="S72" i="10"/>
  <c r="R72" i="10"/>
  <c r="Q72" i="10"/>
  <c r="P72" i="10"/>
  <c r="O72" i="10"/>
  <c r="N72" i="10"/>
  <c r="S71" i="10"/>
  <c r="R71" i="10"/>
  <c r="Q71" i="10"/>
  <c r="P71" i="10"/>
  <c r="O71" i="10"/>
  <c r="N71" i="10"/>
  <c r="S70" i="10"/>
  <c r="R70" i="10"/>
  <c r="Q70" i="10"/>
  <c r="P70" i="10"/>
  <c r="O70" i="10"/>
  <c r="N70" i="10"/>
  <c r="S69" i="10"/>
  <c r="R69" i="10"/>
  <c r="Q69" i="10"/>
  <c r="P69" i="10"/>
  <c r="O69" i="10"/>
  <c r="N69" i="10"/>
  <c r="S68" i="10"/>
  <c r="R68" i="10"/>
  <c r="Q68" i="10"/>
  <c r="P68" i="10"/>
  <c r="O68" i="10"/>
  <c r="N68" i="10"/>
  <c r="S67" i="10"/>
  <c r="R67" i="10"/>
  <c r="Q67" i="10"/>
  <c r="P67" i="10"/>
  <c r="O67" i="10"/>
  <c r="N67" i="10"/>
  <c r="S66" i="10"/>
  <c r="R66" i="10"/>
  <c r="Q66" i="10"/>
  <c r="P66" i="10"/>
  <c r="O66" i="10"/>
  <c r="N66" i="10"/>
  <c r="S65" i="10"/>
  <c r="R65" i="10"/>
  <c r="Q65" i="10"/>
  <c r="P65" i="10"/>
  <c r="O65" i="10"/>
  <c r="N65" i="10"/>
  <c r="S64" i="10"/>
  <c r="R64" i="10"/>
  <c r="Q64" i="10"/>
  <c r="P64" i="10"/>
  <c r="O64" i="10"/>
  <c r="N64" i="10"/>
  <c r="S63" i="10"/>
  <c r="R63" i="10"/>
  <c r="Q63" i="10"/>
  <c r="P63" i="10"/>
  <c r="O63" i="10"/>
  <c r="N63" i="10"/>
  <c r="S62" i="10"/>
  <c r="R62" i="10"/>
  <c r="Q62" i="10"/>
  <c r="P62" i="10"/>
  <c r="O62" i="10"/>
  <c r="N62" i="10"/>
  <c r="S61" i="10"/>
  <c r="R61" i="10"/>
  <c r="Q61" i="10"/>
  <c r="P61" i="10"/>
  <c r="O61" i="10"/>
  <c r="N61" i="10"/>
  <c r="S60" i="10"/>
  <c r="R60" i="10"/>
  <c r="Q60" i="10"/>
  <c r="P60" i="10"/>
  <c r="O60" i="10"/>
  <c r="N60" i="10"/>
  <c r="S59" i="10"/>
  <c r="R59" i="10"/>
  <c r="Q59" i="10"/>
  <c r="P59" i="10"/>
  <c r="O59" i="10"/>
  <c r="N59" i="10"/>
  <c r="S58" i="10"/>
  <c r="R58" i="10"/>
  <c r="Q58" i="10"/>
  <c r="P58" i="10"/>
  <c r="O58" i="10"/>
  <c r="N58" i="10"/>
  <c r="S57" i="10"/>
  <c r="R57" i="10"/>
  <c r="Q57" i="10"/>
  <c r="P57" i="10"/>
  <c r="O57" i="10"/>
  <c r="N57" i="10"/>
  <c r="S56" i="10"/>
  <c r="R56" i="10"/>
  <c r="Q56" i="10"/>
  <c r="P56" i="10"/>
  <c r="O56" i="10"/>
  <c r="N56" i="10"/>
  <c r="S55" i="10"/>
  <c r="R55" i="10"/>
  <c r="Q55" i="10"/>
  <c r="P55" i="10"/>
  <c r="O55" i="10"/>
  <c r="N55" i="10"/>
  <c r="S54" i="10"/>
  <c r="R54" i="10"/>
  <c r="Q54" i="10"/>
  <c r="P54" i="10"/>
  <c r="O54" i="10"/>
  <c r="N54" i="10"/>
  <c r="P46" i="10"/>
  <c r="O46" i="10"/>
  <c r="N46" i="10"/>
  <c r="M46" i="10"/>
  <c r="L46" i="10"/>
  <c r="P45" i="10"/>
  <c r="O45" i="10"/>
  <c r="N45" i="10"/>
  <c r="M45" i="10"/>
  <c r="L45" i="10"/>
  <c r="P44" i="10"/>
  <c r="O44" i="10"/>
  <c r="N44" i="10"/>
  <c r="M44" i="10"/>
  <c r="L44" i="10"/>
  <c r="P43" i="10"/>
  <c r="O43" i="10"/>
  <c r="N43" i="10"/>
  <c r="M43" i="10"/>
  <c r="L43" i="10"/>
  <c r="P42" i="10"/>
  <c r="O42" i="10"/>
  <c r="N42" i="10"/>
  <c r="M42" i="10"/>
  <c r="L42" i="10"/>
  <c r="P41" i="10"/>
  <c r="O41" i="10"/>
  <c r="N41" i="10"/>
  <c r="M41" i="10"/>
  <c r="L41" i="10"/>
  <c r="P40" i="10"/>
  <c r="O40" i="10"/>
  <c r="N40" i="10"/>
  <c r="M40" i="10"/>
  <c r="L40" i="10"/>
  <c r="P39" i="10"/>
  <c r="O39" i="10"/>
  <c r="N39" i="10"/>
  <c r="M39" i="10"/>
  <c r="L39" i="10"/>
  <c r="S119" i="28"/>
  <c r="Q119" i="28"/>
  <c r="O119" i="28"/>
  <c r="M119" i="28"/>
  <c r="K119" i="28"/>
  <c r="I119" i="28"/>
  <c r="G119" i="28"/>
  <c r="E119" i="28"/>
  <c r="C119" i="28"/>
  <c r="S118" i="28"/>
  <c r="Q118" i="28"/>
  <c r="O118" i="28"/>
  <c r="M118" i="28"/>
  <c r="K118" i="28"/>
  <c r="I118" i="28"/>
  <c r="G118" i="28"/>
  <c r="E118" i="28"/>
  <c r="C118" i="28"/>
  <c r="S117" i="28"/>
  <c r="Q117" i="28"/>
  <c r="O117" i="28"/>
  <c r="M117" i="28"/>
  <c r="K117" i="28"/>
  <c r="I117" i="28"/>
  <c r="G117" i="28"/>
  <c r="E117" i="28"/>
  <c r="C117" i="28"/>
  <c r="S116" i="28"/>
  <c r="Q116" i="28"/>
  <c r="O116" i="28"/>
  <c r="M116" i="28"/>
  <c r="K116" i="28"/>
  <c r="I116" i="28"/>
  <c r="G116" i="28"/>
  <c r="E116" i="28"/>
  <c r="C116" i="28"/>
  <c r="S115" i="28"/>
  <c r="Q115" i="28"/>
  <c r="O115" i="28"/>
  <c r="M115" i="28"/>
  <c r="K115" i="28"/>
  <c r="I115" i="28"/>
  <c r="G115" i="28"/>
  <c r="E115" i="28"/>
  <c r="C115" i="28"/>
  <c r="S114" i="28"/>
  <c r="Q114" i="28"/>
  <c r="O114" i="28"/>
  <c r="K114" i="28"/>
  <c r="I114" i="28"/>
  <c r="G114" i="28"/>
  <c r="E114" i="28"/>
  <c r="C114" i="28"/>
  <c r="I53" i="51"/>
  <c r="G53" i="51"/>
  <c r="E53" i="51"/>
  <c r="C53" i="51"/>
  <c r="I52" i="51"/>
  <c r="G52" i="51"/>
  <c r="E52" i="51"/>
  <c r="C52" i="51"/>
  <c r="I51" i="51"/>
  <c r="G51" i="51"/>
  <c r="E51" i="51"/>
  <c r="C51" i="51"/>
  <c r="I50" i="51"/>
  <c r="G50" i="51"/>
  <c r="E50" i="51"/>
  <c r="C50" i="51"/>
  <c r="I49" i="51"/>
  <c r="G49" i="51"/>
  <c r="E49" i="51"/>
  <c r="C49" i="51"/>
  <c r="I48" i="51"/>
  <c r="G48" i="51"/>
  <c r="E48" i="51"/>
  <c r="C48" i="51"/>
  <c r="I47" i="51"/>
  <c r="G47" i="51"/>
  <c r="E47" i="51"/>
  <c r="C47" i="51"/>
  <c r="I46" i="51"/>
  <c r="G46" i="51"/>
  <c r="E46" i="51"/>
  <c r="C46" i="51"/>
  <c r="I45" i="51"/>
  <c r="G45" i="51"/>
  <c r="E45" i="51"/>
  <c r="C45" i="51"/>
  <c r="I44" i="51"/>
  <c r="G44" i="51"/>
  <c r="E44" i="51"/>
  <c r="C44" i="51"/>
  <c r="Q15" i="40"/>
  <c r="O15" i="40"/>
  <c r="M15" i="40"/>
  <c r="K15" i="40"/>
  <c r="I15" i="40"/>
  <c r="G15" i="40"/>
  <c r="E15" i="40"/>
  <c r="C15" i="40"/>
  <c r="Q14" i="40"/>
  <c r="O14" i="40"/>
  <c r="M14" i="40"/>
  <c r="K14" i="40"/>
  <c r="I14" i="40"/>
  <c r="G14" i="40"/>
  <c r="E14" i="40"/>
  <c r="C14" i="40"/>
  <c r="Q13" i="40"/>
  <c r="O13" i="40"/>
  <c r="M13" i="40"/>
  <c r="K13" i="40"/>
  <c r="I13" i="40"/>
  <c r="G13" i="40"/>
  <c r="E13" i="40"/>
  <c r="C13" i="40"/>
  <c r="Q12" i="40"/>
  <c r="O12" i="40"/>
  <c r="M12" i="40"/>
  <c r="K12" i="40"/>
  <c r="I12" i="40"/>
  <c r="G12" i="40"/>
  <c r="E12" i="40"/>
  <c r="C12" i="40"/>
  <c r="Q11" i="40"/>
  <c r="O11" i="40"/>
  <c r="M11" i="40"/>
  <c r="K11" i="40"/>
  <c r="I11" i="40"/>
  <c r="G11" i="40"/>
  <c r="E11" i="40"/>
  <c r="C11" i="40"/>
  <c r="Q10" i="40"/>
  <c r="O10" i="40"/>
  <c r="M10" i="40"/>
  <c r="K10" i="40"/>
  <c r="I10" i="40"/>
  <c r="G10" i="40"/>
  <c r="E10" i="40"/>
  <c r="C10" i="40"/>
  <c r="Q9" i="40"/>
  <c r="O9" i="40"/>
  <c r="M9" i="40"/>
  <c r="K9" i="40"/>
  <c r="I9" i="40"/>
  <c r="G9" i="40"/>
  <c r="E9" i="40"/>
  <c r="C9" i="40"/>
  <c r="Q8" i="40"/>
  <c r="O8" i="40"/>
  <c r="M8" i="40"/>
  <c r="K8" i="40"/>
  <c r="I8" i="40"/>
  <c r="G8" i="40"/>
  <c r="E8" i="40"/>
  <c r="C8" i="40"/>
  <c r="Q7" i="40"/>
  <c r="O7" i="40"/>
  <c r="M7" i="40"/>
  <c r="K7" i="40"/>
  <c r="I7" i="40"/>
  <c r="G7" i="40"/>
  <c r="E7" i="40"/>
  <c r="C7" i="40"/>
  <c r="Q6" i="40"/>
  <c r="O6" i="40"/>
  <c r="M6" i="40"/>
  <c r="K6" i="40"/>
  <c r="I6" i="40"/>
  <c r="G6" i="40"/>
  <c r="E6" i="40"/>
  <c r="C6" i="40"/>
  <c r="D106" i="41"/>
  <c r="D105" i="41"/>
  <c r="D104" i="41"/>
  <c r="D103" i="41"/>
  <c r="D102" i="41"/>
  <c r="D101" i="41"/>
  <c r="D100" i="41"/>
  <c r="D99" i="41"/>
  <c r="F87" i="41"/>
  <c r="E87" i="41"/>
  <c r="F86" i="41"/>
  <c r="E86" i="41"/>
  <c r="F85" i="41"/>
  <c r="E85" i="41"/>
  <c r="F84" i="41"/>
  <c r="E84" i="41"/>
  <c r="F83" i="41"/>
  <c r="E83" i="41"/>
  <c r="F82" i="41"/>
  <c r="E82" i="41"/>
  <c r="F81" i="41"/>
  <c r="E81" i="41"/>
  <c r="F80" i="41"/>
  <c r="E80" i="41"/>
  <c r="F79" i="41"/>
  <c r="E79" i="41"/>
  <c r="L46" i="41"/>
  <c r="L45" i="41"/>
  <c r="L44" i="41"/>
  <c r="L43" i="41"/>
  <c r="L42" i="41"/>
  <c r="L41" i="41"/>
  <c r="L40" i="41"/>
  <c r="L39" i="41"/>
  <c r="L38" i="41"/>
  <c r="L37" i="41"/>
  <c r="L36" i="41"/>
  <c r="L35" i="41"/>
  <c r="L34" i="41"/>
  <c r="L33" i="41"/>
  <c r="L32" i="41"/>
  <c r="L31" i="41"/>
  <c r="L30" i="41"/>
  <c r="L29" i="41"/>
  <c r="L28" i="41"/>
  <c r="L27" i="41"/>
  <c r="L26" i="41"/>
  <c r="L25" i="41"/>
  <c r="L24" i="41"/>
  <c r="L23" i="41"/>
  <c r="L22" i="41"/>
  <c r="L21" i="41"/>
  <c r="L20" i="41"/>
  <c r="L19" i="41"/>
  <c r="L18" i="41"/>
  <c r="L17" i="41"/>
  <c r="L16" i="41"/>
  <c r="L15" i="41"/>
  <c r="L14" i="41"/>
  <c r="L13" i="41"/>
  <c r="L12" i="41"/>
  <c r="L11" i="41"/>
  <c r="L10" i="41"/>
  <c r="L9" i="41"/>
  <c r="L8" i="41"/>
  <c r="L7" i="41"/>
  <c r="D145" i="27"/>
  <c r="D144" i="27"/>
  <c r="D143" i="27"/>
  <c r="D142" i="27"/>
  <c r="T131" i="27"/>
  <c r="S131" i="27"/>
  <c r="R131" i="27"/>
  <c r="Q131" i="27"/>
  <c r="P131" i="27"/>
  <c r="O131" i="27"/>
  <c r="N131" i="27"/>
  <c r="M131" i="27"/>
  <c r="L131" i="27"/>
  <c r="K131" i="27"/>
  <c r="J131" i="27"/>
  <c r="I131" i="27"/>
  <c r="H131" i="27"/>
  <c r="G131" i="27"/>
  <c r="F131" i="27"/>
  <c r="T121" i="27"/>
  <c r="S121" i="27"/>
  <c r="R121" i="27"/>
  <c r="Q121" i="27"/>
  <c r="P121" i="27"/>
  <c r="O121" i="27"/>
  <c r="N121" i="27"/>
  <c r="M121" i="27"/>
  <c r="L121" i="27"/>
  <c r="K121" i="27"/>
  <c r="J121" i="27"/>
  <c r="I121" i="27"/>
  <c r="H121" i="27"/>
  <c r="G121" i="27"/>
  <c r="F121" i="27"/>
  <c r="F123" i="27" s="1"/>
  <c r="F133" i="27" s="1"/>
  <c r="E121" i="27"/>
  <c r="D121" i="27"/>
  <c r="C121" i="27"/>
  <c r="B121" i="27"/>
  <c r="T114" i="27"/>
  <c r="S114" i="27"/>
  <c r="R114" i="27"/>
  <c r="Q114" i="27"/>
  <c r="Q123" i="27" s="1"/>
  <c r="Q133" i="27" s="1"/>
  <c r="P114" i="27"/>
  <c r="O114" i="27"/>
  <c r="N114" i="27"/>
  <c r="M114" i="27"/>
  <c r="L114" i="27"/>
  <c r="K114" i="27"/>
  <c r="J114" i="27"/>
  <c r="I114" i="27"/>
  <c r="I123" i="27" s="1"/>
  <c r="I133" i="27" s="1"/>
  <c r="H114" i="27"/>
  <c r="G114" i="27"/>
  <c r="F114" i="27"/>
  <c r="E114" i="27"/>
  <c r="D114" i="27"/>
  <c r="C114" i="27"/>
  <c r="B114" i="27"/>
  <c r="F67" i="27"/>
  <c r="F66" i="27"/>
  <c r="F65" i="27"/>
  <c r="F64" i="27"/>
  <c r="F63" i="27"/>
  <c r="F62" i="27"/>
  <c r="F61" i="27"/>
  <c r="I33" i="27"/>
  <c r="G33" i="27"/>
  <c r="E33" i="27"/>
  <c r="C33" i="27"/>
  <c r="G32" i="27"/>
  <c r="E32" i="27"/>
  <c r="C32" i="27"/>
  <c r="J162" i="44"/>
  <c r="I162" i="44"/>
  <c r="J161" i="44"/>
  <c r="I161" i="44"/>
  <c r="J160" i="44"/>
  <c r="I160" i="44"/>
  <c r="J159" i="44"/>
  <c r="I159" i="44"/>
  <c r="J158" i="44"/>
  <c r="I158" i="44"/>
  <c r="J157" i="44"/>
  <c r="I157" i="44"/>
  <c r="J156" i="44"/>
  <c r="I156" i="44"/>
  <c r="H147" i="44"/>
  <c r="C147" i="44"/>
  <c r="E147" i="44" s="1"/>
  <c r="H146" i="44"/>
  <c r="C146" i="44"/>
  <c r="E146" i="44" s="1"/>
  <c r="H145" i="44"/>
  <c r="C145" i="44"/>
  <c r="E145" i="44" s="1"/>
  <c r="H144" i="44"/>
  <c r="C144" i="44"/>
  <c r="E144" i="44" s="1"/>
  <c r="H143" i="44"/>
  <c r="C143" i="44"/>
  <c r="E143" i="44" s="1"/>
  <c r="C142" i="44"/>
  <c r="C141" i="44"/>
  <c r="C140" i="44"/>
  <c r="C139" i="44"/>
  <c r="C138" i="44"/>
  <c r="C137" i="44"/>
  <c r="C136" i="44"/>
  <c r="C135" i="44"/>
  <c r="E135" i="44" s="1"/>
  <c r="H134" i="44"/>
  <c r="C134" i="44"/>
  <c r="E134" i="44" s="1"/>
  <c r="H133" i="44"/>
  <c r="C133" i="44"/>
  <c r="E133" i="44" s="1"/>
  <c r="H132" i="44"/>
  <c r="C132" i="44"/>
  <c r="E132" i="44" s="1"/>
  <c r="H131" i="44"/>
  <c r="C131" i="44"/>
  <c r="E131" i="44" s="1"/>
  <c r="H130" i="44"/>
  <c r="C130" i="44"/>
  <c r="E130" i="44" s="1"/>
  <c r="H129" i="44"/>
  <c r="C129" i="44"/>
  <c r="E129" i="44" s="1"/>
  <c r="H128" i="44"/>
  <c r="C128" i="44"/>
  <c r="E128" i="44" s="1"/>
  <c r="G100" i="44"/>
  <c r="D100" i="44"/>
  <c r="G99" i="44"/>
  <c r="D99" i="44"/>
  <c r="G98" i="44"/>
  <c r="D98" i="44"/>
  <c r="G97" i="44"/>
  <c r="D97" i="44"/>
  <c r="G96" i="44"/>
  <c r="D96" i="44"/>
  <c r="G95" i="44"/>
  <c r="D95" i="44"/>
  <c r="G94" i="44"/>
  <c r="D94" i="44"/>
  <c r="G93" i="44"/>
  <c r="D93" i="44"/>
  <c r="L57" i="44"/>
  <c r="K57" i="44"/>
  <c r="J57" i="44"/>
  <c r="I57" i="44"/>
  <c r="H57" i="44"/>
  <c r="S56" i="44"/>
  <c r="L56" i="44"/>
  <c r="K56" i="44"/>
  <c r="J56" i="44"/>
  <c r="I56" i="44"/>
  <c r="H56" i="44"/>
  <c r="N56" i="44" s="1"/>
  <c r="S55" i="44"/>
  <c r="L55" i="44"/>
  <c r="K55" i="44"/>
  <c r="J55" i="44"/>
  <c r="I55" i="44"/>
  <c r="H55" i="44"/>
  <c r="S54" i="44"/>
  <c r="L54" i="44"/>
  <c r="K54" i="44"/>
  <c r="J54" i="44"/>
  <c r="I54" i="44"/>
  <c r="H54" i="44"/>
  <c r="N54" i="44" s="1"/>
  <c r="S53" i="44"/>
  <c r="H53" i="44"/>
  <c r="G53" i="44"/>
  <c r="J53" i="44" s="1"/>
  <c r="E53" i="44"/>
  <c r="I53" i="44" s="1"/>
  <c r="C53" i="44"/>
  <c r="S52" i="44"/>
  <c r="L52" i="44"/>
  <c r="K52" i="44"/>
  <c r="J52" i="44"/>
  <c r="I52" i="44"/>
  <c r="O52" i="44" s="1"/>
  <c r="H52" i="44"/>
  <c r="N52" i="44" s="1"/>
  <c r="S51" i="44"/>
  <c r="L51" i="44"/>
  <c r="K51" i="44"/>
  <c r="J51" i="44"/>
  <c r="I51" i="44"/>
  <c r="H51" i="44"/>
  <c r="L50" i="44"/>
  <c r="K50" i="44"/>
  <c r="J50" i="44"/>
  <c r="I50" i="44"/>
  <c r="H50" i="44"/>
  <c r="L49" i="44"/>
  <c r="K49" i="44"/>
  <c r="J49" i="44"/>
  <c r="I49" i="44"/>
  <c r="H49" i="44"/>
  <c r="L48" i="44"/>
  <c r="K48" i="44"/>
  <c r="J48" i="44"/>
  <c r="I48" i="44"/>
  <c r="H48" i="44"/>
  <c r="N48" i="44" s="1"/>
  <c r="L47" i="44"/>
  <c r="K47" i="44"/>
  <c r="J47" i="44"/>
  <c r="I47" i="44"/>
  <c r="H47" i="44"/>
  <c r="N47" i="44" s="1"/>
  <c r="L46" i="44"/>
  <c r="K46" i="44"/>
  <c r="J46" i="44"/>
  <c r="I46" i="44"/>
  <c r="H46" i="44"/>
  <c r="L45" i="44"/>
  <c r="K45" i="44"/>
  <c r="J45" i="44"/>
  <c r="I45" i="44"/>
  <c r="H45" i="44"/>
  <c r="N45" i="44" s="1"/>
  <c r="L44" i="44"/>
  <c r="K44" i="44"/>
  <c r="J44" i="44"/>
  <c r="I44" i="44"/>
  <c r="H44" i="44"/>
  <c r="F170" i="1"/>
  <c r="E170" i="1"/>
  <c r="F169" i="1"/>
  <c r="E169" i="1"/>
  <c r="F168" i="1"/>
  <c r="E168" i="1"/>
  <c r="F167" i="1"/>
  <c r="E167" i="1"/>
  <c r="F166" i="1"/>
  <c r="E166" i="1"/>
  <c r="F165" i="1"/>
  <c r="E165" i="1"/>
  <c r="G63" i="1"/>
  <c r="G62" i="1"/>
  <c r="G61" i="1"/>
  <c r="G60" i="1"/>
  <c r="G59" i="1"/>
  <c r="G58" i="1"/>
  <c r="G57" i="1"/>
  <c r="L149" i="13"/>
  <c r="M149" i="13" s="1"/>
  <c r="L148" i="13"/>
  <c r="M148" i="13" s="1"/>
  <c r="L147" i="13"/>
  <c r="M147" i="13" s="1"/>
  <c r="L146" i="13"/>
  <c r="M146" i="13" s="1"/>
  <c r="L145" i="13"/>
  <c r="M145" i="13" s="1"/>
  <c r="L144" i="13"/>
  <c r="M144" i="13" s="1"/>
  <c r="L143" i="13"/>
  <c r="M143" i="13" s="1"/>
  <c r="L142" i="13"/>
  <c r="M142" i="13" s="1"/>
  <c r="L141" i="13"/>
  <c r="M141" i="13" s="1"/>
  <c r="L140" i="13"/>
  <c r="M140" i="13" s="1"/>
  <c r="M139" i="13"/>
  <c r="L139" i="13"/>
  <c r="L138" i="13"/>
  <c r="M138" i="13" s="1"/>
  <c r="L137" i="13"/>
  <c r="M137" i="13" s="1"/>
  <c r="L136" i="13"/>
  <c r="M136" i="13" s="1"/>
  <c r="L135" i="13"/>
  <c r="M135" i="13" s="1"/>
  <c r="L134" i="13"/>
  <c r="M134" i="13" s="1"/>
  <c r="L133" i="13"/>
  <c r="M133" i="13" s="1"/>
  <c r="L132" i="13"/>
  <c r="M132" i="13" s="1"/>
  <c r="L131" i="13"/>
  <c r="M131" i="13" s="1"/>
  <c r="L130" i="13"/>
  <c r="M130" i="13" s="1"/>
  <c r="L129" i="13"/>
  <c r="M129" i="13" s="1"/>
  <c r="L128" i="13"/>
  <c r="M128" i="13" s="1"/>
  <c r="L127" i="13"/>
  <c r="M127" i="13" s="1"/>
  <c r="L126" i="13"/>
  <c r="M126" i="13" s="1"/>
  <c r="L125" i="13"/>
  <c r="M125" i="13" s="1"/>
  <c r="L124" i="13"/>
  <c r="M124" i="13" s="1"/>
  <c r="L123" i="13"/>
  <c r="M123" i="13" s="1"/>
  <c r="L122" i="13"/>
  <c r="M122" i="13" s="1"/>
  <c r="L121" i="13"/>
  <c r="M121" i="13" s="1"/>
  <c r="L120" i="13"/>
  <c r="M120" i="13" s="1"/>
  <c r="L119" i="13"/>
  <c r="M119" i="13" s="1"/>
  <c r="L118" i="13"/>
  <c r="M118" i="13" s="1"/>
  <c r="L117" i="13"/>
  <c r="M117" i="13" s="1"/>
  <c r="L116" i="13"/>
  <c r="M116" i="13" s="1"/>
  <c r="L115" i="13"/>
  <c r="M115" i="13" s="1"/>
  <c r="L114" i="13"/>
  <c r="M114" i="13" s="1"/>
  <c r="L113" i="13"/>
  <c r="M113" i="13" s="1"/>
  <c r="L112" i="13"/>
  <c r="M112" i="13" s="1"/>
  <c r="L111" i="13"/>
  <c r="M111" i="13" s="1"/>
  <c r="L110" i="13"/>
  <c r="M110" i="13" s="1"/>
  <c r="L109" i="13"/>
  <c r="M109" i="13" s="1"/>
  <c r="L108" i="13"/>
  <c r="M108" i="13" s="1"/>
  <c r="L107" i="13"/>
  <c r="M107" i="13" s="1"/>
  <c r="L106" i="13"/>
  <c r="M106" i="13" s="1"/>
  <c r="L105" i="13"/>
  <c r="M105" i="13" s="1"/>
  <c r="L104" i="13"/>
  <c r="M104" i="13" s="1"/>
  <c r="L103" i="13"/>
  <c r="M103" i="13" s="1"/>
  <c r="L102" i="13"/>
  <c r="M102" i="13" s="1"/>
  <c r="L101" i="13"/>
  <c r="M101" i="13" s="1"/>
  <c r="L100" i="13"/>
  <c r="M100" i="13" s="1"/>
  <c r="L99" i="13"/>
  <c r="M99" i="13" s="1"/>
  <c r="L98" i="13"/>
  <c r="M98" i="13" s="1"/>
  <c r="L97" i="13"/>
  <c r="M97" i="13" s="1"/>
  <c r="L96" i="13"/>
  <c r="M96" i="13" s="1"/>
  <c r="L95" i="13"/>
  <c r="M95" i="13" s="1"/>
  <c r="L94" i="13"/>
  <c r="M94" i="13" s="1"/>
  <c r="L93" i="13"/>
  <c r="M93" i="13" s="1"/>
  <c r="L92" i="13"/>
  <c r="M92" i="13" s="1"/>
  <c r="L91" i="13"/>
  <c r="M91" i="13" s="1"/>
  <c r="L90" i="13"/>
  <c r="M90" i="13" s="1"/>
  <c r="L89" i="13"/>
  <c r="M89" i="13" s="1"/>
  <c r="L88" i="13"/>
  <c r="M88" i="13" s="1"/>
  <c r="L87" i="13"/>
  <c r="M87" i="13" s="1"/>
  <c r="L86" i="13"/>
  <c r="M86" i="13" s="1"/>
  <c r="L85" i="13"/>
  <c r="M85" i="13" s="1"/>
  <c r="L84" i="13"/>
  <c r="M84" i="13" s="1"/>
  <c r="L83" i="13"/>
  <c r="M83" i="13" s="1"/>
  <c r="L82" i="13"/>
  <c r="M82" i="13" s="1"/>
  <c r="L81" i="13"/>
  <c r="M81" i="13" s="1"/>
  <c r="L80" i="13"/>
  <c r="M80" i="13" s="1"/>
  <c r="L79" i="13"/>
  <c r="M79" i="13" s="1"/>
  <c r="L78" i="13"/>
  <c r="M78" i="13" s="1"/>
  <c r="L77" i="13"/>
  <c r="M77" i="13" s="1"/>
  <c r="L76" i="13"/>
  <c r="M76" i="13" s="1"/>
  <c r="L75" i="13"/>
  <c r="M75" i="13" s="1"/>
  <c r="L74" i="13"/>
  <c r="M74" i="13" s="1"/>
  <c r="L73" i="13"/>
  <c r="M73" i="13" s="1"/>
  <c r="L72" i="13"/>
  <c r="M72" i="13" s="1"/>
  <c r="L71" i="13"/>
  <c r="M71" i="13" s="1"/>
  <c r="L70" i="13"/>
  <c r="M70" i="13" s="1"/>
  <c r="L69" i="13"/>
  <c r="M69" i="13" s="1"/>
  <c r="L68" i="13"/>
  <c r="M68" i="13" s="1"/>
  <c r="L67" i="13"/>
  <c r="M67" i="13" s="1"/>
  <c r="L66" i="13"/>
  <c r="M66" i="13" s="1"/>
  <c r="L65" i="13"/>
  <c r="M65" i="13" s="1"/>
  <c r="L64" i="13"/>
  <c r="M64" i="13" s="1"/>
  <c r="L63" i="13"/>
  <c r="M63" i="13" s="1"/>
  <c r="L62" i="13"/>
  <c r="M62" i="13" s="1"/>
  <c r="L61" i="13"/>
  <c r="M61" i="13" s="1"/>
  <c r="L60" i="13"/>
  <c r="M60" i="13" s="1"/>
  <c r="L59" i="13"/>
  <c r="M59" i="13" s="1"/>
  <c r="L58" i="13"/>
  <c r="M58" i="13" s="1"/>
  <c r="L57" i="13"/>
  <c r="M57" i="13" s="1"/>
  <c r="L56" i="13"/>
  <c r="M56" i="13" s="1"/>
  <c r="L55" i="13"/>
  <c r="M55" i="13" s="1"/>
  <c r="L54" i="13"/>
  <c r="M54" i="13" s="1"/>
  <c r="L53" i="13"/>
  <c r="M53" i="13" s="1"/>
  <c r="L52" i="13"/>
  <c r="M52" i="13" s="1"/>
  <c r="L51" i="13"/>
  <c r="M51" i="13" s="1"/>
  <c r="L50" i="13"/>
  <c r="M50" i="13" s="1"/>
  <c r="L49" i="13"/>
  <c r="M49" i="13" s="1"/>
  <c r="L48" i="13"/>
  <c r="M48" i="13" s="1"/>
  <c r="L47" i="13"/>
  <c r="M47" i="13" s="1"/>
  <c r="L46" i="13"/>
  <c r="M46" i="13" s="1"/>
  <c r="L45" i="13"/>
  <c r="M45" i="13" s="1"/>
  <c r="L44" i="13"/>
  <c r="M44" i="13" s="1"/>
  <c r="L43" i="13"/>
  <c r="M43" i="13" s="1"/>
  <c r="L42" i="13"/>
  <c r="M42" i="13" s="1"/>
  <c r="L41" i="13"/>
  <c r="M41" i="13" s="1"/>
  <c r="L40" i="13"/>
  <c r="M40" i="13" s="1"/>
  <c r="L39" i="13"/>
  <c r="M39" i="13" s="1"/>
  <c r="L38" i="13"/>
  <c r="M38" i="13" s="1"/>
  <c r="L37" i="13"/>
  <c r="M37" i="13" s="1"/>
  <c r="L36" i="13"/>
  <c r="M36" i="13" s="1"/>
  <c r="L35" i="13"/>
  <c r="M35" i="13" s="1"/>
  <c r="L34" i="13"/>
  <c r="M34" i="13" s="1"/>
  <c r="L33" i="13"/>
  <c r="M33" i="13" s="1"/>
  <c r="L32" i="13"/>
  <c r="M32" i="13" s="1"/>
  <c r="L31" i="13"/>
  <c r="M31" i="13" s="1"/>
  <c r="L30" i="13"/>
  <c r="M30" i="13" s="1"/>
  <c r="L29" i="13"/>
  <c r="M29" i="13" s="1"/>
  <c r="L28" i="13"/>
  <c r="M28" i="13" s="1"/>
  <c r="L27" i="13"/>
  <c r="M27" i="13" s="1"/>
  <c r="L26" i="13"/>
  <c r="M26" i="13" s="1"/>
  <c r="L25" i="13"/>
  <c r="M25" i="13" s="1"/>
  <c r="L24" i="13"/>
  <c r="M24" i="13" s="1"/>
  <c r="L23" i="13"/>
  <c r="M23" i="13" s="1"/>
  <c r="L22" i="13"/>
  <c r="M22" i="13" s="1"/>
  <c r="L21" i="13"/>
  <c r="M21" i="13" s="1"/>
  <c r="L20" i="13"/>
  <c r="M20" i="13" s="1"/>
  <c r="L19" i="13"/>
  <c r="M19" i="13" s="1"/>
  <c r="L18" i="13"/>
  <c r="M18" i="13" s="1"/>
  <c r="L17" i="13"/>
  <c r="M17" i="13" s="1"/>
  <c r="M16" i="13"/>
  <c r="L16" i="13"/>
  <c r="L15" i="13"/>
  <c r="M15" i="13" s="1"/>
  <c r="L14" i="13"/>
  <c r="M14" i="13" s="1"/>
  <c r="L13" i="13"/>
  <c r="M13" i="13" s="1"/>
  <c r="L12" i="13"/>
  <c r="M12" i="13" s="1"/>
  <c r="L11" i="13"/>
  <c r="M11" i="13" s="1"/>
  <c r="L10" i="13"/>
  <c r="M10" i="13" s="1"/>
  <c r="L9" i="13"/>
  <c r="M9" i="13" s="1"/>
  <c r="L8" i="13"/>
  <c r="M8" i="13" s="1"/>
  <c r="L7" i="13"/>
  <c r="M7" i="13" s="1"/>
  <c r="L6" i="13"/>
  <c r="M6" i="13" s="1"/>
  <c r="L5" i="13"/>
  <c r="M5" i="13" s="1"/>
  <c r="L4" i="13"/>
  <c r="M4" i="13" s="1"/>
  <c r="L3" i="13"/>
  <c r="M3" i="13" s="1"/>
  <c r="L2" i="13"/>
  <c r="M2" i="13" s="1"/>
  <c r="G95" i="4"/>
  <c r="F95" i="4"/>
  <c r="G94" i="4"/>
  <c r="F94" i="4"/>
  <c r="G93" i="4"/>
  <c r="F93" i="4"/>
  <c r="G92" i="4"/>
  <c r="F92" i="4"/>
  <c r="G91" i="4"/>
  <c r="F91" i="4"/>
  <c r="H12" i="6"/>
  <c r="P50" i="44" l="1"/>
  <c r="L53" i="44"/>
  <c r="B123" i="27"/>
  <c r="J123" i="27"/>
  <c r="J133" i="27" s="1"/>
  <c r="N123" i="27"/>
  <c r="N133" i="27" s="1"/>
  <c r="R123" i="27"/>
  <c r="R133" i="27" s="1"/>
  <c r="E123" i="27"/>
  <c r="M123" i="27"/>
  <c r="M133" i="27" s="1"/>
  <c r="C123" i="27"/>
  <c r="G123" i="27"/>
  <c r="G133" i="27" s="1"/>
  <c r="K123" i="27"/>
  <c r="K133" i="27" s="1"/>
  <c r="O123" i="27"/>
  <c r="O133" i="27" s="1"/>
  <c r="S123" i="27"/>
  <c r="S133" i="27" s="1"/>
  <c r="P55" i="44"/>
  <c r="M56" i="44"/>
  <c r="M48" i="44"/>
  <c r="O57" i="44"/>
  <c r="O47" i="44"/>
  <c r="O51" i="44"/>
  <c r="N55" i="44"/>
  <c r="P53" i="44"/>
  <c r="M54" i="44"/>
  <c r="N44" i="44"/>
  <c r="N51" i="44"/>
  <c r="P45" i="44"/>
  <c r="P47" i="44"/>
  <c r="P52" i="44"/>
  <c r="P56" i="44"/>
  <c r="O46" i="44"/>
  <c r="M47" i="44"/>
  <c r="P49" i="44"/>
  <c r="P51" i="44"/>
  <c r="M52" i="44"/>
  <c r="O53" i="44"/>
  <c r="M44" i="44"/>
  <c r="M51" i="44"/>
  <c r="O44" i="44"/>
  <c r="O48" i="44"/>
  <c r="P54" i="44"/>
  <c r="O54" i="44"/>
  <c r="P44" i="44"/>
  <c r="P48" i="44"/>
  <c r="O56" i="44"/>
  <c r="N57" i="44"/>
  <c r="O55" i="44"/>
  <c r="N46" i="44"/>
  <c r="N50" i="44"/>
  <c r="N49" i="44"/>
  <c r="O50" i="44"/>
  <c r="O45" i="44"/>
  <c r="M45" i="44"/>
  <c r="P46" i="44"/>
  <c r="O49" i="44"/>
  <c r="M49" i="44"/>
  <c r="N53" i="44"/>
  <c r="P57" i="44"/>
  <c r="D123" i="27"/>
  <c r="H123" i="27"/>
  <c r="H133" i="27" s="1"/>
  <c r="L123" i="27"/>
  <c r="L133" i="27" s="1"/>
  <c r="P123" i="27"/>
  <c r="P133" i="27" s="1"/>
  <c r="T123" i="27"/>
  <c r="T133" i="27" s="1"/>
  <c r="M46" i="44"/>
  <c r="M50" i="44"/>
  <c r="K53" i="44"/>
  <c r="M53" i="44" s="1"/>
  <c r="M55" i="44"/>
  <c r="M57" i="44"/>
</calcChain>
</file>

<file path=xl/comments1.xml><?xml version="1.0" encoding="utf-8"?>
<comments xmlns="http://schemas.openxmlformats.org/spreadsheetml/2006/main">
  <authors>
    <author>Ellen Vandeputte</author>
  </authors>
  <commentList>
    <comment ref="J53" authorId="0">
      <text>
        <r>
          <rPr>
            <sz val="9"/>
            <color indexed="81"/>
            <rFont val="Tahoma"/>
            <family val="2"/>
          </rPr>
          <t xml:space="preserve">Een lln scoort op indicator als de moeder niet in het bezit is van een diploma of getuigschrift van het hoger secundair onderwijs (ASO,TSO, KSO, BSO, A2, B2, HSTL of 4de graad BSO)          
  $%&amp;  '%&amp;  (%&amp;  
#%&amp;  $)  #)  *%'+        
  ,      
 #%&amp;  </t>
        </r>
      </text>
    </comment>
    <comment ref="K53" authorId="0">
      <text>
        <r>
          <rPr>
            <b/>
            <sz val="9"/>
            <color indexed="81"/>
            <rFont val="Tahoma"/>
            <family val="2"/>
          </rPr>
          <t>Ellen Vandeputte:</t>
        </r>
        <r>
          <rPr>
            <sz val="9"/>
            <color indexed="81"/>
            <rFont val="Tahoma"/>
            <family val="2"/>
          </rPr>
          <t xml:space="preserve">
Een lln scoort op indicator als hij een schooltoelage gekregen heeft
</t>
        </r>
      </text>
    </comment>
    <comment ref="L53" authorId="0">
      <text>
        <r>
          <rPr>
            <b/>
            <sz val="9"/>
            <color indexed="81"/>
            <rFont val="Tahoma"/>
            <family val="2"/>
          </rPr>
          <t>Ellen Vandeputte:</t>
        </r>
        <r>
          <rPr>
            <sz val="9"/>
            <color indexed="81"/>
            <rFont val="Tahoma"/>
            <family val="2"/>
          </rPr>
          <t xml:space="preserve">
Een lln scoort op indicator als de taal die de lln in het gezin spreekt niet de onderwijstaal is</t>
        </r>
      </text>
    </comment>
    <comment ref="M53" authorId="0">
      <text>
        <r>
          <rPr>
            <b/>
            <sz val="9"/>
            <color indexed="81"/>
            <rFont val="Tahoma"/>
            <family val="2"/>
          </rPr>
          <t>Ellen Vandeputte:</t>
        </r>
        <r>
          <rPr>
            <sz val="9"/>
            <color indexed="81"/>
            <rFont val="Tahoma"/>
            <family val="2"/>
          </rPr>
          <t xml:space="preserve">
Een lln scoort op indicator als hij in een buurt woont met veel schoolse vertraging</t>
        </r>
      </text>
    </comment>
  </commentList>
</comments>
</file>

<file path=xl/comments2.xml><?xml version="1.0" encoding="utf-8"?>
<comments xmlns="http://schemas.openxmlformats.org/spreadsheetml/2006/main">
  <authors>
    <author>Ellen Vandeputte</author>
  </authors>
  <commentList>
    <comment ref="E127" authorId="0">
      <text>
        <r>
          <rPr>
            <b/>
            <sz val="9"/>
            <color indexed="81"/>
            <rFont val="Tahoma"/>
            <family val="2"/>
          </rPr>
          <t>Ellen Vandeputte:</t>
        </r>
        <r>
          <rPr>
            <sz val="9"/>
            <color indexed="81"/>
            <rFont val="Tahoma"/>
            <family val="2"/>
          </rPr>
          <t xml:space="preserve">
Aantal leden per gezin (aantal inwoners/aantal gezinnen)
</t>
        </r>
      </text>
    </comment>
    <comment ref="H127" authorId="0">
      <text>
        <r>
          <rPr>
            <b/>
            <sz val="9"/>
            <color indexed="81"/>
            <rFont val="Tahoma"/>
            <family val="2"/>
          </rPr>
          <t>Ellen Vandeputte:</t>
        </r>
        <r>
          <rPr>
            <sz val="9"/>
            <color indexed="81"/>
            <rFont val="Tahoma"/>
            <family val="2"/>
          </rPr>
          <t xml:space="preserve">
Uitgedrukt in percent</t>
        </r>
      </text>
    </comment>
    <comment ref="F134" authorId="0">
      <text>
        <r>
          <rPr>
            <b/>
            <sz val="9"/>
            <color indexed="81"/>
            <rFont val="Tahoma"/>
            <family val="2"/>
          </rPr>
          <t>Ellen Vandeputte:</t>
        </r>
        <r>
          <rPr>
            <sz val="9"/>
            <color indexed="81"/>
            <rFont val="Tahoma"/>
            <family val="2"/>
          </rPr>
          <t xml:space="preserve">
Projectie, nog geen effectief cijfer
</t>
        </r>
      </text>
    </comment>
    <comment ref="G134" authorId="0">
      <text>
        <r>
          <rPr>
            <b/>
            <sz val="9"/>
            <color indexed="81"/>
            <rFont val="Tahoma"/>
            <family val="2"/>
          </rPr>
          <t>Ellen Vandeputte:</t>
        </r>
        <r>
          <rPr>
            <sz val="9"/>
            <color indexed="81"/>
            <rFont val="Tahoma"/>
            <family val="2"/>
          </rPr>
          <t xml:space="preserve">
Projectie, nog geen effectief cijfer</t>
        </r>
      </text>
    </comment>
    <comment ref="I155" authorId="0">
      <text>
        <r>
          <rPr>
            <b/>
            <sz val="9"/>
            <color indexed="81"/>
            <rFont val="Tahoma"/>
            <family val="2"/>
          </rPr>
          <t>Ellen Vandeputte:</t>
        </r>
        <r>
          <rPr>
            <sz val="9"/>
            <color indexed="81"/>
            <rFont val="Tahoma"/>
            <family val="2"/>
          </rPr>
          <t xml:space="preserve">
Druk van de leeftijdsgroep 0-17 jaar tov de actieve bevolking (20-64  jaar)</t>
        </r>
      </text>
    </comment>
    <comment ref="J155" authorId="0">
      <text>
        <r>
          <rPr>
            <b/>
            <sz val="9"/>
            <color indexed="81"/>
            <rFont val="Tahoma"/>
            <family val="2"/>
          </rPr>
          <t>Ellen Vandeputte:</t>
        </r>
        <r>
          <rPr>
            <sz val="9"/>
            <color indexed="81"/>
            <rFont val="Tahoma"/>
            <family val="2"/>
          </rPr>
          <t xml:space="preserve">
Druk van de leeftijdsgroep 65+ jaar tov de actieve bevolking (20-64  jaar)</t>
        </r>
      </text>
    </comment>
  </commentList>
</comments>
</file>

<file path=xl/comments3.xml><?xml version="1.0" encoding="utf-8"?>
<comments xmlns="http://schemas.openxmlformats.org/spreadsheetml/2006/main">
  <authors>
    <author>Ellen Vandeputte</author>
  </authors>
  <commentList>
    <comment ref="G6" authorId="0">
      <text>
        <r>
          <rPr>
            <b/>
            <sz val="9"/>
            <color indexed="81"/>
            <rFont val="Tahoma"/>
            <family val="2"/>
          </rPr>
          <t>Ellen Vandeputte:</t>
        </r>
        <r>
          <rPr>
            <sz val="9"/>
            <color indexed="81"/>
            <rFont val="Tahoma"/>
            <family val="2"/>
          </rPr>
          <t xml:space="preserve">
Verkeerde meterstand doorgegeven</t>
        </r>
      </text>
    </comment>
  </commentList>
</comments>
</file>

<file path=xl/sharedStrings.xml><?xml version="1.0" encoding="utf-8"?>
<sst xmlns="http://schemas.openxmlformats.org/spreadsheetml/2006/main" count="4886" uniqueCount="1857">
  <si>
    <t>Financiële dienstverlening</t>
  </si>
  <si>
    <t>Dienstverlening vreemdelingen</t>
  </si>
  <si>
    <t>Budgetbeheer/-begeleiding/ Collectieve schuldenregeling</t>
  </si>
  <si>
    <t>Huisbezoeken maatschappelijk werkers</t>
  </si>
  <si>
    <t>21-25</t>
  </si>
  <si>
    <t>26-30</t>
  </si>
  <si>
    <t>31-40</t>
  </si>
  <si>
    <t>41-50</t>
  </si>
  <si>
    <t>51-60</t>
  </si>
  <si>
    <t>61-70</t>
  </si>
  <si>
    <t>71-80</t>
  </si>
  <si>
    <t>80 plus</t>
  </si>
  <si>
    <t>Stookolietoelage Met recht op verhoogde tegmoetkoming</t>
  </si>
  <si>
    <t>Stookolietoelage Met laag inkomen</t>
  </si>
  <si>
    <t>Stookolietoelage Met schuldbemiddeling</t>
  </si>
  <si>
    <t>Bedrag opladingen budgetmeter</t>
  </si>
  <si>
    <t>Opladingen budgetmeter</t>
  </si>
  <si>
    <t>Uitgevoerde energiescans</t>
  </si>
  <si>
    <t>Opleiding</t>
  </si>
  <si>
    <t>Werk in regulier circuit</t>
  </si>
  <si>
    <t>Werk in alternatief circuit</t>
  </si>
  <si>
    <t>Tewerkstelling art60§7</t>
  </si>
  <si>
    <t>Andere begeleiding van de werkzoekende</t>
  </si>
  <si>
    <t>Afgehaakt (verhuis, ziekte, werk,…)</t>
  </si>
  <si>
    <t>Voortraject/ Arbeidszorg</t>
  </si>
  <si>
    <t>Hulpvraag</t>
  </si>
  <si>
    <t>Tussenkomst naar verhuurders</t>
  </si>
  <si>
    <t>Aanvraag huursubsidies</t>
  </si>
  <si>
    <t>Verhinderen uithuiszetting</t>
  </si>
  <si>
    <t>Doorverwijzing CAW</t>
  </si>
  <si>
    <t>Ondersteuning bij zoeken woning</t>
  </si>
  <si>
    <t>Andere</t>
  </si>
  <si>
    <t>Tussenkomst huurdersbond</t>
  </si>
  <si>
    <t>Begeleiding verbijf in crisis of doorgangswoning</t>
  </si>
  <si>
    <t>Crisisverblijf Vrijdomkaai 1/001 (alleenstaande)</t>
  </si>
  <si>
    <t xml:space="preserve">Crisisverblijf Vrijdomkaai 1/002 (gezin met kind) </t>
  </si>
  <si>
    <t>Crisisverblijf Vrijdomkaai 1/003 (koppel)</t>
  </si>
  <si>
    <t>Doorgangswoning Ter Perre 16</t>
  </si>
  <si>
    <t>Doorgangswoning Elfde Julistraat 20</t>
  </si>
  <si>
    <t>Doorgangswoning Pevernagestraat 40/01</t>
  </si>
  <si>
    <t>Doorgangswoning  Pevernagestraat 40/0101</t>
  </si>
  <si>
    <t>Doorgangswoning  Pevernagestraat 40/0102</t>
  </si>
  <si>
    <t>Doorgangswoning  Pevernagestraat 40/02</t>
  </si>
  <si>
    <t>Doorgangswoning  Wijdhagestraat 45/0101</t>
  </si>
  <si>
    <t>Doorgangswoning  Wijdhagestraat 45/0102</t>
  </si>
  <si>
    <t>Doorgangswoning  Boterpotstraat 4</t>
  </si>
  <si>
    <t>Voedselbedeling</t>
  </si>
  <si>
    <t>Aantal bedeelde voedselpakketten</t>
  </si>
  <si>
    <t>Aantal bereikte gezinnen/alleenstaanden</t>
  </si>
  <si>
    <t>Aantal verkochte warme maaltijden aan huis</t>
  </si>
  <si>
    <t>Aantal verkochte diepvriesmaaltijden aan huis</t>
  </si>
  <si>
    <t>Aantal klanten maaltijdbedeling</t>
  </si>
  <si>
    <t>Aantal klanten poetshulp</t>
  </si>
  <si>
    <t>Poetshulp leeftijdscategorie</t>
  </si>
  <si>
    <t>60-69</t>
  </si>
  <si>
    <t>70-79</t>
  </si>
  <si>
    <t>80-89</t>
  </si>
  <si>
    <t>-60</t>
  </si>
  <si>
    <t>90</t>
  </si>
  <si>
    <t>Aantal ritten Mindermobielenvervoer</t>
  </si>
  <si>
    <t>Bezoek</t>
  </si>
  <si>
    <t>Boodschappen</t>
  </si>
  <si>
    <t>Dagcentrum</t>
  </si>
  <si>
    <t>Dokter</t>
  </si>
  <si>
    <t>Kapsalon</t>
  </si>
  <si>
    <t>Verblijf MPI</t>
  </si>
  <si>
    <t>Paramedisch</t>
  </si>
  <si>
    <t>Restaurant</t>
  </si>
  <si>
    <t>Verblijf RVT</t>
  </si>
  <si>
    <t>School</t>
  </si>
  <si>
    <t>Socio-cultureel</t>
  </si>
  <si>
    <t>Tandarts</t>
  </si>
  <si>
    <t>Thuis</t>
  </si>
  <si>
    <t>Vakantie</t>
  </si>
  <si>
    <t>Werk</t>
  </si>
  <si>
    <t>Ziekenhuis</t>
  </si>
  <si>
    <t>Aantal kilometer mindermobielen-centrale</t>
  </si>
  <si>
    <t>Gemiddeld aantal km per rit</t>
  </si>
  <si>
    <t>Aantal leden mindermobielen-centrale</t>
  </si>
  <si>
    <t>Aantal aanvragen vanuit ziekenhuis</t>
  </si>
  <si>
    <t>Aantal aanvragen vanuit thuissituatie</t>
  </si>
  <si>
    <t xml:space="preserve">Totaal aantal aanvragen </t>
  </si>
  <si>
    <t>Gemid. aantal opnames</t>
  </si>
  <si>
    <t>Gemid. aantal dagen wachttijd shortlist thuiszorg</t>
  </si>
  <si>
    <t>Gemid. aantal dagen wachttijd bewoners serviceflats</t>
  </si>
  <si>
    <t>Gemid. Leeftijd bij opname</t>
  </si>
  <si>
    <t>Gemid. Leeftijd bij overlijden</t>
  </si>
  <si>
    <t>Gemid. Leeftijd bij opname Ca/dL</t>
  </si>
  <si>
    <t>Gemid. Leeftijd bij overlijden Ca/dL</t>
  </si>
  <si>
    <t>Gemid. Leeftijd bij opname Vlinder</t>
  </si>
  <si>
    <t>Gemid. Leeftijd bij overlijden Vlinder</t>
  </si>
  <si>
    <t>Tussenkomst OCMW in dagprijs zonder OH plicht</t>
  </si>
  <si>
    <t>Vrijwilligers in OCMW</t>
  </si>
  <si>
    <t>Origine moeder is belg</t>
  </si>
  <si>
    <t>Origine moeder is niet-belg</t>
  </si>
  <si>
    <t>Jaar</t>
  </si>
  <si>
    <t>Kansarmoede index</t>
  </si>
  <si>
    <t>€92.163,10</t>
  </si>
  <si>
    <t>€141.434,76</t>
  </si>
  <si>
    <t>€188.316,70</t>
  </si>
  <si>
    <t>€173.383,50</t>
  </si>
  <si>
    <t>€124.216,76</t>
  </si>
  <si>
    <t>€56.969,05</t>
  </si>
  <si>
    <t>€42.990,35</t>
  </si>
  <si>
    <t>Aantal wachtenden op assisentiewoningen De Beiaard op 31/12</t>
  </si>
  <si>
    <t xml:space="preserve">Aantal aanvragen voor assisentiewoningen De Beiaard </t>
  </si>
  <si>
    <t>Aantal nieuwe unieke gezinnen</t>
  </si>
  <si>
    <t>Aantal nieuwe OCMW-klanten</t>
  </si>
  <si>
    <t>Vlaams Gewest</t>
  </si>
  <si>
    <t>Belfius Cluster</t>
  </si>
  <si>
    <t>Harelbeke</t>
  </si>
  <si>
    <t>Aantal lln secundair niet-Ndls met min. 2 jaar schoolse vertraging</t>
  </si>
  <si>
    <t>Aantal lln secundair Ndls met min. 2 jaar schoolse vertraging</t>
  </si>
  <si>
    <t>Aantal lln lager niet-Ndls met min. 2 jaar schoolse vertraging</t>
  </si>
  <si>
    <t>Aantal lln lager Ndls met min. 2 jaar schoolse vertraging</t>
  </si>
  <si>
    <t>Aandeel schoolse vertraging gewoon secundair onderwijs</t>
  </si>
  <si>
    <t>Aandeel schoolse vertraging lager onderwijs</t>
  </si>
  <si>
    <t>Locatie</t>
  </si>
  <si>
    <t>Bron: Lokale inburgerings- en integratiemonitor</t>
  </si>
  <si>
    <t>Bron: gemeentelijke profielschets</t>
  </si>
  <si>
    <t>Thuiszorgondersteuning</t>
  </si>
  <si>
    <t>Leeftijdsverdeling poetshulp</t>
  </si>
  <si>
    <t>Doel mindermobielenvervoer</t>
  </si>
  <si>
    <t>Opname woonzorgcentra</t>
  </si>
  <si>
    <t>Totaal aantal kinderopvangplaatsen tov doelgroep (0 - 2,5 jarigen)</t>
  </si>
  <si>
    <t>Gemeentelijke profielschets</t>
  </si>
  <si>
    <t>Totaal aantal opvangplaatsen</t>
  </si>
  <si>
    <t xml:space="preserve">Capaciteit tov doelgroep </t>
  </si>
  <si>
    <t>Capaciteit Belfiuscluster</t>
  </si>
  <si>
    <t>Aantal personene met verhoogde tegemoetkoming in de ziekteverzekering per 1.000 inwoners</t>
  </si>
  <si>
    <t>Aantal personen verhoogde tegmoetkoming</t>
  </si>
  <si>
    <t>Verhoogde tegemoetkoming per 1.000 inwoners Harelbeke</t>
  </si>
  <si>
    <t>Verhoogde tegemoetkoming per 1.000 inwoners Belfiuscluster</t>
  </si>
  <si>
    <t>Verhoogde tegemoetkoming per 1.000 inwoners Vlaams gewest</t>
  </si>
  <si>
    <t>Capaciteit Vlaams gewest</t>
  </si>
  <si>
    <t>Bron: Cijfers OCMW</t>
  </si>
  <si>
    <t>Aanspreekpunt: Sybille Demeyere</t>
  </si>
  <si>
    <t>Aanspreekpunt: Karolien Deschildre</t>
  </si>
  <si>
    <t>Bron: Gemeentelijke profielschets</t>
  </si>
  <si>
    <t>Aanspreekpunt: Ellen Vandeputte</t>
  </si>
  <si>
    <t>Bron: Stad Harelbeke</t>
  </si>
  <si>
    <t>Intrafamiliaal geweld</t>
  </si>
  <si>
    <t>Bron: Politiezone Gavers</t>
  </si>
  <si>
    <t>Aanspreekpunt: Bjorn Verté</t>
  </si>
  <si>
    <t>Inspiratienota strategisch meerjarenplan 2020-2025</t>
  </si>
  <si>
    <t>Klik op een domein</t>
  </si>
  <si>
    <t>Bij het domein PEOPLE komen volgende SDG's aan bod:</t>
  </si>
  <si>
    <t>Percentage stadsbudget dat besteed wordt aan ontwikkelingssamenwerking</t>
  </si>
  <si>
    <t>Aanspreekpunt: John Ottevaere</t>
  </si>
  <si>
    <t>Actie 6.6.9</t>
  </si>
  <si>
    <t>Werknemersinhouding maaltijdcheques - contractueel personeel</t>
  </si>
  <si>
    <t>747020</t>
  </si>
  <si>
    <t>Ontwikkelingssamenwerking</t>
  </si>
  <si>
    <t>016000</t>
  </si>
  <si>
    <t>Werknemersinhouding maaltijdcheques - vastbenoemd personeel</t>
  </si>
  <si>
    <t>747010</t>
  </si>
  <si>
    <t>Specifieke werkingssubsidies - Vlaams</t>
  </si>
  <si>
    <t>740520</t>
  </si>
  <si>
    <t>Actie 10.4.1</t>
  </si>
  <si>
    <t>Toegestane werkingssubsidies aan andere overheidsinstellinge n</t>
  </si>
  <si>
    <t>649400</t>
  </si>
  <si>
    <t>Actie 6.6.6</t>
  </si>
  <si>
    <t>Toegestane werkingssubsidies aan verenigingen</t>
  </si>
  <si>
    <t>649300</t>
  </si>
  <si>
    <t>Vakbondspremies</t>
  </si>
  <si>
    <t>623300</t>
  </si>
  <si>
    <t>Gemeenschappelijke sociale dienst</t>
  </si>
  <si>
    <t>623120</t>
  </si>
  <si>
    <t>Tweede pensioenpijler -  contractueel personeel</t>
  </si>
  <si>
    <t>622210</t>
  </si>
  <si>
    <t>Patronale bijdrage RSZPPO - contractueel personeel</t>
  </si>
  <si>
    <t>621210</t>
  </si>
  <si>
    <t>Patronale bijdrage pensioenen - vastbenoemd personeel</t>
  </si>
  <si>
    <t>621120</t>
  </si>
  <si>
    <t>Patronale bijdrage RSZPPO - vastbenoemd personeel</t>
  </si>
  <si>
    <t>621110</t>
  </si>
  <si>
    <t>Maaltijdcheques - contractueel personeel</t>
  </si>
  <si>
    <t>620231</t>
  </si>
  <si>
    <t>Eindejaarstoelage - contractueel personeel</t>
  </si>
  <si>
    <t>620220</t>
  </si>
  <si>
    <t>Vakantiegeld - contractueel personeel</t>
  </si>
  <si>
    <t>620210</t>
  </si>
  <si>
    <t>Bezoldigingen - contractueel personeel</t>
  </si>
  <si>
    <t>620200</t>
  </si>
  <si>
    <t>Fietsvergoeding - vastbenoemd personeel</t>
  </si>
  <si>
    <t>620132</t>
  </si>
  <si>
    <t>Maaltijdcheques - vastbenoemd personeel</t>
  </si>
  <si>
    <t>620131</t>
  </si>
  <si>
    <t>Eindejaarstoelage - vastbenoemd personeel</t>
  </si>
  <si>
    <t>620120</t>
  </si>
  <si>
    <t>Vakantiegeld - vastbenoemd personeel</t>
  </si>
  <si>
    <t>620110</t>
  </si>
  <si>
    <t>Bezoldigingen - vastbenoemd personeel</t>
  </si>
  <si>
    <t>620100</t>
  </si>
  <si>
    <t>Actie 6.6.4</t>
  </si>
  <si>
    <t xml:space="preserve">Vergoedingen voor optredens, lesgevers, monitoren, tolken, e .d. </t>
  </si>
  <si>
    <t>616600</t>
  </si>
  <si>
    <t>Actie 6.6.2</t>
  </si>
  <si>
    <t>Representatie- en receptiekosten</t>
  </si>
  <si>
    <t>615100</t>
  </si>
  <si>
    <t>Documentatie en abonnementen</t>
  </si>
  <si>
    <t>615020</t>
  </si>
  <si>
    <t>Actie 6.6.7</t>
  </si>
  <si>
    <t>Publiciteit, advertenties en info</t>
  </si>
  <si>
    <t>613240</t>
  </si>
  <si>
    <t>Actie 6.6.5</t>
  </si>
  <si>
    <t>Actie 6.6.1</t>
  </si>
  <si>
    <t>Actie 10.4.6</t>
  </si>
  <si>
    <t>Actie 10.4.3</t>
  </si>
  <si>
    <t>Huur voor exploitatie</t>
  </si>
  <si>
    <t>613220</t>
  </si>
  <si>
    <t>Prestaties van derden voor exploitatie</t>
  </si>
  <si>
    <t>613210</t>
  </si>
  <si>
    <t>Actie 10.4.7</t>
  </si>
  <si>
    <t>Actie 10.4.2</t>
  </si>
  <si>
    <t>Reis- en verblijfskosten personeel en mandatarissen</t>
  </si>
  <si>
    <t>613020</t>
  </si>
  <si>
    <t>Actie 10.4.5</t>
  </si>
  <si>
    <t>Vorming en opleiding</t>
  </si>
  <si>
    <t>613010</t>
  </si>
  <si>
    <t>Overige verzekeringen</t>
  </si>
  <si>
    <t>747100</t>
  </si>
  <si>
    <t>Actie 10.4.4</t>
  </si>
  <si>
    <t>Patronale bijdrage RSZPPO en pensioenen - vastbenoemd person eel</t>
  </si>
  <si>
    <t>Telecommunicatie</t>
  </si>
  <si>
    <t>615030</t>
  </si>
  <si>
    <t>Actie 6.1.1</t>
  </si>
  <si>
    <t>612900</t>
  </si>
  <si>
    <t>Benodigdheden voor exploitatie</t>
  </si>
  <si>
    <t>613200</t>
  </si>
  <si>
    <t>Actie 6.3.1</t>
  </si>
  <si>
    <t>747200</t>
  </si>
  <si>
    <t>Fietsvergoeding - contractueel personeel</t>
  </si>
  <si>
    <t>620232</t>
  </si>
  <si>
    <t>Vergoedingen auteursrechten</t>
  </si>
  <si>
    <t>616500</t>
  </si>
  <si>
    <t>Actie 10.5.1</t>
  </si>
  <si>
    <t>Huur, onderhoud en herstel van informaticamateriaal en softw are</t>
  </si>
  <si>
    <t>615310</t>
  </si>
  <si>
    <t>Aankopen klein informaticamateriaal en software</t>
  </si>
  <si>
    <t>615300</t>
  </si>
  <si>
    <t>Rekening</t>
  </si>
  <si>
    <t>Geboekt</t>
  </si>
  <si>
    <t>aangewend</t>
  </si>
  <si>
    <t>Beschikbaar</t>
  </si>
  <si>
    <t>Verbruik</t>
  </si>
  <si>
    <t>Budget</t>
  </si>
  <si>
    <t>Actie</t>
  </si>
  <si>
    <t>Omschrijving AR</t>
  </si>
  <si>
    <t>AR</t>
  </si>
  <si>
    <t>Omschr. BItem</t>
  </si>
  <si>
    <t>BItem</t>
  </si>
  <si>
    <t>Rijlabels</t>
  </si>
  <si>
    <t>Eindtotaal</t>
  </si>
  <si>
    <t>Kolomlabels</t>
  </si>
  <si>
    <t>U/F</t>
  </si>
  <si>
    <t>0-12 jaar</t>
  </si>
  <si>
    <t>13-17 jaar</t>
  </si>
  <si>
    <t>18-25 jaar</t>
  </si>
  <si>
    <t>26-34 jaar</t>
  </si>
  <si>
    <t>35-59 jaar</t>
  </si>
  <si>
    <t>60-79 jaar</t>
  </si>
  <si>
    <t>80+</t>
  </si>
  <si>
    <t>Totaal</t>
  </si>
  <si>
    <t>Arendswijk</t>
  </si>
  <si>
    <t>Bavikhove</t>
  </si>
  <si>
    <t>Centrum</t>
  </si>
  <si>
    <t>Eiland</t>
  </si>
  <si>
    <t>Hulste</t>
  </si>
  <si>
    <t>Kollegewijk</t>
  </si>
  <si>
    <t>Overleie</t>
  </si>
  <si>
    <t>Stasegem</t>
  </si>
  <si>
    <t>Zandberg</t>
  </si>
  <si>
    <t>Wijk</t>
  </si>
  <si>
    <t>Stookolietoelage</t>
  </si>
  <si>
    <t>Som van Stookolietoelage</t>
  </si>
  <si>
    <t>Som van Opladingen budgetmeter</t>
  </si>
  <si>
    <t>Som van Uitgevoerde energiescans</t>
  </si>
  <si>
    <t>Stadhuis</t>
  </si>
  <si>
    <t>Brandweer</t>
  </si>
  <si>
    <t>Jeugdcentrum TSAS</t>
  </si>
  <si>
    <t>SAMWD</t>
  </si>
  <si>
    <t>School Bavikhove</t>
  </si>
  <si>
    <t>School Centrum</t>
  </si>
  <si>
    <t>School Eiland / AHA!</t>
  </si>
  <si>
    <t>School Hulste</t>
  </si>
  <si>
    <t>School Stasegem</t>
  </si>
  <si>
    <t>Stadsdepot</t>
  </si>
  <si>
    <t>Sporthal De Dageraad</t>
  </si>
  <si>
    <t>Sporthal Vlasschaard Bavikhove</t>
  </si>
  <si>
    <t>Forestiersstadion</t>
  </si>
  <si>
    <t>Bibliotheek</t>
  </si>
  <si>
    <t>CC Het Spoor</t>
  </si>
  <si>
    <t>Elektriciteit</t>
  </si>
  <si>
    <t>Verkeersongevallen stoffelijke schade</t>
  </si>
  <si>
    <t>Verkeersongevallen met gewonden</t>
  </si>
  <si>
    <t>Verkeersongevallen met doden zonder vluchtmisdrijf</t>
  </si>
  <si>
    <t>Verkeersongevallen met doden met vluchtmisdrijf</t>
  </si>
  <si>
    <t>Verkeersongevallen met gewonden met vluchtmisdrijf</t>
  </si>
  <si>
    <t>Verkeersongevallen met gewonden zonder vluchtmisdrijf</t>
  </si>
  <si>
    <t>Verkeersongevallen stoffelijke schade met  vluchtmisdrijf</t>
  </si>
  <si>
    <t>Verkeersongevallen stoffelijke schade zonder vluchtmisdrijf</t>
  </si>
  <si>
    <t>Verkeersongevallen</t>
  </si>
  <si>
    <t>Verkeersongevallen met doden</t>
  </si>
  <si>
    <t>Som van Verkeersongevallen stoffelijke schade</t>
  </si>
  <si>
    <t>Som van Verkeersongevallen met gewonden</t>
  </si>
  <si>
    <t>Som van Verkeersongevallen met doden</t>
  </si>
  <si>
    <t>Totaal exploitatiebudget uitgaven</t>
  </si>
  <si>
    <t>Totaal exploitatiebudget inkomsten</t>
  </si>
  <si>
    <t>Aanspreekpunt: Björn Verté</t>
  </si>
  <si>
    <t>Diefstal vervoersmiddel</t>
  </si>
  <si>
    <t>Autodiefstal</t>
  </si>
  <si>
    <t>Motodiefstal</t>
  </si>
  <si>
    <t>Carjacking</t>
  </si>
  <si>
    <t>Homejacking</t>
  </si>
  <si>
    <t>Garagediefstal</t>
  </si>
  <si>
    <t>Bromfietsdiefstal</t>
  </si>
  <si>
    <t>Fietsdiefstal</t>
  </si>
  <si>
    <t>Som van Autodiefstal</t>
  </si>
  <si>
    <t>Som van Bromfietsdiefstal</t>
  </si>
  <si>
    <t>Som van Fietsdiefstal</t>
  </si>
  <si>
    <t>Som van Motodiefstal</t>
  </si>
  <si>
    <t>Som van Carjacking</t>
  </si>
  <si>
    <t>Som van Homejacking</t>
  </si>
  <si>
    <t>Som van Garagediefstal</t>
  </si>
  <si>
    <t>Inbraak</t>
  </si>
  <si>
    <t>Woninginbraak</t>
  </si>
  <si>
    <t>Inbraak in bedrijf of handelszaak</t>
  </si>
  <si>
    <t>Inbraak in openbare of overheidsinstelling</t>
  </si>
  <si>
    <t>Ramkraak</t>
  </si>
  <si>
    <t>Inbraak in gebouw</t>
  </si>
  <si>
    <t>zakkenrollerij</t>
  </si>
  <si>
    <t>winkeldiefstal</t>
  </si>
  <si>
    <t>diefstal met list</t>
  </si>
  <si>
    <t>metaaldiefstal</t>
  </si>
  <si>
    <t>Overlast</t>
  </si>
  <si>
    <t>Vandalisme - schade</t>
  </si>
  <si>
    <t>Netheid - omgeving</t>
  </si>
  <si>
    <t>Geluidshinder</t>
  </si>
  <si>
    <t>Storend gedrag - drugs</t>
  </si>
  <si>
    <t>Storend gedrag - alcohol/dronkenschap</t>
  </si>
  <si>
    <t>Storende gedrag - Intimidatie/lastig vallen/beledigingen</t>
  </si>
  <si>
    <t>Vechten</t>
  </si>
  <si>
    <t>Overlast in verkeer</t>
  </si>
  <si>
    <t>Snelheidscontrole - Passanten</t>
  </si>
  <si>
    <t>Snelheidscontrole - Overtreders</t>
  </si>
  <si>
    <t>Snelheidscontrole - % overtreders</t>
  </si>
  <si>
    <t>Onbemande snelheid - Passanten</t>
  </si>
  <si>
    <t>Onbemande snelheid - Overtreders</t>
  </si>
  <si>
    <t>Onbemande snelheid - % overtreders</t>
  </si>
  <si>
    <t>Diefstal gewapenderhand</t>
  </si>
  <si>
    <t>Diefstal met geweld zonder wapen</t>
  </si>
  <si>
    <t>Diefstal uit of aan voertuig</t>
  </si>
  <si>
    <t>Diefstal van wapens of explosieven</t>
  </si>
  <si>
    <t>Handtasroof</t>
  </si>
  <si>
    <t>Grijpdiefstal</t>
  </si>
  <si>
    <t>Som van grijpdiefstal</t>
  </si>
  <si>
    <t>Som van zakkenrollerij</t>
  </si>
  <si>
    <t>Som van winkeldiefstal</t>
  </si>
  <si>
    <t>Som van diefstal met list</t>
  </si>
  <si>
    <t>Som van metaaldiefstal</t>
  </si>
  <si>
    <t>Som van Vandalisme - schade</t>
  </si>
  <si>
    <t>Som van Overlast in verkeer</t>
  </si>
  <si>
    <t>Som van Netheid - omgeving</t>
  </si>
  <si>
    <t>Som van Geluidshinder</t>
  </si>
  <si>
    <t>Som van Storend gedrag - drugs</t>
  </si>
  <si>
    <t>Som van Storend gedrag - alcohol/dronkenschap</t>
  </si>
  <si>
    <t>Som van Storende gedrag - Intimidatie/lastig vallen/beledigingen</t>
  </si>
  <si>
    <t>Som van Vechten</t>
  </si>
  <si>
    <t>Som van Andere</t>
  </si>
  <si>
    <t>Som van Snelheidscontrole - % overtreders</t>
  </si>
  <si>
    <t>Som van Onbemande snelheid - % overtreders</t>
  </si>
  <si>
    <t>Som van Woninginbraak</t>
  </si>
  <si>
    <t>Som van Inbraak in bedrijf of handelszaak</t>
  </si>
  <si>
    <t>Som van Inbraak in openbare of overheidsinstelling</t>
  </si>
  <si>
    <t>Som van Inbraak in gebouw</t>
  </si>
  <si>
    <t>Som van Ramkraak</t>
  </si>
  <si>
    <t>Gas</t>
  </si>
  <si>
    <t>Som van Elektriciteit</t>
  </si>
  <si>
    <t>Som van Aantal nieuwe OCMW-klanten</t>
  </si>
  <si>
    <t>Som van Aantal nieuwe unieke gezinnen</t>
  </si>
  <si>
    <t>Som van Financiële dienstverlening</t>
  </si>
  <si>
    <t>Som van Dienstverlening vreemdelingen</t>
  </si>
  <si>
    <t>Som van Budgetbeheer/-begeleiding/ Collectieve schuldenregeling</t>
  </si>
  <si>
    <t>Trajectbegeleiding</t>
  </si>
  <si>
    <t>Woonbegeleiding</t>
  </si>
  <si>
    <t>Som van Trajectbegeleiding</t>
  </si>
  <si>
    <t>Som van Woonbegeleiding</t>
  </si>
  <si>
    <t>Som van Kansarmoede index</t>
  </si>
  <si>
    <t>Som van Origine moeder is belg</t>
  </si>
  <si>
    <t>Som van Origine moeder is niet-belg</t>
  </si>
  <si>
    <t>Som van Aantal bereikte gezinnen/alleenstaanden</t>
  </si>
  <si>
    <t>Som van Aantal bedeelde voedselpakketten</t>
  </si>
  <si>
    <t>Problematische afwezigheden</t>
  </si>
  <si>
    <t>Bron: Cijfers Agodi  (http://www.agodi.be/cijfermateriaal-problematische-afwezigheden-en-tucht)</t>
  </si>
  <si>
    <t>Aantal lln tucht</t>
  </si>
  <si>
    <t>% lln tucht</t>
  </si>
  <si>
    <t>HARELBEKE</t>
  </si>
  <si>
    <t>West-Vlaanderen</t>
  </si>
  <si>
    <t>Basisonderwijs</t>
  </si>
  <si>
    <t>BaO</t>
  </si>
  <si>
    <t>Secundair onderwijs</t>
  </si>
  <si>
    <t>SO</t>
  </si>
  <si>
    <t>2013-2014</t>
  </si>
  <si>
    <t>2014-2015</t>
  </si>
  <si>
    <t>2015-2016</t>
  </si>
  <si>
    <t>2016-2017</t>
  </si>
  <si>
    <t>Provincie</t>
  </si>
  <si>
    <t>Gemeente</t>
  </si>
  <si>
    <t>Schooljaar</t>
  </si>
  <si>
    <t>Niveau</t>
  </si>
  <si>
    <t>Aantal lln op 1 feb</t>
  </si>
  <si>
    <t>Niveau afgekort</t>
  </si>
  <si>
    <t>Aantal lln 5-9 halve dagen PA</t>
  </si>
  <si>
    <t>Aantal lln 10-14 halve dagen PA</t>
  </si>
  <si>
    <t>Aantal lln 15-29 halve dagen PA</t>
  </si>
  <si>
    <t>Aantal lln minstens 30 halve dagen PA</t>
  </si>
  <si>
    <t>% lln 5-9 halve dagen PA</t>
  </si>
  <si>
    <t>% lln 10-14 halve dagen PA</t>
  </si>
  <si>
    <t>% lln 15-29 halve dagen PA</t>
  </si>
  <si>
    <t>% lln minstens 30 halve dagen PA-codes</t>
  </si>
  <si>
    <t>Som van Aantal lln 5-9 halve dagen PA</t>
  </si>
  <si>
    <t>Som van Aantal lln 10-14 halve dagen PA</t>
  </si>
  <si>
    <t>Som van Aantal lln 15-29 halve dagen PA</t>
  </si>
  <si>
    <t>Som van Aantal lln minstens 30 halve dagen PA</t>
  </si>
  <si>
    <t>Aantal vroegtijdig schoolverlaters</t>
  </si>
  <si>
    <t>Percentage vroegtijdig schoolverlaters tov schoolverlaters</t>
  </si>
  <si>
    <t>https://provincies.incijfers.be/</t>
  </si>
  <si>
    <t>Bron: Cijfers Agodi  (http://www.agodi.be/cijfermateriaal-leerlingenkenmerken)</t>
  </si>
  <si>
    <t xml:space="preserve">Sint-Amandscollege 4 </t>
  </si>
  <si>
    <t>Ballingenweg</t>
  </si>
  <si>
    <t xml:space="preserve">34   </t>
  </si>
  <si>
    <t>Postnr</t>
  </si>
  <si>
    <t>Instelling</t>
  </si>
  <si>
    <t>Naam instelling</t>
  </si>
  <si>
    <t>Straat</t>
  </si>
  <si>
    <t>Huisnr</t>
  </si>
  <si>
    <t>Teldatum (1)</t>
  </si>
  <si>
    <t>Aantal lln (1)</t>
  </si>
  <si>
    <t>Indicator "opleiding moeder" (1)</t>
  </si>
  <si>
    <t>Indicator "schooltoelage"</t>
  </si>
  <si>
    <t>Indicator "thuistaal" (1)</t>
  </si>
  <si>
    <t>Indicator "buurt"</t>
  </si>
  <si>
    <t xml:space="preserve">Basisschool van het Gemeenschapsonderwijs - Ter Gavers  </t>
  </si>
  <si>
    <t>Arendsstraat</t>
  </si>
  <si>
    <t xml:space="preserve">62_B </t>
  </si>
  <si>
    <t xml:space="preserve">Gemeentelijke Basisschool Zuid   </t>
  </si>
  <si>
    <t>Generaal Deprezstraat</t>
  </si>
  <si>
    <t xml:space="preserve">91   </t>
  </si>
  <si>
    <t xml:space="preserve">Vrije Basisschool-Heilig Hart   </t>
  </si>
  <si>
    <t>Tuinstraat</t>
  </si>
  <si>
    <t xml:space="preserve">21   </t>
  </si>
  <si>
    <t xml:space="preserve">Vrije Basisschool Mariaschool   </t>
  </si>
  <si>
    <t>Schoolstraat</t>
  </si>
  <si>
    <t xml:space="preserve">70   </t>
  </si>
  <si>
    <t xml:space="preserve">Vrije Basisschool   </t>
  </si>
  <si>
    <t>Stasegemdorp</t>
  </si>
  <si>
    <t xml:space="preserve">32   </t>
  </si>
  <si>
    <t xml:space="preserve">Gemeentelijke Basisschool Centrum  </t>
  </si>
  <si>
    <t>Paretteplein</t>
  </si>
  <si>
    <t xml:space="preserve">Vrije Basisschool Sint-Rita   </t>
  </si>
  <si>
    <t>Zandbergstraat</t>
  </si>
  <si>
    <t xml:space="preserve">24   </t>
  </si>
  <si>
    <t xml:space="preserve">Gemeentelijke Basisschool Noord  </t>
  </si>
  <si>
    <t>Tieltsestraat</t>
  </si>
  <si>
    <t xml:space="preserve">31   </t>
  </si>
  <si>
    <t xml:space="preserve">Vrije Basisschool-De Wingerd-  </t>
  </si>
  <si>
    <t>Bruyelstraat</t>
  </si>
  <si>
    <t xml:space="preserve">8    </t>
  </si>
  <si>
    <t>Vlietestraat</t>
  </si>
  <si>
    <t xml:space="preserve">127  </t>
  </si>
  <si>
    <t>Sint-Amandscollege 4</t>
  </si>
  <si>
    <t>34</t>
  </si>
  <si>
    <t>Basisschool vh Gemeenschapsonderwijs</t>
  </si>
  <si>
    <t>62_B</t>
  </si>
  <si>
    <t>Gemeentelijke Basisschool</t>
  </si>
  <si>
    <t>91</t>
  </si>
  <si>
    <t>Vrije Basisschool</t>
  </si>
  <si>
    <t>21</t>
  </si>
  <si>
    <t>70</t>
  </si>
  <si>
    <t>32</t>
  </si>
  <si>
    <t>24</t>
  </si>
  <si>
    <t>31</t>
  </si>
  <si>
    <t>8</t>
  </si>
  <si>
    <t>127</t>
  </si>
  <si>
    <t>Guldensporencollege 4</t>
  </si>
  <si>
    <t>GO! basisschool Ter Gavers</t>
  </si>
  <si>
    <t>GBS Zuid</t>
  </si>
  <si>
    <t>VBS Heilig Hart</t>
  </si>
  <si>
    <t>VBS Mariaschool</t>
  </si>
  <si>
    <t>GBS Centrum</t>
  </si>
  <si>
    <t>VBS Sint- Rita</t>
  </si>
  <si>
    <t>GBS Noord</t>
  </si>
  <si>
    <t>VBS De Wingerd</t>
  </si>
  <si>
    <t>GO! basisschool Ter Gavers Harelbeke</t>
  </si>
  <si>
    <t>Gemeentelijke Basisschool Zuid</t>
  </si>
  <si>
    <t>Vrije Basisschool-Heilig Hart-</t>
  </si>
  <si>
    <t>Vrije Basisschool Maria</t>
  </si>
  <si>
    <t>Vrije Basisschool - St.-Augustinus-</t>
  </si>
  <si>
    <t>Gemeentelijke Basisschool     Centrum</t>
  </si>
  <si>
    <t>Vrije Basisschool-Sint-Rita-</t>
  </si>
  <si>
    <t>Gemeentelijke Basisschool     Noord</t>
  </si>
  <si>
    <t>Vrije Basisschool-De Wingerd-</t>
  </si>
  <si>
    <t>Gemeentelijke Basisschool Centrum</t>
  </si>
  <si>
    <t>Gemeentelijke Basisschool Noord</t>
  </si>
  <si>
    <t>Vrije Basisschool-O.L.V. van Vreugde-</t>
  </si>
  <si>
    <t>Guldensporencollege</t>
  </si>
  <si>
    <t>GO Ter Gavers</t>
  </si>
  <si>
    <t>SBS Zuid</t>
  </si>
  <si>
    <t>SBS Centrum</t>
  </si>
  <si>
    <t>VBS H Hart</t>
  </si>
  <si>
    <t>VBS Stasegem</t>
  </si>
  <si>
    <t>VBS Sint Rita</t>
  </si>
  <si>
    <t>SBS Noord</t>
  </si>
  <si>
    <t>VBS Bavikhove</t>
  </si>
  <si>
    <t>Percentage indicator "opleiding moeder"</t>
  </si>
  <si>
    <t>Percentage indicator  "schooltoelage"</t>
  </si>
  <si>
    <t>Percentage indicator "buurt"</t>
  </si>
  <si>
    <t>Vrije Basisschool-O.L.V van   Vreugde-</t>
  </si>
  <si>
    <t>Gemiddelde van Percentage indicator "opleiding moeder"</t>
  </si>
  <si>
    <t>Gemiddelde van Percentage indicator  "schooltoelage"</t>
  </si>
  <si>
    <t>Gemiddelde van Percentage indicator "buurt"</t>
  </si>
  <si>
    <t>Percentage indicator "Thuistaal"</t>
  </si>
  <si>
    <t>Schoolse vertraging  en vroegtijdig schoolverlaters</t>
  </si>
  <si>
    <t>Som van Aandeel schoolse vertraging lager onderwijs</t>
  </si>
  <si>
    <t>Som van Aandeel schoolse vertraging gewoon secundair onderwijs</t>
  </si>
  <si>
    <t>Som van Percentage vroegtijdig schoolverlaters tov schoolverlaters</t>
  </si>
  <si>
    <t>Gelijke onderwijskansen</t>
  </si>
  <si>
    <t>Bezettingsgraad woningen OCMW</t>
  </si>
  <si>
    <t>Aantal afgeleverde conformiteitsattesten</t>
  </si>
  <si>
    <t>Bron: Woonwijs</t>
  </si>
  <si>
    <t>Aanspreekpunt: Pieter Vandeweghe</t>
  </si>
  <si>
    <t>Uitbetaalde premies Doe het nu duurzaam</t>
  </si>
  <si>
    <t>Uitbetaalde premies gevelrenovatie met isolatie</t>
  </si>
  <si>
    <t>Aantal leegstaande woningen</t>
  </si>
  <si>
    <t>Aantal onbebouwde percelen</t>
  </si>
  <si>
    <t>Ongeschikte woningen</t>
  </si>
  <si>
    <t>Onbewoonbare woningen</t>
  </si>
  <si>
    <t xml:space="preserve">Thuis- en ouderenzorg </t>
  </si>
  <si>
    <t>Kwaliteit van de woningen</t>
  </si>
  <si>
    <t>Som van Aantal afgeleverde conformiteitsattesten</t>
  </si>
  <si>
    <t>Som van Uitbetaalde premies Doe het nu duurzaam</t>
  </si>
  <si>
    <t>Som van Uitbetaalde premies gevelrenovatie met isolatie</t>
  </si>
  <si>
    <t>Som van Ongeschikte woningen</t>
  </si>
  <si>
    <t>Som van Onbewoonbare woningen</t>
  </si>
  <si>
    <t>Hulpvragen OCMW</t>
  </si>
  <si>
    <t>Hulpvragen bij wonen OCMW</t>
  </si>
  <si>
    <t>Welbevinden jongste bevolkingsgroep</t>
  </si>
  <si>
    <t xml:space="preserve">jeugdwerkleeftijd = 5 tot en met 24 jaar! </t>
  </si>
  <si>
    <t>Leden jeugdvereniging / 100</t>
  </si>
  <si>
    <t>Totaal Jeugdverenigingsleeftijd</t>
  </si>
  <si>
    <t>20 tot 24 jaar</t>
  </si>
  <si>
    <t>15 tot 19 jaar</t>
  </si>
  <si>
    <t>10 tot 14 jaar</t>
  </si>
  <si>
    <t>5 tot 9 jaar</t>
  </si>
  <si>
    <t>0 tot  4 jaar</t>
  </si>
  <si>
    <t>Vergelijking bevolkingsaantallen</t>
  </si>
  <si>
    <t>Algemeen totaal</t>
  </si>
  <si>
    <t>vzw jASSper</t>
  </si>
  <si>
    <t>KLJ Huba</t>
  </si>
  <si>
    <t>Moeder Harelbeekse</t>
  </si>
  <si>
    <t>Crefi</t>
  </si>
  <si>
    <t>niet - traditionele jeugdverenigingen</t>
  </si>
  <si>
    <t>Zeescouts</t>
  </si>
  <si>
    <t>VVKSM Scouts Stasegem</t>
  </si>
  <si>
    <t>Scouts Liederik</t>
  </si>
  <si>
    <t>Gidsen Adelheid</t>
  </si>
  <si>
    <t>KSA Peter Benoit</t>
  </si>
  <si>
    <t>Jeugd Rode Kruis</t>
  </si>
  <si>
    <t>Chiro Zandberg</t>
  </si>
  <si>
    <t>Chiro Tyl &amp; Nele</t>
  </si>
  <si>
    <t>Chiro Stasegem</t>
  </si>
  <si>
    <t>Chiro Bavikhove</t>
  </si>
  <si>
    <t>Chiro De Sprokkels</t>
  </si>
  <si>
    <t>Traditionele Jeugdbewegingen</t>
  </si>
  <si>
    <t>2017-2018</t>
  </si>
  <si>
    <t>2012-2013</t>
  </si>
  <si>
    <t>2011-2012</t>
  </si>
  <si>
    <t>2010-2011</t>
  </si>
  <si>
    <t>2009-2010</t>
  </si>
  <si>
    <t>2008-2009</t>
  </si>
  <si>
    <t>2007-2008</t>
  </si>
  <si>
    <t>2006-2007</t>
  </si>
  <si>
    <t>2005-2006</t>
  </si>
  <si>
    <t>2004-2005</t>
  </si>
  <si>
    <t>2003-2004</t>
  </si>
  <si>
    <t>2002-2003</t>
  </si>
  <si>
    <t>2001-2002</t>
  </si>
  <si>
    <t>2000-2001</t>
  </si>
  <si>
    <t>1999-2000</t>
  </si>
  <si>
    <t>SPW # deelnames</t>
  </si>
  <si>
    <t>SPW # werkingsdagen</t>
  </si>
  <si>
    <t>SPW gem # dls/dag</t>
  </si>
  <si>
    <t>GP # deelnames</t>
  </si>
  <si>
    <t>GP # activiteiten</t>
  </si>
  <si>
    <t>GP gem # dls/activiteit</t>
  </si>
  <si>
    <t>Gebruik JC TSAS</t>
  </si>
  <si>
    <t>Som van SPW gem # dls/dag</t>
  </si>
  <si>
    <t>Som van GP gem # dls/activiteit</t>
  </si>
  <si>
    <t>Som van Gebruik JC TSAS</t>
  </si>
  <si>
    <t xml:space="preserve">Som van Capaciteit tov doelgroep </t>
  </si>
  <si>
    <t>Som van Capaciteit Vlaams gewest</t>
  </si>
  <si>
    <t>Sport</t>
  </si>
  <si>
    <t xml:space="preserve"> </t>
  </si>
  <si>
    <t># actieve leden</t>
  </si>
  <si>
    <t># bezoekers</t>
  </si>
  <si>
    <t># uitleningen</t>
  </si>
  <si>
    <t>Bezettingsgraad familievoorstellingen</t>
  </si>
  <si>
    <t>Bezettingsgraad dagtheater</t>
  </si>
  <si>
    <t>Bezettingsgraad avond- en weekendprogrammatie</t>
  </si>
  <si>
    <t>Bezetting in deelnemersaantal Dageraad</t>
  </si>
  <si>
    <t>Bezetting in deelnemersaantal Vlasschaard</t>
  </si>
  <si>
    <t>Bezetting in deelnemersaantal Arendswijk</t>
  </si>
  <si>
    <t>Bezetting in deelnemersaantal School Noord</t>
  </si>
  <si>
    <t>Totaal aantal deelnemers</t>
  </si>
  <si>
    <t>Totaal bezettingsgraad</t>
  </si>
  <si>
    <t>Som van Bezetting in deelnemersaantal Dageraad</t>
  </si>
  <si>
    <t>Som van Bezetting in deelnemersaantal Vlasschaard</t>
  </si>
  <si>
    <t>Som van Bezetting in deelnemersaantal Arendswijk</t>
  </si>
  <si>
    <t>Som van Bezetting in deelnemersaantal School Noord</t>
  </si>
  <si>
    <t>Som van Totaal aantal deelnemers</t>
  </si>
  <si>
    <t>Som van # actieve leden</t>
  </si>
  <si>
    <t>Som van # uitleningen</t>
  </si>
  <si>
    <t>Som van # bezoekers</t>
  </si>
  <si>
    <t>Som van Tussenkomst naar verhuurders</t>
  </si>
  <si>
    <t>Som van Tussenkomst huurdersbond</t>
  </si>
  <si>
    <t>Som van Aanvraag huursubsidies</t>
  </si>
  <si>
    <t>Som van Verhinderen uithuiszetting</t>
  </si>
  <si>
    <t>Som van Doorverwijzing CAW</t>
  </si>
  <si>
    <t>Som van Ondersteuning bij zoeken woning</t>
  </si>
  <si>
    <t>Som van Begeleiding verbijf in crisis of doorgangswoning</t>
  </si>
  <si>
    <t>Gemid # warme maaltijden aan huis per dag</t>
  </si>
  <si>
    <t>Gemid # diepvriesmaaltijden aan huis per dag</t>
  </si>
  <si>
    <t>Som van Gemid # warme maaltijden aan huis per dag</t>
  </si>
  <si>
    <t>Som van Gemid # diepvriesmaaltijden aan huis per dag</t>
  </si>
  <si>
    <t>Som van Aantal klanten poetshulp</t>
  </si>
  <si>
    <t>Som van Aantal leden mindermobielen-centrale</t>
  </si>
  <si>
    <t>Som van Vrijwilligers in OCMW</t>
  </si>
  <si>
    <t>Gemid. aantal dagen wachttijd opname WZC</t>
  </si>
  <si>
    <t>Som van Gemid. aantal dagen wachttijd opname WZC</t>
  </si>
  <si>
    <t>Som van Gemid. aantal dagen wachttijd shortlist thuiszorg</t>
  </si>
  <si>
    <t>Som van Gemid. aantal dagen wachttijd bewoners serviceflats</t>
  </si>
  <si>
    <t>Som van Gemid. Leeftijd bij opname</t>
  </si>
  <si>
    <t>Som van Gemid. Leeftijd bij overlijden</t>
  </si>
  <si>
    <t>Som van Verhoogde tegemoetkoming per 1.000 inwoners Harelbeke</t>
  </si>
  <si>
    <t>Som van Verhoogde tegemoetkoming per 1.000 inwoners Belfiuscluster</t>
  </si>
  <si>
    <t>Som van Verhoogde tegemoetkoming per 1.000 inwoners Vlaams gewest</t>
  </si>
  <si>
    <t>Gemiddelde van Percentage indicator "Thuistaal"</t>
  </si>
  <si>
    <t>Rechthebbenden op leefloon</t>
  </si>
  <si>
    <t>wordt aangevuld obv formule</t>
  </si>
  <si>
    <t>Som van Rechthebbenden op leefloon</t>
  </si>
  <si>
    <t>Aantal klantencontacten sociale kruidenier</t>
  </si>
  <si>
    <t>Som van Aantal klantencontacten sociale kruidenier</t>
  </si>
  <si>
    <t>Aantal IBA's</t>
  </si>
  <si>
    <t>Aantal ontbrekende aansluitingspunten op de waterleiding</t>
  </si>
  <si>
    <t>Uitvoeringsgraad zoneringsplan</t>
  </si>
  <si>
    <r>
      <t>o</t>
    </r>
    <r>
      <rPr>
        <sz val="7"/>
        <color theme="1"/>
        <rFont val="Times New Roman"/>
        <family val="1"/>
      </rPr>
      <t xml:space="preserve">    </t>
    </r>
    <r>
      <rPr>
        <sz val="9"/>
        <color theme="1"/>
        <rFont val="Verdana"/>
        <family val="2"/>
      </rPr>
      <t>Bestandsschatting visbiomassa in waterlopen</t>
    </r>
  </si>
  <si>
    <r>
      <t>o</t>
    </r>
    <r>
      <rPr>
        <sz val="7"/>
        <color theme="1"/>
        <rFont val="Times New Roman"/>
        <family val="1"/>
      </rPr>
      <t xml:space="preserve">    </t>
    </r>
    <r>
      <rPr>
        <sz val="9"/>
        <color theme="1"/>
        <rFont val="Verdana"/>
        <family val="2"/>
      </rPr>
      <t>Waterkwaliteit obv soorten macro invertebraten</t>
    </r>
  </si>
  <si>
    <r>
      <t>o</t>
    </r>
    <r>
      <rPr>
        <sz val="7"/>
        <color theme="1"/>
        <rFont val="Times New Roman"/>
        <family val="1"/>
      </rPr>
      <t xml:space="preserve">    </t>
    </r>
    <r>
      <rPr>
        <sz val="9"/>
        <color theme="1"/>
        <rFont val="Verdana"/>
        <family val="2"/>
      </rPr>
      <t>Luchtkwaliteit: fijn stof, ozon, stikstofdioxide, zwaveldioxide</t>
    </r>
  </si>
  <si>
    <r>
      <t>o</t>
    </r>
    <r>
      <rPr>
        <sz val="7"/>
        <color theme="1"/>
        <rFont val="Times New Roman"/>
        <family val="1"/>
      </rPr>
      <t xml:space="preserve">    </t>
    </r>
    <r>
      <rPr>
        <sz val="9"/>
        <color theme="1"/>
        <rFont val="Verdana"/>
        <family val="2"/>
      </rPr>
      <t>Aantal levende organismen geregistreerd</t>
    </r>
  </si>
  <si>
    <r>
      <t>o</t>
    </r>
    <r>
      <rPr>
        <sz val="7"/>
        <color theme="1"/>
        <rFont val="Times New Roman"/>
        <family val="1"/>
      </rPr>
      <t xml:space="preserve">    </t>
    </r>
    <r>
      <rPr>
        <sz val="9"/>
        <color theme="1"/>
        <rFont val="Verdana"/>
        <family val="2"/>
      </rPr>
      <t>Afstand tot bereikbaar groen?   Tevredenheid over aanbod groen – woning, buurt, gemeente (gemeentemonitor: 19 maart)</t>
    </r>
  </si>
  <si>
    <r>
      <t>o</t>
    </r>
    <r>
      <rPr>
        <sz val="7"/>
        <color theme="1"/>
        <rFont val="Times New Roman"/>
        <family val="1"/>
      </rPr>
      <t xml:space="preserve">    </t>
    </r>
    <r>
      <rPr>
        <sz val="9"/>
        <color theme="1"/>
        <rFont val="Verdana"/>
        <family val="2"/>
      </rPr>
      <t>Aantal HA natuurgebieden</t>
    </r>
  </si>
  <si>
    <r>
      <t>o</t>
    </r>
    <r>
      <rPr>
        <sz val="7"/>
        <color theme="1"/>
        <rFont val="Times New Roman"/>
        <family val="1"/>
      </rPr>
      <t xml:space="preserve">    </t>
    </r>
    <r>
      <rPr>
        <sz val="9"/>
        <color theme="1"/>
        <rFont val="Verdana"/>
        <family val="2"/>
      </rPr>
      <t>Waarnemingen.be</t>
    </r>
  </si>
  <si>
    <r>
      <t>o</t>
    </r>
    <r>
      <rPr>
        <sz val="7"/>
        <color theme="1"/>
        <rFont val="Times New Roman"/>
        <family val="1"/>
      </rPr>
      <t xml:space="preserve">    </t>
    </r>
    <r>
      <rPr>
        <sz val="9"/>
        <color theme="1"/>
        <rFont val="Verdana"/>
        <family val="2"/>
      </rPr>
      <t>Bodemverontreiniging gemeentelijke profielschets p 57</t>
    </r>
  </si>
  <si>
    <t>Industrialiseringsgraad</t>
  </si>
  <si>
    <t>Jobratio</t>
  </si>
  <si>
    <t>Ondernemersgraad</t>
  </si>
  <si>
    <t>Werkzaamheidsgraad</t>
  </si>
  <si>
    <t>Vlaams gewest</t>
  </si>
  <si>
    <t>Werkloosheidsdruk mannen Harelbeke</t>
  </si>
  <si>
    <t>Werkloosheidsdruk vrouwen Harelbeke</t>
  </si>
  <si>
    <t>Werkloosheidsdruk mannen Arr Kor</t>
  </si>
  <si>
    <t>Werkloosheidsdruk vrouwen  Arr Kor</t>
  </si>
  <si>
    <t>Werkloosheidsdruk mannen Vlaams Gewest</t>
  </si>
  <si>
    <t>Werkloosheidsdruk vrouwen Vlaams Gewest</t>
  </si>
  <si>
    <t>Werkloosheidsgraad mannen vs vrouwen</t>
  </si>
  <si>
    <t>Bron: Gemeentelijke steekkaarten POM West-Vlaanderen</t>
  </si>
  <si>
    <t>Aanspreekpunt: Annelies Demeurie</t>
  </si>
  <si>
    <t>Werkloosheid</t>
  </si>
  <si>
    <t>Demografie mbt werk</t>
  </si>
  <si>
    <t>Evolutie beroepsbevoking laatste 4 jaar</t>
  </si>
  <si>
    <t>Activiteitsgraad</t>
  </si>
  <si>
    <t>Welvaart</t>
  </si>
  <si>
    <t>Regio</t>
  </si>
  <si>
    <t>Belastbaar inkomen per inwoner</t>
  </si>
  <si>
    <t>Gemiddelde jaarlijkse groei belastbaar inkomen per inwoner vorige 10 jaar</t>
  </si>
  <si>
    <t>Welvaartsindex (België = 100)</t>
  </si>
  <si>
    <t>Aanspreekpunt: Karel Bauters</t>
  </si>
  <si>
    <t>Bron: Steekkaarten POM West-Vlaanderen</t>
  </si>
  <si>
    <t>Aanspreekpunt: Cindy Deprez</t>
  </si>
  <si>
    <t>Aandeel woongebouwen gebouwd na 1945</t>
  </si>
  <si>
    <t># vergunde woningen, nieuwbouw of renovatie</t>
  </si>
  <si>
    <t>Aandeel vergunde nieuwbouwwoningen in vergunde woningen</t>
  </si>
  <si>
    <t>Aantal vergunde nieuwbouwwoningen per 100 nieuwbouwgebouwen</t>
  </si>
  <si>
    <t>Nieuwbouwintensiteit</t>
  </si>
  <si>
    <t>Renovatie-intensiteit</t>
  </si>
  <si>
    <t>Zorgbedrijf</t>
  </si>
  <si>
    <t>Werkgelegenheid en werkzaamheid</t>
  </si>
  <si>
    <t>Evolutie aantal loontrekkers laatste 10 j</t>
  </si>
  <si>
    <t>Evolutie aantal zelfstandigen en helpers laaste 10 j</t>
  </si>
  <si>
    <t>*NWWZ: niet werkende werkzoekenden</t>
  </si>
  <si>
    <t>Aandeel jeugdwerklozen</t>
  </si>
  <si>
    <t>Aandeel laaggeschoolden</t>
  </si>
  <si>
    <t>Aandeel 50-plussers</t>
  </si>
  <si>
    <t>Aandeel langdurig werklozen</t>
  </si>
  <si>
    <t>Gemid # openstaande vacatures per 100 NWWZ</t>
  </si>
  <si>
    <t>Indicatoren van economische activiteit</t>
  </si>
  <si>
    <t>Oprichtingsratio</t>
  </si>
  <si>
    <t>Uittredingsratio</t>
  </si>
  <si>
    <t>Aantal detailhandelszaken per 1000 inwoners</t>
  </si>
  <si>
    <t>Detailhandel</t>
  </si>
  <si>
    <t>Werkloosheidsgraad</t>
  </si>
  <si>
    <t>Bron: arvastat VDAB</t>
  </si>
  <si>
    <t>Bron: Arvastat, VDAB</t>
  </si>
  <si>
    <t>Profiel werkzoekenden: Categorie</t>
  </si>
  <si>
    <t>WZUA</t>
  </si>
  <si>
    <t>BIT</t>
  </si>
  <si>
    <t>Vrij ingeschreve</t>
  </si>
  <si>
    <t>Profiel werkzoekenden: Geslacht</t>
  </si>
  <si>
    <t>Man</t>
  </si>
  <si>
    <t>Vrouw</t>
  </si>
  <si>
    <t>Profiel werkzoekenden: Leeftijd</t>
  </si>
  <si>
    <t>&lt;25 jaar</t>
  </si>
  <si>
    <t>25 tot 50 jaar</t>
  </si>
  <si>
    <t>&gt; 50 jaar</t>
  </si>
  <si>
    <t>Profiel werkzoekenden: Studieniveau</t>
  </si>
  <si>
    <t>Laaggeschoold</t>
  </si>
  <si>
    <t>Middengeschoold</t>
  </si>
  <si>
    <t>Hooggeschoold</t>
  </si>
  <si>
    <t>Profiel werkzoekenden: Werkloosheidsduur</t>
  </si>
  <si>
    <t>&lt; 1 jaar</t>
  </si>
  <si>
    <t>1 tot 2 jaar</t>
  </si>
  <si>
    <t>&gt; 2 jaar</t>
  </si>
  <si>
    <t>Profiel werkzoekenden: Nationaliteit</t>
  </si>
  <si>
    <t xml:space="preserve">EU </t>
  </si>
  <si>
    <t>Niet EU</t>
  </si>
  <si>
    <t>Profiel werkzoekenden: Origine</t>
  </si>
  <si>
    <t>Autochtoon</t>
  </si>
  <si>
    <t>Allochtoon</t>
  </si>
  <si>
    <t>Profiel werkzoekenden: Taalachterstand</t>
  </si>
  <si>
    <t>Ja</t>
  </si>
  <si>
    <t>Nee</t>
  </si>
  <si>
    <t>Organisatie</t>
  </si>
  <si>
    <t>Samenstelling politieke en hoger kader organisaties op 1/1/2018</t>
  </si>
  <si>
    <t>Percentage mannen</t>
  </si>
  <si>
    <t>Percentage vrouwen</t>
  </si>
  <si>
    <t>Gemeenteraad</t>
  </si>
  <si>
    <t>OCMW raad</t>
  </si>
  <si>
    <t>CBS</t>
  </si>
  <si>
    <t>Vast Bureau</t>
  </si>
  <si>
    <t>Politieraad</t>
  </si>
  <si>
    <t>Politiecollege</t>
  </si>
  <si>
    <t>Managementteam Stad</t>
  </si>
  <si>
    <t>Kaderteam OCMW</t>
  </si>
  <si>
    <t>Beleidsoverleg politie</t>
  </si>
  <si>
    <t>Bron: Milieudienst</t>
  </si>
  <si>
    <t>Aanspreekpunt: Yves De Bosscher</t>
  </si>
  <si>
    <t>Inzameling textiel door kringloopwinkel</t>
  </si>
  <si>
    <t>Permanente kledijcontainers</t>
  </si>
  <si>
    <t>Huis aan huis inzameling</t>
  </si>
  <si>
    <t>Huisvuil (inclusief KMO-zakken)</t>
  </si>
  <si>
    <t>PMD</t>
  </si>
  <si>
    <t>Papier &amp; karton</t>
  </si>
  <si>
    <t>Groenafval van Imog-tuinafvalbakken</t>
  </si>
  <si>
    <t>Multistroom via Imog</t>
  </si>
  <si>
    <t>Asbestcement op afroep via Imog</t>
  </si>
  <si>
    <t>Kledij</t>
  </si>
  <si>
    <t xml:space="preserve">Energiehuishouding facility/Milieu -&gt; screenshot </t>
  </si>
  <si>
    <r>
      <t>Evolutie CO</t>
    </r>
    <r>
      <rPr>
        <u/>
        <vertAlign val="subscript"/>
        <sz val="16"/>
        <color theme="1"/>
        <rFont val="Calibri"/>
        <family val="2"/>
        <scheme val="minor"/>
      </rPr>
      <t>²</t>
    </r>
    <r>
      <rPr>
        <u/>
        <sz val="16"/>
        <color theme="1"/>
        <rFont val="Calibri"/>
        <family val="2"/>
        <scheme val="minor"/>
      </rPr>
      <t xml:space="preserve"> uitstoot huishoudens, landbouw, industrie, vervoer en tertiair</t>
    </r>
  </si>
  <si>
    <t>Bron: Leiedal</t>
  </si>
  <si>
    <t>We verwachten de cijfers maandag!</t>
  </si>
  <si>
    <t>Adaptatie bv ruimte voor vernatting</t>
  </si>
  <si>
    <t>(kunnen we dit meten?)</t>
  </si>
  <si>
    <t>Percentage leegstand winkelgebied centrum</t>
  </si>
  <si>
    <t>Percentage leegstand Groot Harelbeke</t>
  </si>
  <si>
    <t>Nettoratio</t>
  </si>
  <si>
    <t>Som van Oprichtingsratio</t>
  </si>
  <si>
    <t>Som van Uittredingsratio</t>
  </si>
  <si>
    <t>Som van Nettoratio</t>
  </si>
  <si>
    <t>Tewerkstelling via OCMW</t>
  </si>
  <si>
    <t>Tewerkstelling via trajectbegeleiding OCMW</t>
  </si>
  <si>
    <t>Som van Opleiding</t>
  </si>
  <si>
    <t>Som van Voortraject/ Arbeidszorg</t>
  </si>
  <si>
    <t>Som van Werk in regulier circuit</t>
  </si>
  <si>
    <t>Som van Werk in alternatief circuit</t>
  </si>
  <si>
    <t>Som van Tewerkstelling art60§7</t>
  </si>
  <si>
    <t>Som van Andere begeleiding van de werkzoekende</t>
  </si>
  <si>
    <t>Som van Welvaartsindex (België = 100)</t>
  </si>
  <si>
    <t>Werkgelegenheid en werkzaamheidsgraad</t>
  </si>
  <si>
    <t>Som van Werkzaamheidsgraad</t>
  </si>
  <si>
    <t>Som van Aandeel laaggeschoolden</t>
  </si>
  <si>
    <t>Totaal Som van Aandeel laaggeschoolden</t>
  </si>
  <si>
    <t>Totaal Som van Aandeel jeugdwerklozen</t>
  </si>
  <si>
    <t>Som van Aandeel jeugdwerklozen</t>
  </si>
  <si>
    <t>Totaal Som van Aandeel 50-plussers</t>
  </si>
  <si>
    <t>Som van Aandeel 50-plussers</t>
  </si>
  <si>
    <t>Totaal Som van Aandeel langdurig werklozen</t>
  </si>
  <si>
    <t>Som van Aandeel langdurig werklozen</t>
  </si>
  <si>
    <t>Som van Aantal detailhandelszaken per 1000 inwoners</t>
  </si>
  <si>
    <t>Aantal zwaluwnesten</t>
  </si>
  <si>
    <t>Som van Aantal zwaluwnesten</t>
  </si>
  <si>
    <t>Verbruik wagenpark stad Harelbeke</t>
  </si>
  <si>
    <t>Bestuurder</t>
  </si>
  <si>
    <t>Wagen</t>
  </si>
  <si>
    <t>Nrplaat</t>
  </si>
  <si>
    <t>Km begin</t>
  </si>
  <si>
    <t>datum begin</t>
  </si>
  <si>
    <t>Km einde</t>
  </si>
  <si>
    <t>datum eind</t>
  </si>
  <si>
    <t>periode</t>
  </si>
  <si>
    <t>getankte l.</t>
  </si>
  <si>
    <t>verbruik</t>
  </si>
  <si>
    <t xml:space="preserve"> km/jaar (365d)</t>
  </si>
  <si>
    <t>Liter/jaar (365d)</t>
  </si>
  <si>
    <t>brandstof</t>
  </si>
  <si>
    <t>in dienst</t>
  </si>
  <si>
    <t>Bestuur</t>
  </si>
  <si>
    <t>Ford Mondeo</t>
  </si>
  <si>
    <t>1-DVX-417</t>
  </si>
  <si>
    <t>diesel</t>
  </si>
  <si>
    <t>GGZ</t>
  </si>
  <si>
    <t>Ford Connect</t>
  </si>
  <si>
    <t>1-HAR-369</t>
  </si>
  <si>
    <t>benzine</t>
  </si>
  <si>
    <t>Serge B.</t>
  </si>
  <si>
    <t>Renault kangoo</t>
  </si>
  <si>
    <t>079-BUV</t>
  </si>
  <si>
    <t>Kris B.</t>
  </si>
  <si>
    <t>1-BMN-423</t>
  </si>
  <si>
    <t>Herman V.</t>
  </si>
  <si>
    <t>Opel Astra</t>
  </si>
  <si>
    <t>551-BVS</t>
  </si>
  <si>
    <t>Bode</t>
  </si>
  <si>
    <t>Ford Fiesta</t>
  </si>
  <si>
    <t>CLP-636</t>
  </si>
  <si>
    <t>PJ</t>
  </si>
  <si>
    <t>YKJ-535</t>
  </si>
  <si>
    <t>Hans R.</t>
  </si>
  <si>
    <t>Chevrolet Aveo</t>
  </si>
  <si>
    <t>1-ENF-154</t>
  </si>
  <si>
    <t>Wim V.</t>
  </si>
  <si>
    <t>1-EEY-108</t>
  </si>
  <si>
    <t>Schilders</t>
  </si>
  <si>
    <t xml:space="preserve">Dacia MVP </t>
  </si>
  <si>
    <t>197-BVU</t>
  </si>
  <si>
    <t>Herve M.</t>
  </si>
  <si>
    <t>368-BUX</t>
  </si>
  <si>
    <t>Klusjesman</t>
  </si>
  <si>
    <t>Opel Vivaro</t>
  </si>
  <si>
    <t>1-BJS-680</t>
  </si>
  <si>
    <t>556-BVS</t>
  </si>
  <si>
    <t>Jeugd</t>
  </si>
  <si>
    <t>Renault Trafic</t>
  </si>
  <si>
    <t>JUT-991</t>
  </si>
  <si>
    <t>Smederij</t>
  </si>
  <si>
    <t>Renault Master</t>
  </si>
  <si>
    <t>1-JGX-355</t>
  </si>
  <si>
    <t>Timmerman</t>
  </si>
  <si>
    <t>Ford Transit</t>
  </si>
  <si>
    <t>ADN-241</t>
  </si>
  <si>
    <t>Elektriciens</t>
  </si>
  <si>
    <t>EGV-654</t>
  </si>
  <si>
    <t>Metsers</t>
  </si>
  <si>
    <t>080-BUV</t>
  </si>
  <si>
    <t>ploeg Giovanni</t>
  </si>
  <si>
    <t>TUX-804</t>
  </si>
  <si>
    <t>ploeg Frenchy</t>
  </si>
  <si>
    <t>AWI-229</t>
  </si>
  <si>
    <t>Aanplant</t>
  </si>
  <si>
    <t>1-HLN-290</t>
  </si>
  <si>
    <t>Opel Movano</t>
  </si>
  <si>
    <t>1-BVE-129</t>
  </si>
  <si>
    <t>Maaiers</t>
  </si>
  <si>
    <t>TUX-805</t>
  </si>
  <si>
    <t>367-BUX</t>
  </si>
  <si>
    <t>Afvalronde</t>
  </si>
  <si>
    <t>Isuzu N-serie</t>
  </si>
  <si>
    <t>1-KSX-249</t>
  </si>
  <si>
    <t>Renault</t>
  </si>
  <si>
    <t>PYF-721</t>
  </si>
  <si>
    <t>DAF</t>
  </si>
  <si>
    <t>414-BPP</t>
  </si>
  <si>
    <t>Kerkhof</t>
  </si>
  <si>
    <t>Isuzu D-max</t>
  </si>
  <si>
    <t>1-KRF-942</t>
  </si>
  <si>
    <t>Feestelijkheden</t>
  </si>
  <si>
    <t>1-HBL-764</t>
  </si>
  <si>
    <t>Yann</t>
  </si>
  <si>
    <t>Twizy</t>
  </si>
  <si>
    <t>M-AFK-645</t>
  </si>
  <si>
    <t>elektrisch</t>
  </si>
  <si>
    <t>Registratiegegevens OCMW</t>
  </si>
  <si>
    <t>Recht op leefloon</t>
  </si>
  <si>
    <t>0-20</t>
  </si>
  <si>
    <t>Som van 0-20</t>
  </si>
  <si>
    <t>Som van 21-25</t>
  </si>
  <si>
    <t>Som van 26-30</t>
  </si>
  <si>
    <t>Som van 41-50</t>
  </si>
  <si>
    <t>Som van 51-60</t>
  </si>
  <si>
    <t>Som van 31-40</t>
  </si>
  <si>
    <t>Som van 61-70</t>
  </si>
  <si>
    <t>Som van 71-80</t>
  </si>
  <si>
    <t>Som van 80 plus</t>
  </si>
  <si>
    <t>Aantal asielzoekers</t>
  </si>
  <si>
    <t>Evolutie van de kansarmoede-index</t>
  </si>
  <si>
    <t>Aanspreekpunt: Micheline Decuypere</t>
  </si>
  <si>
    <r>
      <t xml:space="preserve">Bron: </t>
    </r>
    <r>
      <rPr>
        <b/>
        <sz val="11"/>
        <color theme="1"/>
        <rFont val="Calibri"/>
        <family val="2"/>
        <scheme val="minor"/>
      </rPr>
      <t>Kind en gezin</t>
    </r>
  </si>
  <si>
    <t>oppervlakte per wijk</t>
  </si>
  <si>
    <t>bevolkingsdichtheid</t>
  </si>
  <si>
    <t>Bevolkingsdichtheid en leeftijdsverdeling per wijk</t>
  </si>
  <si>
    <t>Bron: Steunpunt sociale planning/data en analyse</t>
  </si>
  <si>
    <t xml:space="preserve"> (Provincie West-Vlaanderen; contactpersoon: Hilde Coudenys; data.analyse@west-vlaanderen.be)</t>
  </si>
  <si>
    <t>Som van bevolkingsdichtheid</t>
  </si>
  <si>
    <t>Som van 0-12 jaar</t>
  </si>
  <si>
    <t>Som van 13-17 jaar</t>
  </si>
  <si>
    <t>Som van 18-25 jaar</t>
  </si>
  <si>
    <t>Som van 26-34 jaar</t>
  </si>
  <si>
    <t>Som van 35-59 jaar</t>
  </si>
  <si>
    <t>Som van 60-79 jaar</t>
  </si>
  <si>
    <t>Som van 80+</t>
  </si>
  <si>
    <t>Totaal Harelbeke</t>
  </si>
  <si>
    <t>Bij het domein PROSPERITY komen volgende SDG's aan bod:</t>
  </si>
  <si>
    <t>Betaalbaarheid van woningen</t>
  </si>
  <si>
    <t>Bron: Gemeentelijke profielschets -&gt; gemeentemonitor(?)</t>
  </si>
  <si>
    <t>Gemiddelde verkoopprijs bouwgrond per m² Harelbeke</t>
  </si>
  <si>
    <t>Gemiddelde verkoopprijs bouwgrond per m² Vlaams gewest</t>
  </si>
  <si>
    <t>Gemiddelde verkoopprijs appartementen Harelbeke</t>
  </si>
  <si>
    <t>Groei bouwgrond Harelbeke met 2005 = 100</t>
  </si>
  <si>
    <t>Groei bouwgrond Vlaams gewest met 2005 = 101</t>
  </si>
  <si>
    <t>Groei verkoopprijs appartementen Harelbeke met 2005=100</t>
  </si>
  <si>
    <t>Gemiddelde verkoopprijs appartementen Vlaams gewest</t>
  </si>
  <si>
    <t>Groei verkoopprijs appartementen Vlaams Gewest met 2005=100</t>
  </si>
  <si>
    <t>Gemiddelde verkoopprijs gewone woonhuizen Harelbeke</t>
  </si>
  <si>
    <t>Gemiddelde verkoopprijs gewone woonhuizen Vlaams gewest</t>
  </si>
  <si>
    <t>Gemiddelde verkoopprijs villa's, bungalows en landhuizen Harelbeke</t>
  </si>
  <si>
    <t>Groei verkoopprijs villa's, bungalows en landhuizen Harelbeke met 2005=100</t>
  </si>
  <si>
    <t>Groei verkoopprijs gewone woonhuizen Vlaams gewest met 2005=100</t>
  </si>
  <si>
    <t>Groei verkoopprijs gewone woonhuizen Harelbeke met 2005=100</t>
  </si>
  <si>
    <t>Gemiddelde verkoopprijs villa's, bungalows en landhuizen Vlaams gewest</t>
  </si>
  <si>
    <t>Groei verkoopprijs villa's, bungalows en landhuizen Vlaams gewest met 2005=100</t>
  </si>
  <si>
    <t>Som van Groei verkoopprijs appartementen Harelbeke met 2005=100</t>
  </si>
  <si>
    <t>Som van Groei verkoopprijs appartementen Vlaams Gewest met 2005=100</t>
  </si>
  <si>
    <t>Som van Groei verkoopprijs gewone woonhuizen Harelbeke met 2005=100</t>
  </si>
  <si>
    <t>Som van Groei verkoopprijs gewone woonhuizen Vlaams gewest met 2005=100</t>
  </si>
  <si>
    <t>Som van Groei verkoopprijs villa's, bungalows en landhuizen Harelbeke met 2005=100</t>
  </si>
  <si>
    <t>Som van Groei verkoopprijs villa's, bungalows en landhuizen Vlaams gewest met 2005=100</t>
  </si>
  <si>
    <t>Som van Gemiddelde verkoopprijs bouwgrond per m² Harelbeke</t>
  </si>
  <si>
    <t>Som van Gemiddelde verkoopprijs bouwgrond per m² Vlaams gewest</t>
  </si>
  <si>
    <t>Energiearmoede</t>
  </si>
  <si>
    <t>Aantal actieve budgetmeters</t>
  </si>
  <si>
    <t>Bron: Gemeentemonitor (L Zorg en gezondheid)</t>
  </si>
  <si>
    <t>Ontevreden</t>
  </si>
  <si>
    <t>Neutraal</t>
  </si>
  <si>
    <t>Tevreden</t>
  </si>
  <si>
    <t>Voldoende aanbod kinderopvang</t>
  </si>
  <si>
    <t>Tevredenheid kinderopvang</t>
  </si>
  <si>
    <t>"Aandeel (%) van de inwoners dat tevreden is over de kinderopvang in de gemeente/stad"</t>
  </si>
  <si>
    <t>"Aandeel (%) van de inwoners dat vindt dat er voldoende aanbod aan kinderopvang is in de gemeente/stad"</t>
  </si>
  <si>
    <t>2017</t>
  </si>
  <si>
    <t>Som van eens</t>
  </si>
  <si>
    <t>Som van oneens</t>
  </si>
  <si>
    <t>Oneens</t>
  </si>
  <si>
    <t>Eens</t>
  </si>
  <si>
    <t>Som van Ontevreden</t>
  </si>
  <si>
    <t>Som van Tevreden</t>
  </si>
  <si>
    <t>Zwemmen</t>
  </si>
  <si>
    <t>Infrastructuur</t>
  </si>
  <si>
    <t>Nooit</t>
  </si>
  <si>
    <t>Tot 12 keer</t>
  </si>
  <si>
    <t>Meer dan 12 keer</t>
  </si>
  <si>
    <t xml:space="preserve">Niet aanwezig </t>
  </si>
  <si>
    <t>Sporten</t>
  </si>
  <si>
    <t>Vrijetijdsbeleving in eigen stad</t>
  </si>
  <si>
    <t>Vrije tijdsbeleving in eigen stad</t>
  </si>
  <si>
    <t>Bron: Gemeentemonitor (F Cultuur en vrije tijd)</t>
  </si>
  <si>
    <t>Aanspreekpunt: Pieter Lattré</t>
  </si>
  <si>
    <t>Tevredenheid</t>
  </si>
  <si>
    <t>Sportvoorzieningen</t>
  </si>
  <si>
    <t>Recreatievoorzieningen</t>
  </si>
  <si>
    <t>Culturele voorzieningen</t>
  </si>
  <si>
    <t>Tevredenheid over voorzieningen</t>
  </si>
  <si>
    <t>Vrije tijdsvoorzieningen</t>
  </si>
  <si>
    <t xml:space="preserve">Bron: Eigen cijfers departement </t>
  </si>
  <si>
    <t>Aanspreekpunt: Frederik Bossuyt</t>
  </si>
  <si>
    <t>Bezettingsgraad Sporthallen</t>
  </si>
  <si>
    <t xml:space="preserve">Aanspreekpunt: Frank Malisse </t>
  </si>
  <si>
    <t>Aanspreekpunt: Jan Van Herreweghe</t>
  </si>
  <si>
    <t>Som van Meer dan 12 keer</t>
  </si>
  <si>
    <t>Som van Tot 12 keer</t>
  </si>
  <si>
    <t>Som van Nooit</t>
  </si>
  <si>
    <t xml:space="preserve">Som van Niet aanwezig </t>
  </si>
  <si>
    <t>Speelvoorzieningen voor kinderen en jongeren</t>
  </si>
  <si>
    <t>Voldoende speelmogelijkheden voor kinderen tot 12 jaar</t>
  </si>
  <si>
    <t>Voldoende geschikte plekken voor de jeugd</t>
  </si>
  <si>
    <t>Capaciteit kinderopvang</t>
  </si>
  <si>
    <t>voldoende  aanbod kinderopvang</t>
  </si>
  <si>
    <t>tevreden over aanbod kinderopvang</t>
  </si>
  <si>
    <t>Som van Oneens</t>
  </si>
  <si>
    <t>Som van Eens</t>
  </si>
  <si>
    <t>Voldoende speelmogelijkheden voor kinderen en jongeren</t>
  </si>
  <si>
    <t>Voldoende geschikte activiteiten voor ouderen</t>
  </si>
  <si>
    <t>Welbevinden ouderen</t>
  </si>
  <si>
    <t>Aantal mensen met equivalent leefloon per 1000 inwoners</t>
  </si>
  <si>
    <t>Bron: Gemeentemonitor (H Armoede)</t>
  </si>
  <si>
    <t>Aantal personen leefloon per 1000 inwoners Harelbeke</t>
  </si>
  <si>
    <t>Aantal personen leefloon per 1000 inwoners Vlaams gewest</t>
  </si>
  <si>
    <t>Aantal personen leefloon per 1000 inwoners Harelbeke 18-24 jaar</t>
  </si>
  <si>
    <t>Aantal personen leefloon per 1000 inwoners Vlaams gewest 18-24 jaar</t>
  </si>
  <si>
    <t>Som van Aantal personen leefloon per 1000 inwoners Harelbeke</t>
  </si>
  <si>
    <t>Som van Aantal personen leefloon per 1000 inwoners Vlaams gewest</t>
  </si>
  <si>
    <t>Som van Aantal personen leefloon per 1000 inwoners Harelbeke 18-24 jaar</t>
  </si>
  <si>
    <t>Som van Aantal personen leefloon per 1000 inwoners Vlaams gewest 18-24 jaar</t>
  </si>
  <si>
    <t>Inkomensgarantie voor ouderen (IGO)/gewaarborgd inkomen voor bejaarden (GIB) per 1000 inwoners van 65 jaar en ouder</t>
  </si>
  <si>
    <t>Aantal IGO-gerechtigden per 1000 inwoners van 65+ Harelbeke</t>
  </si>
  <si>
    <t>Aantal GIB-gerechtigden per 1000 inwoners van 65+ Harelbeke</t>
  </si>
  <si>
    <t>Aantal IGO-gerechtigden per 1000 inwoners van 65+ Vlaams gewest</t>
  </si>
  <si>
    <t>Aantal GIB-gerechtigden per 1000 inwoners van 65+ Vlaams gewest</t>
  </si>
  <si>
    <t>Som van Aantal IGO-gerechtigden per 1000 inwoners van 65+ Vlaams gewest</t>
  </si>
  <si>
    <t>Som van Aantal IGO-gerechtigden per 1000 inwoners van 65+ Harelbeke</t>
  </si>
  <si>
    <t>Som van Aantal GIB-gerechtigden per 1000 inwoners van 65+ Vlaams gewest</t>
  </si>
  <si>
    <t>Som van Aantal GIB-gerechtigden per 1000 inwoners van 65+ Harelbeke</t>
  </si>
  <si>
    <t>Sociale kruidenier</t>
  </si>
  <si>
    <t>Voedselbedeling aan huis</t>
  </si>
  <si>
    <t>Cijfers jeugdwerk</t>
  </si>
  <si>
    <t>Aanspreekpunt: Robbe Bleuzé</t>
  </si>
  <si>
    <t>Cijfers grabbelpas en speelpleinwerking</t>
  </si>
  <si>
    <t>Bron: Eigen cijfers departement</t>
  </si>
  <si>
    <t>Bron: diverse, zie gekleurde balken</t>
  </si>
  <si>
    <t>Aanspreekpunt: Marleen Vercruysse</t>
  </si>
  <si>
    <t>Bron: Cijfers per organisatie</t>
  </si>
  <si>
    <t>Tevredenheid over de ouderenvoorzieningen</t>
  </si>
  <si>
    <t>Aantal plaatsen in de residentiële ouderenzorg per 1000 65+ers</t>
  </si>
  <si>
    <t>Aantal erkende plaatsen ouderenzorg Vlaams gewest per 1000 65+ers</t>
  </si>
  <si>
    <t>Aantal erkende plaatsen ouderenzorg Harelbeke per 1000 65+ers</t>
  </si>
  <si>
    <t xml:space="preserve">Aantal gerechtigden mantel- en thuiszorg Harelbeke per 1000 65+ers </t>
  </si>
  <si>
    <t>Aantal gerechtigden mantel- en thuiszorg Vlaams gewest per 1000 65+ers 2</t>
  </si>
  <si>
    <t>Som van Aantal erkende plaatsen ouderenzorg Harelbeke per 1000 65+ers</t>
  </si>
  <si>
    <t>Som van Aantal erkende plaatsen ouderenzorg Vlaams gewest per 1000 65+ers</t>
  </si>
  <si>
    <t xml:space="preserve">Som van Aantal gerechtigden mantel- en thuiszorg Harelbeke per 1000 65+ers </t>
  </si>
  <si>
    <t>Som van Aantal gerechtigden mantel- en thuiszorg Vlaams gewest per 1000 65+ers 2</t>
  </si>
  <si>
    <t>Gendergelijkheid bij deeltijds werken</t>
  </si>
  <si>
    <t>Aantal mannen tewerkgesteld</t>
  </si>
  <si>
    <t>Aantal vrouwen tewerkgesteld</t>
  </si>
  <si>
    <t>Aantal mannen deeltijds tewerkgesteld</t>
  </si>
  <si>
    <t>Aantal vrouwen deeltijds tewerkgesteld</t>
  </si>
  <si>
    <t>Gemiddeld loon mannen</t>
  </si>
  <si>
    <t>Gemiddeld loon vrouwen</t>
  </si>
  <si>
    <t>Stad</t>
  </si>
  <si>
    <t>OCMW</t>
  </si>
  <si>
    <t>Politiezone</t>
  </si>
  <si>
    <t>Bron: eigen cijfers organisaties</t>
  </si>
  <si>
    <t>Som van Werkloosheidsdruk mannen Harelbeke</t>
  </si>
  <si>
    <t>Som van Werkloosheidsdruk vrouwen Harelbeke</t>
  </si>
  <si>
    <t>Som van Percentage mannen</t>
  </si>
  <si>
    <t>Som van Percentage vrouwen</t>
  </si>
  <si>
    <t>Bron: Watergroep</t>
  </si>
  <si>
    <t>Aantal aftakkingen</t>
  </si>
  <si>
    <t>Watertoevoer</t>
  </si>
  <si>
    <t>Som van Aantal aftakkingen</t>
  </si>
  <si>
    <t>Bij het domein PLANET komen volgende SDG's aan bod:</t>
  </si>
  <si>
    <t>Premie alternatieve energievormen</t>
  </si>
  <si>
    <t>Premies FSC-hout</t>
  </si>
  <si>
    <t>Premies</t>
  </si>
  <si>
    <t>Som van Premie alternatieve energievormen</t>
  </si>
  <si>
    <t>Som van Premies FSC-hout</t>
  </si>
  <si>
    <t>Energiebesparende voorzieningen in de woning</t>
  </si>
  <si>
    <t>Zonneboiler</t>
  </si>
  <si>
    <t>Zonnepanelen</t>
  </si>
  <si>
    <t>Energiezuinige ketel</t>
  </si>
  <si>
    <t>Bron: Gemeentemonitor (C Wonen en woonomgeving)</t>
  </si>
  <si>
    <t>Som van Energiezuinige ketel</t>
  </si>
  <si>
    <t>Som van Zonnepanelen</t>
  </si>
  <si>
    <t>Som van Zonneboiler</t>
  </si>
  <si>
    <t>Waterverbruik in m³</t>
  </si>
  <si>
    <t>Bron: Energiehuishouding facility</t>
  </si>
  <si>
    <t>Aanspreekpunt: Frederik Ost</t>
  </si>
  <si>
    <t>Som van Stadhuis</t>
  </si>
  <si>
    <t>Vrije tijdsdiensten</t>
  </si>
  <si>
    <t>Scholen</t>
  </si>
  <si>
    <t>Som van Brandweer</t>
  </si>
  <si>
    <t>Som van Vrije tijdsdiensten</t>
  </si>
  <si>
    <t>Som van Scholen</t>
  </si>
  <si>
    <t>Som van Stadsdepot</t>
  </si>
  <si>
    <t>Som van Aandeel woongebouwen gebouwd na 1945</t>
  </si>
  <si>
    <t>Som van Nieuwbouwintensiteit</t>
  </si>
  <si>
    <t>Som van Renovatie-intensiteit</t>
  </si>
  <si>
    <t>Bron: Gemeentemonitor</t>
  </si>
  <si>
    <t>Tevredenheidscijfers</t>
  </si>
  <si>
    <t>...de woning</t>
  </si>
  <si>
    <t>...zicht op groen vanuit woning</t>
  </si>
  <si>
    <t>...de buurt</t>
  </si>
  <si>
    <t>...graag wonen in gemeente/stad</t>
  </si>
  <si>
    <t>Woonquotes betaalbaarheid van wonen</t>
  </si>
  <si>
    <t>Voor de inwoners</t>
  </si>
  <si>
    <t>Voor de inwoners, huurders</t>
  </si>
  <si>
    <t>Voor de inwoners, eigenaars</t>
  </si>
  <si>
    <t>Totale gezinsuitgave voor wonen</t>
  </si>
  <si>
    <t>Is minder dan of gelijk aan 30%</t>
  </si>
  <si>
    <t>Is meer dan 30%</t>
  </si>
  <si>
    <t>Som van Is minder dan of gelijk aan 30%</t>
  </si>
  <si>
    <t>Som van Is meer dan 30%</t>
  </si>
  <si>
    <t>Industrieterrein</t>
  </si>
  <si>
    <t>Totale oppervlakte in hectare</t>
  </si>
  <si>
    <t>Bezettingsgraad</t>
  </si>
  <si>
    <t>Bezette oppervlakte in hectare</t>
  </si>
  <si>
    <t>Kanaalzone</t>
  </si>
  <si>
    <t>Vaarnewijk</t>
  </si>
  <si>
    <t>De Geit</t>
  </si>
  <si>
    <t>Vierschaar</t>
  </si>
  <si>
    <t>De Blokken</t>
  </si>
  <si>
    <t>Evolis</t>
  </si>
  <si>
    <t>Som van Bezettingsgraad</t>
  </si>
  <si>
    <t>Bezettingsgraad industrieterreinen</t>
  </si>
  <si>
    <t xml:space="preserve">Migratiebeweging </t>
  </si>
  <si>
    <t>Bron: Cijfers rijksregister</t>
  </si>
  <si>
    <t>Aanspreekpunt: B&amp;W</t>
  </si>
  <si>
    <t>Hulste Belgen</t>
  </si>
  <si>
    <t>Hulste niet Belgen</t>
  </si>
  <si>
    <t>Totaal Deelgemeente Harelbeke</t>
  </si>
  <si>
    <t>Totaal deelgemeente Bavikhove</t>
  </si>
  <si>
    <t>Totaal deelgemeente Hulste</t>
  </si>
  <si>
    <t>Totaal niet Belgen</t>
  </si>
  <si>
    <t>Totaal aantal inwoners</t>
  </si>
  <si>
    <t>Aandeel niet Belgen</t>
  </si>
  <si>
    <t>Procentueel aandeel Harelbeke</t>
  </si>
  <si>
    <t>Procentueel aandeel Bavikhove</t>
  </si>
  <si>
    <t>Procentueel aandeel Hulste</t>
  </si>
  <si>
    <t>Spreiding</t>
  </si>
  <si>
    <t>Harelbeke Belgen</t>
  </si>
  <si>
    <t>Harelbeke niet Belgen</t>
  </si>
  <si>
    <t>Bavikhove Belgen</t>
  </si>
  <si>
    <t>Bavikhove niet Belgen</t>
  </si>
  <si>
    <t>Aandeel niet-belgen in Harelbeke</t>
  </si>
  <si>
    <t>Bron: Cijfers rijksregister en inburgerings- en gemeentemonitor</t>
  </si>
  <si>
    <t>Evolutie bevolkingsaantal</t>
  </si>
  <si>
    <t>Bevolkingaantal eind vorig jaar</t>
  </si>
  <si>
    <t>Aantal inwoners</t>
  </si>
  <si>
    <t>Aantal gezinnen</t>
  </si>
  <si>
    <t>Gezinsverdunning</t>
  </si>
  <si>
    <t>Aantal alleenwonende mannen</t>
  </si>
  <si>
    <t>Aantal alleenwonende vrouwen</t>
  </si>
  <si>
    <t>Aandeel alleenstaanden tov aantal gezinnen</t>
  </si>
  <si>
    <t>2018*</t>
  </si>
  <si>
    <t>2019*</t>
  </si>
  <si>
    <t>2020*</t>
  </si>
  <si>
    <t>2021*</t>
  </si>
  <si>
    <t>2022*</t>
  </si>
  <si>
    <t>2023*</t>
  </si>
  <si>
    <t>2024*</t>
  </si>
  <si>
    <t>Inwoners 0-2,5 jaar</t>
  </si>
  <si>
    <t>Inwoners 2,5-5 jaar</t>
  </si>
  <si>
    <t>Inwoners 6-11 jaar</t>
  </si>
  <si>
    <t>Inwoners 12-17 jaar</t>
  </si>
  <si>
    <t>Inwoners 20-64 jaar</t>
  </si>
  <si>
    <t>Inwoners 65+ jaar</t>
  </si>
  <si>
    <t>Inwoners 80+ jaar</t>
  </si>
  <si>
    <t>Groene druk</t>
  </si>
  <si>
    <t>Grijze druk</t>
  </si>
  <si>
    <t>Migratiebeweging van niet-belgen volgens Gemeentelijke profielschets</t>
  </si>
  <si>
    <t>Interne inwijking binnen België niet Belgen</t>
  </si>
  <si>
    <t>Interne uitwijking binnen België niet belgen</t>
  </si>
  <si>
    <t>Saldo interne verhuisbeweging niet belgen</t>
  </si>
  <si>
    <t>Internationale inwijking niet belgen</t>
  </si>
  <si>
    <t>Internationale uitwijking niet belgen</t>
  </si>
  <si>
    <t>Saldo internationale verhuisbeweging niet belgen</t>
  </si>
  <si>
    <t>2025*</t>
  </si>
  <si>
    <t>2026*</t>
  </si>
  <si>
    <t>2027*</t>
  </si>
  <si>
    <t>2030*</t>
  </si>
  <si>
    <t>2035*</t>
  </si>
  <si>
    <t>Som van Harelbeke niet Belgen</t>
  </si>
  <si>
    <t>Som van Bavikhove niet Belgen</t>
  </si>
  <si>
    <t>Som van Hulste niet Belgen</t>
  </si>
  <si>
    <t>Waarden</t>
  </si>
  <si>
    <t>Aandeel personen buitenlandse herkomst EU</t>
  </si>
  <si>
    <t>Aandeel personen buitenlandse herkomst Niet EU</t>
  </si>
  <si>
    <t>Aandeel personen buitenlandse herkomst totaal</t>
  </si>
  <si>
    <t>Som van Saldo interne verhuisbeweging niet belgen</t>
  </si>
  <si>
    <t>Som van Saldo internationale verhuisbeweging niet belgen</t>
  </si>
  <si>
    <t>Som van Interne inwijking binnen België niet Belgen</t>
  </si>
  <si>
    <t>Som van Interne uitwijking binnen België niet belgen</t>
  </si>
  <si>
    <t>Som van Internationale inwijking niet belgen</t>
  </si>
  <si>
    <t>Som van Internationale uitwijking niet belgen</t>
  </si>
  <si>
    <t>Som van Aandeel niet Belgen</t>
  </si>
  <si>
    <t>Som van Aandeel personen buitenlandse herkomst totaal</t>
  </si>
  <si>
    <t>Som van Percentage OS op totaal expl budget</t>
  </si>
  <si>
    <t>0,7%norm</t>
  </si>
  <si>
    <t>Som van 0,7%norm</t>
  </si>
  <si>
    <t>Aantal leegstaande woningen en onbebouwde percelen</t>
  </si>
  <si>
    <t>Bebouwde oppervlakte</t>
  </si>
  <si>
    <t>Bron: Eigen cijfers departement, en zalmkleur was gemeentelijke profielschets</t>
  </si>
  <si>
    <t>Som van Aantal leegstaande woningen</t>
  </si>
  <si>
    <t>Som van Aantal onbebouwde percelen</t>
  </si>
  <si>
    <t>Evolutie bevolkingsaantallen</t>
  </si>
  <si>
    <t>Druk op actieve bevolking</t>
  </si>
  <si>
    <t>Som van Groene druk</t>
  </si>
  <si>
    <t>Som van Grijze druk</t>
  </si>
  <si>
    <t>Som van Gezinsverdunning</t>
  </si>
  <si>
    <t>Som van Aandeel bebouwde oppervlakte</t>
  </si>
  <si>
    <t>Som van Aandeel opp voor bedrijvigheid in bebouwde opp</t>
  </si>
  <si>
    <t>Bebouwde oppervlakte in ha</t>
  </si>
  <si>
    <t>Groeiindex bebouwde oppervlakte</t>
  </si>
  <si>
    <t>Woonfunctie</t>
  </si>
  <si>
    <t>Economische functie</t>
  </si>
  <si>
    <t>Aandeel wonen van bebouwde opp</t>
  </si>
  <si>
    <t>Aandeel economische functie van bebouwde opp</t>
  </si>
  <si>
    <t>Welzijn en recreatiefunctie</t>
  </si>
  <si>
    <t>Aandeel welzijns- en recreatiefunctie van bebouwde oppervlakte</t>
  </si>
  <si>
    <t>Bron: Gemeentemonitor (B Ruimte en infrastructuur)</t>
  </si>
  <si>
    <t>Som van Aandeel wonen van bebouwde opp</t>
  </si>
  <si>
    <t>Som van Aandeel economische functie van bebouwde opp</t>
  </si>
  <si>
    <t>Som van Aandeel welzijns- en recreatiefunctie van bebouwde oppervlakte</t>
  </si>
  <si>
    <t>Natuur- en groenvoorzieningen in de gemeente</t>
  </si>
  <si>
    <t>Bron: Gemeentemonitor (E Natuur, milieu en energie)</t>
  </si>
  <si>
    <t>Voldoende groen in de buurt</t>
  </si>
  <si>
    <t>Voldoende groen in de gemeente</t>
  </si>
  <si>
    <t xml:space="preserve">Tevreden over natuur- en groenvoorzieningen </t>
  </si>
  <si>
    <t xml:space="preserve">Oneens </t>
  </si>
  <si>
    <t>Vlaamse gewest</t>
  </si>
  <si>
    <t xml:space="preserve">Som van Oneens </t>
  </si>
  <si>
    <t>Bron: Gemeentemonitor (D Mobiliteit)</t>
  </si>
  <si>
    <t>Mobiliteit: beschikt over minstens 1</t>
  </si>
  <si>
    <t>Moto of bromfiets</t>
  </si>
  <si>
    <t>Mobiliteit: eigen vervoer</t>
  </si>
  <si>
    <t>Elektrische fiets</t>
  </si>
  <si>
    <t>Fiets</t>
  </si>
  <si>
    <t>Infrastructuur voor verplaatsingen</t>
  </si>
  <si>
    <t>Aandeel bewoners dat vindt dat er voldoende</t>
  </si>
  <si>
    <t>Openbaar vervoer in de buurt</t>
  </si>
  <si>
    <t>Parkeerplaatsen</t>
  </si>
  <si>
    <t>Voldoende fietspaden</t>
  </si>
  <si>
    <t>Goede staat fietspaden</t>
  </si>
  <si>
    <t>Goede staat voetpaden</t>
  </si>
  <si>
    <t xml:space="preserve">Veiligheid van verplaatsingen </t>
  </si>
  <si>
    <t>Veiligheid van verplaatsingen</t>
  </si>
  <si>
    <t>Veilig om te fietsen</t>
  </si>
  <si>
    <t>Veilig voor kinderen om zich te verplaatsen</t>
  </si>
  <si>
    <t>Dominant vervoersmiddel voor woon/werk, woon/school</t>
  </si>
  <si>
    <t>Te voet</t>
  </si>
  <si>
    <t>Met de fiets</t>
  </si>
  <si>
    <t>Openbaar vervoer</t>
  </si>
  <si>
    <t>Met de auto</t>
  </si>
  <si>
    <t>Ander</t>
  </si>
  <si>
    <t>Som van Te voet</t>
  </si>
  <si>
    <t>Som van Met de fiets</t>
  </si>
  <si>
    <t>Som van Openbaar vervoer</t>
  </si>
  <si>
    <t>Som van Met de auto</t>
  </si>
  <si>
    <t>Som van Ander</t>
  </si>
  <si>
    <t>Gebruik vervoersmiddelen voor woon/werk en woon/school verplaatsingen</t>
  </si>
  <si>
    <t>Tijdsduur verplaatsing naar werk, school of opleiding</t>
  </si>
  <si>
    <t>Minder dan 15 minuten</t>
  </si>
  <si>
    <t>Tussen 15 en 30 minuten</t>
  </si>
  <si>
    <t>Tussen 30 minuten en 1 uur</t>
  </si>
  <si>
    <t>Meer dan 1 uur</t>
  </si>
  <si>
    <t>Som van Minder dan 15 minuten</t>
  </si>
  <si>
    <t>Som van Tussen 15 en 30 minuten</t>
  </si>
  <si>
    <t>Som van Tussen 30 minuten en 1 uur</t>
  </si>
  <si>
    <t>Som van Meer dan 1 uur</t>
  </si>
  <si>
    <t>Duurzaam verplaatsingsgedrag voor korte afstanden</t>
  </si>
  <si>
    <t>Duurzaam verplaatsingsgedrag</t>
  </si>
  <si>
    <t>Nooit of uitzonderlijk</t>
  </si>
  <si>
    <t>Minstens maandelijks</t>
  </si>
  <si>
    <t>Minstens wekelijks</t>
  </si>
  <si>
    <t>Som van Nooit of uitzonderlijk</t>
  </si>
  <si>
    <t>Som van Minstens maandelijks</t>
  </si>
  <si>
    <t>Som van Minstens wekelijks</t>
  </si>
  <si>
    <t>Houding tov andere culturen</t>
  </si>
  <si>
    <t>Bron: Gemeentemonitor (I Samenleven)</t>
  </si>
  <si>
    <t>Culturen leven goed samen</t>
  </si>
  <si>
    <t>Vlaams gewest excl centrumsteden</t>
  </si>
  <si>
    <t>Mensen uit andere culturen leren kennen, blijkt dat ze sympathiek zijn</t>
  </si>
  <si>
    <t>Bron: Gemeentemonitor (C Wonen en omgeving)</t>
  </si>
  <si>
    <t>Tevredenheid en fierheid over de stad</t>
  </si>
  <si>
    <t>Tevredenheid en fierheid op de stad</t>
  </si>
  <si>
    <t>Tevreden over de stad</t>
  </si>
  <si>
    <t>Fier over de stad</t>
  </si>
  <si>
    <t>Samenleefbaarheid</t>
  </si>
  <si>
    <t xml:space="preserve">Aandeel inwoners dat </t>
  </si>
  <si>
    <t>Veel contact met andere buurtbewoners</t>
  </si>
  <si>
    <t>Aangenaam praten met mensen in de buurt</t>
  </si>
  <si>
    <t>Vindt dat er zorg voor elkaar gedragen wordt</t>
  </si>
  <si>
    <t>Voelt zich vaak/altijd onveilig in de buurt</t>
  </si>
  <si>
    <t>Voelt zich vaak/altijd onveilig in de stad</t>
  </si>
  <si>
    <t>In afgelopen jaar hinder in de buurt ondervonden</t>
  </si>
  <si>
    <t>Nooit of zelden</t>
  </si>
  <si>
    <t>Af en toe</t>
  </si>
  <si>
    <t>Vaak of altijd</t>
  </si>
  <si>
    <t>Agressief verkeersgedrag</t>
  </si>
  <si>
    <t>Onaangepaste snelheid</t>
  </si>
  <si>
    <t>Sluipverkeer</t>
  </si>
  <si>
    <t>Lawaai door verkeer</t>
  </si>
  <si>
    <t>Geurhinder</t>
  </si>
  <si>
    <t>Lichthinder</t>
  </si>
  <si>
    <t>Zwerfvuil</t>
  </si>
  <si>
    <t>Sluikstorten</t>
  </si>
  <si>
    <t>Onveiligheid en overlast</t>
  </si>
  <si>
    <t>locatie</t>
  </si>
  <si>
    <t>Onveiligheid</t>
  </si>
  <si>
    <t>Vaak/altijd</t>
  </si>
  <si>
    <t>Som van Af en toe</t>
  </si>
  <si>
    <t>Som van Vaak/altijd</t>
  </si>
  <si>
    <t>Winkelvoorzieningen</t>
  </si>
  <si>
    <t>Voldoende winkels in de buurt voor dagelijkse boodschappen</t>
  </si>
  <si>
    <t>Tevreden over de shopping- en winkelvoorzieningen</t>
  </si>
  <si>
    <t>Tevreden over aanbod restaurants en eetcafés</t>
  </si>
  <si>
    <t>Tevreden over uitgaansgelegendheden in de stad</t>
  </si>
  <si>
    <t>Dagelijkse consumptie in de buurt/stad</t>
  </si>
  <si>
    <t>Som van Percentage leegstand winkelgebied centrum</t>
  </si>
  <si>
    <t>Som van Percentage leegstand Groot Harelbeke</t>
  </si>
  <si>
    <t>Bij het domein PARTNERSHIP wordt nagegaan welke partnerschappen bestaan om de geformuleerde doelstellingen na te streven:</t>
  </si>
  <si>
    <t>Aantal kg huisvuil per inwoner</t>
  </si>
  <si>
    <t>Aantal kg asbestcement (incl. doorverwijzing)</t>
  </si>
  <si>
    <t>Bron: Cijfers IMOG</t>
  </si>
  <si>
    <t>Aantal kg asbest op containerpark</t>
  </si>
  <si>
    <t>Kledij (kledijcontainer)</t>
  </si>
  <si>
    <t>Glas (glasbollen)</t>
  </si>
  <si>
    <t>Som van Aantal kg huisvuil per inwoner</t>
  </si>
  <si>
    <t>Afvalinzameling buiten containerpark (ophaling en permantente inzamelpunten)</t>
  </si>
  <si>
    <t xml:space="preserve">Groeiindex groenafval </t>
  </si>
  <si>
    <t>Groeiindex huisvuil</t>
  </si>
  <si>
    <t>Groeiindex PMD</t>
  </si>
  <si>
    <t>Groeiindex Papier en karton</t>
  </si>
  <si>
    <t>Groeiindex multistroom</t>
  </si>
  <si>
    <t xml:space="preserve">Groeiindex asbestcement </t>
  </si>
  <si>
    <t>Groeiindex kledij</t>
  </si>
  <si>
    <t>Groeiindex glas in glasbollen</t>
  </si>
  <si>
    <t xml:space="preserve">Groeiindex kledij in vaste containers </t>
  </si>
  <si>
    <t>Som van Groeiindex huisvuil</t>
  </si>
  <si>
    <t>Som van Groeiindex PMD</t>
  </si>
  <si>
    <t>Som van Groeiindex Papier en karton</t>
  </si>
  <si>
    <t>Som van Groeiindex kledij</t>
  </si>
  <si>
    <t>Som van Groeiindex glas in glasbollen</t>
  </si>
  <si>
    <t xml:space="preserve">Som van Groeiindex kledij in vaste containers </t>
  </si>
  <si>
    <t xml:space="preserve">Som van Groeiindex asbestcement </t>
  </si>
  <si>
    <t>Som van Aantal kg asbestcement (incl. doorverwijzing)</t>
  </si>
  <si>
    <t>Verbruik wagenpark 2016</t>
  </si>
  <si>
    <t>Overstromingsgebied (gemeentemonitor vanaf 19 maart: staat er niet in)</t>
  </si>
  <si>
    <t>Som van  km/jaar (365d)</t>
  </si>
  <si>
    <t>Energiepremies Stad</t>
  </si>
  <si>
    <t>Yves, heb jij dit excelleke staan? We zouden daar de Infraxen bij/naast moeten kunnen zetten…</t>
  </si>
  <si>
    <t>Cambio: screenshot</t>
  </si>
  <si>
    <t>Lengte waterleidingsnet in meter</t>
  </si>
  <si>
    <t>Aantal gebouwen</t>
  </si>
  <si>
    <t>Plaatsebeek (Lendelede/Hulste/Bavikhove)</t>
  </si>
  <si>
    <t>Leie (Brug naar Kuurne)</t>
  </si>
  <si>
    <t>Kanaal Bossuit- Kortrijk</t>
  </si>
  <si>
    <t>Keibeek</t>
  </si>
  <si>
    <t xml:space="preserve">Bij het domein PEACE staat het volgende voorop: </t>
  </si>
  <si>
    <t>Bevorder vreedzame en inclusieve samenlevingen met het oog op duurzame ontwikkeling, verzeker toegang tot justitie voor iedereen en creëer op alle niveau's</t>
  </si>
  <si>
    <t>doeltreffende, verantwoordelijke en open instellingen</t>
  </si>
  <si>
    <t>Diefstal</t>
  </si>
  <si>
    <t>Tevredenheid dienstverlening</t>
  </si>
  <si>
    <t>Vertrouwen in overheidsinstanties</t>
  </si>
  <si>
    <t>Bron: Gemeentemonitor (G Overheid)</t>
  </si>
  <si>
    <t xml:space="preserve">Vertrouwen in </t>
  </si>
  <si>
    <t>Politie</t>
  </si>
  <si>
    <t>Vlaamse overheid</t>
  </si>
  <si>
    <t>Federale overheid</t>
  </si>
  <si>
    <t>Stadsbestuur</t>
  </si>
  <si>
    <t>Weinig</t>
  </si>
  <si>
    <t>Veel</t>
  </si>
  <si>
    <t>Som van Weinig</t>
  </si>
  <si>
    <t>Som van Neutraal</t>
  </si>
  <si>
    <t>Som van Veel</t>
  </si>
  <si>
    <t>Diefstal van voertuigen</t>
  </si>
  <si>
    <t>Veiligheid</t>
  </si>
  <si>
    <t>Verkeer</t>
  </si>
  <si>
    <t>Vertrouwen</t>
  </si>
  <si>
    <t>Dienstverlening stadsbestuur</t>
  </si>
  <si>
    <t>Som van Handtasroof</t>
  </si>
  <si>
    <t>Som van Diefstal van wapens of explosieven</t>
  </si>
  <si>
    <t>Som van Diefstal uit of aan voertuig</t>
  </si>
  <si>
    <t>Inbreuken verkeerswet: alcoholovertreding</t>
  </si>
  <si>
    <t>Inbreuken verkeerswet: snelheidsovertreding</t>
  </si>
  <si>
    <t>Samplings</t>
  </si>
  <si>
    <t>Ademtests</t>
  </si>
  <si>
    <t>Som van Samplings</t>
  </si>
  <si>
    <t>Som van Ademtests</t>
  </si>
  <si>
    <t>Evenement</t>
  </si>
  <si>
    <t>Tot 12 keer in eigen gemeente</t>
  </si>
  <si>
    <t>Meer dan 12 keer in eigen gemeente</t>
  </si>
  <si>
    <t>Tot 12 keer in andere gemeente</t>
  </si>
  <si>
    <t>Meer dan 12 keer in andere gemeente</t>
  </si>
  <si>
    <t>Bijwonen van evenementen in of buiten de stad</t>
  </si>
  <si>
    <t>Sportevenement</t>
  </si>
  <si>
    <t>Pleinevenement</t>
  </si>
  <si>
    <t>Cultureel evenement</t>
  </si>
  <si>
    <t>Som van Tot 12 keer in eigen gemeente</t>
  </si>
  <si>
    <t>Som van Meer dan 12 keer in eigen gemeente</t>
  </si>
  <si>
    <t>Som van Tot 12 keer in andere gemeente</t>
  </si>
  <si>
    <t>Som van Meer dan 12 keer in andere gemeente</t>
  </si>
  <si>
    <t>Aanspreekpunt: Wouter Linseele</t>
  </si>
  <si>
    <t>Tevreden over</t>
  </si>
  <si>
    <t>Loketvoorzieningen</t>
  </si>
  <si>
    <t>Algemene dienstverlening</t>
  </si>
  <si>
    <t>Digitale dienstverlening</t>
  </si>
  <si>
    <t>Spreiding van informatie</t>
  </si>
  <si>
    <t>Voldoende geïnformeerd worden over</t>
  </si>
  <si>
    <t>Activiteiten</t>
  </si>
  <si>
    <t>Initiatieven</t>
  </si>
  <si>
    <t>Beslissingen</t>
  </si>
  <si>
    <t>Stedenband Eenhana</t>
  </si>
  <si>
    <t>Leiedal</t>
  </si>
  <si>
    <t>W13</t>
  </si>
  <si>
    <t>CAW</t>
  </si>
  <si>
    <t>Bevolking 2017</t>
  </si>
  <si>
    <t>Aandeel vreemde nationaliteit</t>
  </si>
  <si>
    <t>Aantal vreemde nationaliteit</t>
  </si>
  <si>
    <t>Aantal vreemde nationaliteit bij geboorte</t>
  </si>
  <si>
    <t>Aandeel vreemde nationaliteit bij geboorte</t>
  </si>
  <si>
    <t>Aantal laag en medium HDI bij geboorte</t>
  </si>
  <si>
    <t>Aandeel laag en medium HDI bij geboorte</t>
  </si>
  <si>
    <t>Aandeel niet-belgen per wijk</t>
  </si>
  <si>
    <t>Bron: Steunpunt sociale planning provincie west-vlaanderen (Stéphanie Soete)</t>
  </si>
  <si>
    <t>Som van Aandeel vreemde nationaliteit</t>
  </si>
  <si>
    <t>Som van Aandeel vreemde nationaliteit bij geboorte</t>
  </si>
  <si>
    <t>De Spie</t>
  </si>
  <si>
    <t>De Poort</t>
  </si>
  <si>
    <t>Samenlevingsopbouw</t>
  </si>
  <si>
    <t>Wijkwerken</t>
  </si>
  <si>
    <t>De Kringloopwinkel</t>
  </si>
  <si>
    <t>Huis van het kind</t>
  </si>
  <si>
    <t>Logo Leieland</t>
  </si>
  <si>
    <t>De Watergroep</t>
  </si>
  <si>
    <t>Aquafin</t>
  </si>
  <si>
    <t>Infrax</t>
  </si>
  <si>
    <t>vzw Effect</t>
  </si>
  <si>
    <t>vzw Constructief</t>
  </si>
  <si>
    <t>IMOG</t>
  </si>
  <si>
    <t>Provincie West-Vlaanderen</t>
  </si>
  <si>
    <t>Wereldwinkel</t>
  </si>
  <si>
    <t>Bond Beter Leefmilieu</t>
  </si>
  <si>
    <t>Vlaamse Milieumaatschappij</t>
  </si>
  <si>
    <t>Natuurpunt</t>
  </si>
  <si>
    <t>Stadlandschap Leie &amp; Schelde</t>
  </si>
  <si>
    <t>Stedelijke MINA-raad</t>
  </si>
  <si>
    <t>VELT</t>
  </si>
  <si>
    <t>Tevredenheid aanbod onderwijs</t>
  </si>
  <si>
    <t>Tevredenheid onderwijs</t>
  </si>
  <si>
    <t>Voldoende aanbod in kleuter en lager</t>
  </si>
  <si>
    <t>Tevreden over onderwijsvoorzieningen</t>
  </si>
  <si>
    <t>Aantal tickets dagtheater</t>
  </si>
  <si>
    <t>Aantal tickets familievoorstellingen</t>
  </si>
  <si>
    <t>Aantal tickets avond- en weekendprogrammatie</t>
  </si>
  <si>
    <t>Totaal aantal tickets</t>
  </si>
  <si>
    <t>Bezettingsgraad en ticketverkoop CC Het spoor</t>
  </si>
  <si>
    <t>Som van Aantal tickets dagtheater</t>
  </si>
  <si>
    <t>Som van Aantal tickets familievoorstellingen</t>
  </si>
  <si>
    <t>Som van Aantal tickets avond- en weekendprogrammatie</t>
  </si>
  <si>
    <t>Som van Totaal aantal tickets</t>
  </si>
  <si>
    <t>Gebruik zalen socioculturele activiteiten</t>
  </si>
  <si>
    <t>SCC Torengalm</t>
  </si>
  <si>
    <t>Oud bib Bavikhove</t>
  </si>
  <si>
    <t>SCC Zuiderkouter Stasegem</t>
  </si>
  <si>
    <t>Som van CC Het Spoor</t>
  </si>
  <si>
    <t>Som van SCC Torengalm</t>
  </si>
  <si>
    <t>Som van Oud bib Bavikhove</t>
  </si>
  <si>
    <t>Som van SCC Zuiderkouter Stasegem</t>
  </si>
  <si>
    <t>Beslissingsorgaan</t>
  </si>
  <si>
    <t>PZ Gavers</t>
  </si>
  <si>
    <t>Deeltijdse tewerkstelling</t>
  </si>
  <si>
    <t>Loonkloof gender</t>
  </si>
  <si>
    <t>Vrouwen deeltijds tewerkgesteld</t>
  </si>
  <si>
    <t>Som van Vrouwen deeltijds tewerkgesteld</t>
  </si>
  <si>
    <t>Percentage tov loon mannen</t>
  </si>
  <si>
    <t xml:space="preserve">Gemeentelijke premies voor woningrenovatie </t>
  </si>
  <si>
    <t>Aantal sociale huurwoningen</t>
  </si>
  <si>
    <t>Bron: Mijn Huis en SVK De Poort</t>
  </si>
  <si>
    <t>Aantal huurwgl Mijn Huis</t>
  </si>
  <si>
    <t>Aantal huurwgl SVK De Poort</t>
  </si>
  <si>
    <t>Bron: Mijn Huis en SVK De Poort (jaarverslag)</t>
  </si>
  <si>
    <t>Ouderdom woningen</t>
  </si>
  <si>
    <t>Bindend sociaal objectief</t>
  </si>
  <si>
    <t>Jaar (toestand 1.01)</t>
  </si>
  <si>
    <t>Resterend aantal woningen tegen 2025</t>
  </si>
  <si>
    <t>deze cijfers zijn niet aanvulbaar</t>
  </si>
  <si>
    <t>een pand dat onbewoonbaar was (en dus terug in orde is)</t>
  </si>
  <si>
    <t xml:space="preserve">wordt geschrapt van de lijst. Het is dus een levende lijst en </t>
  </si>
  <si>
    <t>zegt niets over hoeveel beslissingen onbewoonbaarheid</t>
  </si>
  <si>
    <t>er in een bepaald jaar waren</t>
  </si>
  <si>
    <t>Energiesnoeiers</t>
  </si>
  <si>
    <t>Mannen deeltijds tewerkgesteld</t>
  </si>
  <si>
    <t>Som van Mannen deeltijds tewerkgesteld</t>
  </si>
  <si>
    <t>Aantal asielzoekers  met recht op steun en/of opvang</t>
  </si>
  <si>
    <t>Aantal vreemdelingen (ingeschreven in VR) met recht op financiële steun</t>
  </si>
  <si>
    <t>geen afzondelrijke cijfers - best verwijderen</t>
  </si>
  <si>
    <t>Verschillende onderwijsnetten</t>
  </si>
  <si>
    <t>ISB</t>
  </si>
  <si>
    <t>LOGO</t>
  </si>
  <si>
    <t xml:space="preserve">VZW De Oever
</t>
  </si>
  <si>
    <t>Mijn Huis</t>
  </si>
  <si>
    <t>Zuid-West</t>
  </si>
  <si>
    <t>Bevolking per arrondissement en leeftijd, op 1 januari - Mannen en Vrouwen (Kortrijk)</t>
  </si>
  <si>
    <t>Bron: 1991-2017: waarnemingen, Statbel; 2018-2071: vooruitzichten, FPB en Statbel</t>
  </si>
  <si>
    <t>Copyright: Federaal Planbureau; FOD Economie - Statbel</t>
  </si>
  <si>
    <t>0 jaar</t>
  </si>
  <si>
    <t>1 jaar</t>
  </si>
  <si>
    <t>2 jaar</t>
  </si>
  <si>
    <t>3 jaar</t>
  </si>
  <si>
    <t>4 jaar</t>
  </si>
  <si>
    <t>5 jaar</t>
  </si>
  <si>
    <t>6 jaar</t>
  </si>
  <si>
    <t>7 jaar</t>
  </si>
  <si>
    <t>8 jaar</t>
  </si>
  <si>
    <t>9 jaar</t>
  </si>
  <si>
    <t>10 jaar</t>
  </si>
  <si>
    <t>11 jaar</t>
  </si>
  <si>
    <t>12 jaar</t>
  </si>
  <si>
    <t>13 jaar</t>
  </si>
  <si>
    <t>14 jaar</t>
  </si>
  <si>
    <t>15 jaar</t>
  </si>
  <si>
    <t>16 jaar</t>
  </si>
  <si>
    <t>17 jaar</t>
  </si>
  <si>
    <t>18 jaar</t>
  </si>
  <si>
    <t>19 jaar</t>
  </si>
  <si>
    <t>20 jaar</t>
  </si>
  <si>
    <t>21 jaar</t>
  </si>
  <si>
    <t>22 jaar</t>
  </si>
  <si>
    <t>23 jaar</t>
  </si>
  <si>
    <t>24 jaar</t>
  </si>
  <si>
    <t>25 jaar</t>
  </si>
  <si>
    <t>26 jaar</t>
  </si>
  <si>
    <t>27 jaar</t>
  </si>
  <si>
    <t>28 jaar</t>
  </si>
  <si>
    <t>29 jaar</t>
  </si>
  <si>
    <t>30 jaar</t>
  </si>
  <si>
    <t>31 jaar</t>
  </si>
  <si>
    <t>32 jaar</t>
  </si>
  <si>
    <t>33 jaar</t>
  </si>
  <si>
    <t>34 jaar</t>
  </si>
  <si>
    <t>35 jaar</t>
  </si>
  <si>
    <t>36 jaar</t>
  </si>
  <si>
    <t>37 jaar</t>
  </si>
  <si>
    <t>38 jaar</t>
  </si>
  <si>
    <t>39 jaar</t>
  </si>
  <si>
    <t>40 jaar</t>
  </si>
  <si>
    <t>41 jaar</t>
  </si>
  <si>
    <t>42 jaar</t>
  </si>
  <si>
    <t>43 jaar</t>
  </si>
  <si>
    <t>44 jaar</t>
  </si>
  <si>
    <t>45 jaar</t>
  </si>
  <si>
    <t>46 jaar</t>
  </si>
  <si>
    <t>47 jaar</t>
  </si>
  <si>
    <t>48 jaar</t>
  </si>
  <si>
    <t>49 jaar</t>
  </si>
  <si>
    <t>50 jaar</t>
  </si>
  <si>
    <t>51 jaar</t>
  </si>
  <si>
    <t>52 jaar</t>
  </si>
  <si>
    <t>53 jaar</t>
  </si>
  <si>
    <t>54 jaar</t>
  </si>
  <si>
    <t>55 jaar</t>
  </si>
  <si>
    <t>56 jaar</t>
  </si>
  <si>
    <t>57 jaar</t>
  </si>
  <si>
    <t>58 jaar</t>
  </si>
  <si>
    <t>59 jaar</t>
  </si>
  <si>
    <t>60 jaar</t>
  </si>
  <si>
    <t>61 jaar</t>
  </si>
  <si>
    <t>62 jaar</t>
  </si>
  <si>
    <t>63 jaar</t>
  </si>
  <si>
    <t>64 jaar</t>
  </si>
  <si>
    <t>65 jaar</t>
  </si>
  <si>
    <t>66 jaar</t>
  </si>
  <si>
    <t>67 jaar</t>
  </si>
  <si>
    <t>68 jaar</t>
  </si>
  <si>
    <t>69 jaar</t>
  </si>
  <si>
    <t>70 jaar</t>
  </si>
  <si>
    <t>71 jaar</t>
  </si>
  <si>
    <t>72 jaar</t>
  </si>
  <si>
    <t>73 jaar</t>
  </si>
  <si>
    <t>74 jaar</t>
  </si>
  <si>
    <t>75 jaar</t>
  </si>
  <si>
    <t>76 jaar</t>
  </si>
  <si>
    <t>77 jaar</t>
  </si>
  <si>
    <t>78 jaar</t>
  </si>
  <si>
    <t>79 jaar</t>
  </si>
  <si>
    <t>80 jaar</t>
  </si>
  <si>
    <t>81 jaar</t>
  </si>
  <si>
    <t>82 jaar</t>
  </si>
  <si>
    <t>83 jaar</t>
  </si>
  <si>
    <t>84 jaar</t>
  </si>
  <si>
    <t>85 jaar</t>
  </si>
  <si>
    <t>86 jaar</t>
  </si>
  <si>
    <t>87 jaar</t>
  </si>
  <si>
    <t>88 jaar</t>
  </si>
  <si>
    <t>89 jaar</t>
  </si>
  <si>
    <t>90 jaar</t>
  </si>
  <si>
    <t>91 jaar</t>
  </si>
  <si>
    <t>92 jaar</t>
  </si>
  <si>
    <t>93 jaar</t>
  </si>
  <si>
    <t>94 jaar</t>
  </si>
  <si>
    <t>95 jaar</t>
  </si>
  <si>
    <t>96 jaar</t>
  </si>
  <si>
    <t>97 jaar</t>
  </si>
  <si>
    <t>98 jaar</t>
  </si>
  <si>
    <t>99 jaar</t>
  </si>
  <si>
    <t>100 jaar</t>
  </si>
  <si>
    <t>101 jaar</t>
  </si>
  <si>
    <t>102 jaar</t>
  </si>
  <si>
    <t>103 jaar</t>
  </si>
  <si>
    <t>104 jaar</t>
  </si>
  <si>
    <t>105 jaar</t>
  </si>
  <si>
    <t>106 jaar</t>
  </si>
  <si>
    <t>107 jaar</t>
  </si>
  <si>
    <t>108 jaar</t>
  </si>
  <si>
    <t>109 jaar</t>
  </si>
  <si>
    <t>110 jaar en meer</t>
  </si>
  <si>
    <t>Bevolking per arrondissement en leeftijd, op 1 januari - Mannen (Kortrijk)</t>
  </si>
  <si>
    <t>Bevolking per arrondissement en leeftijd, op 1 januari - Vrouwen (Kortrijk)</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</si>
  <si>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</si>
  <si>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</si>
  <si>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</si>
  <si>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</si>
  <si>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</si>
  <si>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</si>
  <si>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</si>
  <si>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</si>
  <si>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</si>
  <si>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</si>
  <si>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</si>
  <si>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</si>
  <si>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</si>
  <si>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</si>
  <si>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</si>
  <si>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</si>
  <si>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</si>
  <si>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</si>
  <si>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</si>
  <si>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</si>
  <si>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</si>
  <si>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</si>
  <si>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</si>
  <si>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</si>
  <si>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</si>
  <si>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</si>
  <si>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</si>
  <si>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</si>
  <si>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</si>
  <si>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</si>
  <si>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</si>
  <si>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</si>
  <si>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</si>
  <si>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</si>
  <si>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</si>
  <si>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</si>
  <si>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</si>
  <si>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</si>
  <si>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</si>
  <si>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</si>
  <si>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</si>
  <si>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</si>
  <si>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</si>
  <si>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</si>
  <si>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</si>
  <si>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</si>
  <si>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</si>
  <si>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</si>
  <si>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</si>
  <si>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</si>
  <si>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</si>
  <si>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</si>
  <si>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</si>
  <si>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</si>
  <si>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</si>
  <si>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</si>
  <si>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</si>
  <si>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</si>
  <si>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</si>
  <si>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</si>
  <si>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</si>
  <si>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</si>
  <si>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</si>
  <si>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</si>
  <si>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</si>
  <si>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</si>
  <si>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</si>
  <si>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</si>
  <si>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</si>
  <si>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</si>
  <si>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</si>
  <si>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</si>
  <si>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</si>
  <si>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</si>
  <si>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</si>
  <si>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</si>
  <si>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</si>
  <si>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</si>
  <si>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</si>
  <si>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</si>
  <si>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Leeftijd</t>
  </si>
  <si>
    <t>Categorie</t>
  </si>
  <si>
    <t>0-17 jarigen</t>
  </si>
  <si>
    <t>18-34 jarigen</t>
  </si>
  <si>
    <t>35-44 jarigen</t>
  </si>
  <si>
    <t>45-54 jarigen</t>
  </si>
  <si>
    <t>55-64 jarigen</t>
  </si>
  <si>
    <t>65-74 jarigen</t>
  </si>
  <si>
    <t>75-109 jarigen</t>
  </si>
  <si>
    <t>Som van 2017</t>
  </si>
  <si>
    <t>Som van 2019</t>
  </si>
  <si>
    <t>Som van 2021</t>
  </si>
  <si>
    <t>Som van 2023</t>
  </si>
  <si>
    <t>Som van 2025</t>
  </si>
  <si>
    <t>arbeidsactief</t>
  </si>
  <si>
    <t>18-64 jarigen</t>
  </si>
  <si>
    <t>65+</t>
  </si>
  <si>
    <t>Bron: Kadastrale statistiek van het bestand van de gebouwen</t>
  </si>
  <si>
    <t xml:space="preserve">Gebouwenbestand </t>
  </si>
  <si>
    <t>Aantal woongelegenheden</t>
  </si>
  <si>
    <t>teller detail</t>
  </si>
  <si>
    <t>Huizen in
gesloten
bebouwing</t>
  </si>
  <si>
    <t>Huizen in
halfopen
bebouwing</t>
  </si>
  <si>
    <t>Huizen in open
bebouwing,
hoeven en
kastelen</t>
  </si>
  <si>
    <t>Buildings en
flatgebouwen
met
appartementen</t>
  </si>
  <si>
    <t>Handelshuizen</t>
  </si>
  <si>
    <t>Som van Huizen in
gesloten
bebouwing</t>
  </si>
  <si>
    <t>Som van Huizen in
halfopen
bebouwing</t>
  </si>
  <si>
    <t>Som van Huizen in open
bebouwing,
hoeven en
kastelen</t>
  </si>
  <si>
    <t>Som van Buildings en
flatgebouwen
met
appartementen</t>
  </si>
  <si>
    <t>Som van Handelshuizen</t>
  </si>
  <si>
    <t>Adaptatie: Hieronder een Kkaart van recent overstroomde gebieden (blauw), van nature overstroombare gebieden (roze) en risicozones voor overstromingen (blauw):</t>
  </si>
  <si>
    <t>Som van 2015</t>
  </si>
  <si>
    <t>Inkomsten-jaar</t>
  </si>
  <si>
    <t>Aantal aangiften (&gt;0)</t>
  </si>
  <si>
    <t>% stijging aangiften</t>
  </si>
  <si>
    <t>Netto belastbaar inkomen</t>
  </si>
  <si>
    <t>% stijging totale inkomen</t>
  </si>
  <si>
    <t>Gemiddeld inkomen per inw.</t>
  </si>
  <si>
    <t>Gemiddeld inkomen per aangifte</t>
  </si>
  <si>
    <t>% stijging inkomen per inw.</t>
  </si>
  <si>
    <t>% stijging basisbelasting</t>
  </si>
  <si>
    <t>PB</t>
  </si>
  <si>
    <t>% stijging APB</t>
  </si>
  <si>
    <t>Gezondheids-index, 2004=100</t>
  </si>
  <si>
    <t>Inflatie (gezondheidsindex, gemiddeld)</t>
  </si>
  <si>
    <t>Reële evolutie netto belastbaar inkomen</t>
  </si>
  <si>
    <t>Groei belasb. inkomen (2011-2015)</t>
  </si>
  <si>
    <t>Groei personenbelasting (2011-2015)</t>
  </si>
  <si>
    <t>Personenbelasting</t>
  </si>
  <si>
    <t>Evolutie APB</t>
  </si>
  <si>
    <t>Evolutie -%</t>
  </si>
  <si>
    <t>Jaarrekening APB</t>
  </si>
  <si>
    <t>Raming APB</t>
  </si>
  <si>
    <t>Gemiddelde groei APB</t>
  </si>
  <si>
    <t>Raming OV</t>
  </si>
  <si>
    <t>Jaarrekening OV</t>
  </si>
  <si>
    <t>Evolutie OV</t>
  </si>
  <si>
    <t>% evolutie inkohiering</t>
  </si>
  <si>
    <t>Belastbaar KI</t>
  </si>
  <si>
    <t>Aanslagjaar</t>
  </si>
  <si>
    <t>Gemiddelde groei OV</t>
  </si>
  <si>
    <t>Ingekohierd bedrag</t>
  </si>
  <si>
    <t>% evolutie KI</t>
  </si>
  <si>
    <t>Indexering KI</t>
  </si>
  <si>
    <t>Jaarrekening GF</t>
  </si>
  <si>
    <t>Raming GF</t>
  </si>
  <si>
    <t>Evolutie GF</t>
  </si>
  <si>
    <t>4. Algemeen</t>
  </si>
  <si>
    <t>2014 - JR</t>
  </si>
  <si>
    <t>2015 - JR</t>
  </si>
  <si>
    <t>2016 - JR</t>
  </si>
  <si>
    <t>2017 - JR</t>
  </si>
  <si>
    <t>2018 - B</t>
  </si>
  <si>
    <t>2019 - B</t>
  </si>
  <si>
    <t>2020 - B</t>
  </si>
  <si>
    <t>Ontvangsten</t>
  </si>
  <si>
    <t>A. Werkingsopbrengsten</t>
  </si>
  <si>
    <t>B. Fiscale opbrengsten en boetes</t>
  </si>
  <si>
    <t>C. Werkingssubsidies</t>
  </si>
  <si>
    <t>D. Operationele ontvangsten</t>
  </si>
  <si>
    <t>E. Financiële opbrengsten</t>
  </si>
  <si>
    <t>Uitgaven</t>
  </si>
  <si>
    <t>A. Goederen en diensten</t>
  </si>
  <si>
    <t>B. Bezoldigingen, sociale lasten en pensioenen</t>
  </si>
  <si>
    <t>C. Andere operationele kosten</t>
  </si>
  <si>
    <t>D. Toegestane werkingssubsidies</t>
  </si>
  <si>
    <t>E. Financiële kosten</t>
  </si>
  <si>
    <t>Aflossingen</t>
  </si>
  <si>
    <t>X. Aflossingen</t>
  </si>
  <si>
    <t>Exploitatie MJP</t>
  </si>
  <si>
    <t>MJP 2014-2020</t>
  </si>
  <si>
    <t>Autofinancieringsmarge</t>
  </si>
  <si>
    <t>Financiële analyse</t>
  </si>
  <si>
    <t>Algemene personenbelasting</t>
  </si>
  <si>
    <t>Aanspreekpunt: Stefan Himpens</t>
  </si>
  <si>
    <t>Onroerende voorheffing</t>
  </si>
  <si>
    <t>Gemeentefonds</t>
  </si>
  <si>
    <t>SAMW</t>
  </si>
  <si>
    <t>Afdeling</t>
  </si>
  <si>
    <t>Aantal leerlingen hoofdelijk</t>
  </si>
  <si>
    <t>Aantal cursisten</t>
  </si>
  <si>
    <t>Deerlijk</t>
  </si>
  <si>
    <t>AHA</t>
  </si>
  <si>
    <t>Inschrijvingen</t>
  </si>
  <si>
    <t>Lagere</t>
  </si>
  <si>
    <t>Middelbare</t>
  </si>
  <si>
    <t>Hogere</t>
  </si>
  <si>
    <t>Som van Aantal leerlingen hoofdelijk</t>
  </si>
  <si>
    <t>Som van Inschrijvingen</t>
  </si>
  <si>
    <t>(leeg)</t>
  </si>
  <si>
    <t>Consultatie van bewoners</t>
  </si>
  <si>
    <t>Consultatie bewoners</t>
  </si>
  <si>
    <t>Voldoende inspanningen om bewoners te betrekken</t>
  </si>
  <si>
    <t>Op goede manier omspringen met vragen van inwoners</t>
  </si>
  <si>
    <t>VZW De Oever</t>
  </si>
  <si>
    <t>VZW De Spie</t>
  </si>
  <si>
    <t>Bron: eigen cijfers Departement</t>
  </si>
  <si>
    <t>Prognose 1.1.2012</t>
  </si>
  <si>
    <t>Prognose 1.1.2018, realisatie 2012-2018 + prognose tem 2020</t>
  </si>
  <si>
    <t>Prognose 1.1.2015, realisatie2012-2015 + prognose tem 2020</t>
  </si>
  <si>
    <t>Woningen</t>
  </si>
  <si>
    <t>Appartementen</t>
  </si>
  <si>
    <t>Prognose woongelegenheden binnen grote projecten tem 2020</t>
  </si>
  <si>
    <t>Totaal woongelegenheden</t>
  </si>
  <si>
    <t>Som van Woningen</t>
  </si>
  <si>
    <t>Som van Appartementen</t>
  </si>
  <si>
    <t>Som van Aantal huurwgl Mijn Huis</t>
  </si>
  <si>
    <t>Som van Aantal huurwgl SVK De Poort</t>
  </si>
  <si>
    <t>Som van Resterend aantal woningen tegen 2025</t>
  </si>
  <si>
    <t>Vergrijzingsratio</t>
  </si>
  <si>
    <t>Evolutie</t>
  </si>
  <si>
    <t>Som van Vergrijzingsratio</t>
  </si>
  <si>
    <t>Som van Evolutie</t>
  </si>
  <si>
    <t>Capaciteit</t>
  </si>
  <si>
    <t>School Noord</t>
  </si>
  <si>
    <t>School Zuid</t>
  </si>
  <si>
    <t>VBS Hulste</t>
  </si>
  <si>
    <t>VBS De Vleugel</t>
  </si>
  <si>
    <t xml:space="preserve">Capaciteit basisonderwijs </t>
  </si>
  <si>
    <t>Som van Capaciteit</t>
  </si>
  <si>
    <t>VZW Effect</t>
  </si>
  <si>
    <t>Maaltijdbedeling</t>
  </si>
  <si>
    <t>MMC</t>
  </si>
  <si>
    <t>Aantal</t>
  </si>
  <si>
    <t>41.508</t>
  </si>
  <si>
    <t>41.190</t>
  </si>
  <si>
    <t>34.348</t>
  </si>
  <si>
    <t>29.116</t>
  </si>
  <si>
    <t>24.406</t>
  </si>
  <si>
    <t>Poetshulp: de grote daling in 2016 (ten opzichte van 2015) ligt in het feit dat beslist werd voortaan in te zetten op comforthulp.</t>
  </si>
  <si>
    <t>jaar</t>
  </si>
  <si>
    <t>Thuiszorgcoördinatie</t>
  </si>
  <si>
    <t>Aantal MDO's (multidisciplinair overleg)</t>
  </si>
  <si>
    <t>Dagverzorgingcentrum</t>
  </si>
  <si>
    <t>bezettingspercentage</t>
  </si>
  <si>
    <t>Lage zorggraad</t>
  </si>
  <si>
    <t>Hoge zorggraad</t>
  </si>
  <si>
    <t>Gemiddelde</t>
  </si>
  <si>
    <t>Groep van assistentiewoningen</t>
  </si>
  <si>
    <t>Wachtlijst</t>
  </si>
  <si>
    <t>Aantal kandidaten  wachtlijst</t>
  </si>
  <si>
    <t>Centrum kortverblijf</t>
  </si>
  <si>
    <t>Bezettingspercentage</t>
  </si>
  <si>
    <t>Bezetting</t>
  </si>
  <si>
    <t>Woonzorgcentra</t>
  </si>
  <si>
    <t>wachtlijst</t>
  </si>
  <si>
    <t>Bewoners met dementie</t>
  </si>
  <si>
    <t>Aantal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</si>
</sst>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quot;€&quot;\ * #,##0.00_ ;_ &quot;€&quot;\ * \-#,##0.00_ ;_ &quot;€&quot;\ * &quot;-&quot;??_ ;_ @_ "/>
    <numFmt numFmtId="164" formatCode="0.0"/>
    <numFmt numFmtId="165" formatCode="#,##0.00\ &quot;€&quot;"/>
    <numFmt numFmtId="166" formatCode="0.0%"/>
    <numFmt numFmtId="167" formatCode="dd\-mmm\-yy"/>
    <numFmt numFmtId="168" formatCode="_ &quot;€&quot;\ * #,##0_ ;_ &quot;€&quot;\ * \-#,##0_ ;_ &quot;€&quot;\ * &quot;-&quot;??_ ;_ @_ "/>
  </numFmts>
  <fonts count="81" x14ac:knownFonts="1">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u/>
      <sz val="16"/>
      <color theme="1"/>
      <name val="Calibri"/>
      <family val="2"/>
      <scheme val="minor"/>
    </font>
    <font>
      <b/>
      <sz val="16"/>
      <color theme="0"/>
      <name val="Calibri"/>
      <family val="2"/>
      <scheme val="minor"/>
    </font>
    <font>
      <b/>
      <sz val="11"/>
      <color theme="1"/>
      <name val="Calibri"/>
      <family val="2"/>
      <scheme val="minor"/>
    </font>
    <font>
      <sz val="11"/>
      <name val="Calibri"/>
      <family val="2"/>
      <scheme val="minor"/>
    </font>
    <font>
      <sz val="10"/>
      <color theme="1"/>
      <name val="Verdana"/>
      <family val="2"/>
    </font>
    <font>
      <b/>
      <sz val="9"/>
      <color indexed="81"/>
      <name val="Tahoma"/>
      <family val="2"/>
    </font>
    <font>
      <sz val="9"/>
      <color indexed="81"/>
      <name val="Tahoma"/>
      <family val="2"/>
    </font>
    <font>
      <sz val="10"/>
      <color theme="1"/>
      <name val="Verdana"/>
      <family val="2"/>
    </font>
    <font>
      <sz val="10"/>
      <color rgb="FFFF0000"/>
      <name val="Verdana"/>
      <family val="2"/>
    </font>
    <font>
      <sz val="9"/>
      <color theme="1"/>
      <name val="Verdana"/>
      <family val="2"/>
    </font>
    <font>
      <b/>
      <sz val="9"/>
      <color theme="1"/>
      <name val="Verdana"/>
      <family val="2"/>
    </font>
    <font>
      <b/>
      <i/>
      <sz val="9"/>
      <color theme="1"/>
      <name val="Verdana"/>
      <family val="2"/>
    </font>
    <font>
      <sz val="10"/>
      <color indexed="8"/>
      <name val="Arial"/>
      <family val="2"/>
    </font>
    <font>
      <sz val="11"/>
      <color indexed="8"/>
      <name val="Calibri"/>
      <family val="2"/>
    </font>
    <font>
      <sz val="10"/>
      <color indexed="8"/>
      <name val="Arial"/>
      <family val="2"/>
    </font>
    <font>
      <sz val="11"/>
      <color indexed="8"/>
      <name val="Calibri"/>
      <family val="2"/>
    </font>
    <font>
      <sz val="9"/>
      <name val="Arial"/>
      <family val="2"/>
    </font>
    <font>
      <sz val="9"/>
      <name val="Arial"/>
      <family val="2"/>
    </font>
    <font>
      <sz val="9"/>
      <color theme="1"/>
      <name val="Arial"/>
      <family val="2"/>
    </font>
    <font>
      <sz val="9"/>
      <color rgb="FF000000"/>
      <name val="Arial"/>
      <family val="2"/>
    </font>
    <font>
      <sz val="9"/>
      <color indexed="8"/>
      <name val="Arial"/>
      <family val="2"/>
    </font>
    <font>
      <sz val="9"/>
      <color rgb="FF000000"/>
      <name val="Segoe UI"/>
      <family val="2"/>
    </font>
    <font>
      <sz val="9"/>
      <color theme="1"/>
      <name val="Calibri"/>
      <family val="2"/>
      <scheme val="minor"/>
    </font>
    <font>
      <b/>
      <sz val="9"/>
      <color theme="0"/>
      <name val="Arial"/>
      <family val="2"/>
    </font>
    <font>
      <sz val="9"/>
      <color theme="1"/>
      <name val="Arial"/>
      <family val="2"/>
    </font>
    <font>
      <b/>
      <sz val="9"/>
      <color theme="0"/>
      <name val="Arial"/>
      <family val="2"/>
    </font>
    <font>
      <sz val="9"/>
      <color theme="0"/>
      <name val="Arial"/>
      <family val="2"/>
    </font>
    <font>
      <sz val="9"/>
      <color rgb="FF000000"/>
      <name val="Arial"/>
      <family val="2"/>
    </font>
    <font>
      <sz val="11"/>
      <color rgb="FFFF0000"/>
      <name val="Calibri"/>
      <family val="2"/>
      <scheme val="minor"/>
    </font>
    <font>
      <sz val="18"/>
      <color theme="1"/>
      <name val="Calibri"/>
      <family val="2"/>
      <scheme val="minor"/>
    </font>
    <font>
      <sz val="12"/>
      <color theme="1"/>
      <name val="Calibri"/>
      <family val="2"/>
      <scheme val="minor"/>
    </font>
    <font>
      <sz val="11"/>
      <color theme="1"/>
      <name val="Verdana"/>
      <family val="2"/>
    </font>
    <font>
      <sz val="10"/>
      <color theme="1"/>
      <name val="Calibri"/>
      <family val="2"/>
      <scheme val="minor"/>
    </font>
    <font>
      <b/>
      <sz val="11"/>
      <color theme="0"/>
      <name val="Calibri"/>
      <family val="2"/>
      <scheme val="minor"/>
    </font>
    <font>
      <sz val="9"/>
      <color theme="1"/>
      <name val="Courier New"/>
      <family val="3"/>
    </font>
    <font>
      <sz val="7"/>
      <color theme="1"/>
      <name val="Times New Roman"/>
      <family val="1"/>
    </font>
    <font>
      <sz val="11"/>
      <color theme="1"/>
      <name val="Calibri"/>
      <family val="2"/>
      <scheme val="minor"/>
    </font>
    <font>
      <sz val="10"/>
      <color theme="1"/>
      <name val="Verdana"/>
      <family val="2"/>
    </font>
    <font>
      <sz val="10"/>
      <color theme="0"/>
      <name val="Verdana"/>
      <family val="2"/>
    </font>
    <font>
      <u/>
      <vertAlign val="subscript"/>
      <sz val="16"/>
      <color theme="1"/>
      <name val="Calibri"/>
      <family val="2"/>
      <scheme val="minor"/>
    </font>
    <font>
      <u/>
      <sz val="16"/>
      <name val="Calibri"/>
      <family val="2"/>
      <scheme val="minor"/>
    </font>
    <font>
      <sz val="11"/>
      <name val="Calibri"/>
      <family val="2"/>
    </font>
    <font>
      <sz val="10.5"/>
      <color theme="1"/>
      <name val="Calibri"/>
      <family val="2"/>
      <scheme val="minor"/>
    </font>
    <font>
      <sz val="11"/>
      <color theme="1"/>
      <name val="Calibri"/>
      <family val="2"/>
    </font>
    <font>
      <u/>
      <sz val="16"/>
      <color theme="1"/>
      <name val="Calibri"/>
      <family val="2"/>
    </font>
    <font>
      <u/>
      <sz val="11"/>
      <color theme="1"/>
      <name val="Calibri"/>
      <family val="2"/>
      <scheme val="minor"/>
    </font>
    <font>
      <b/>
      <sz val="10"/>
      <color theme="0"/>
      <name val="Verdana"/>
      <family val="2"/>
    </font>
    <font>
      <sz val="11"/>
      <color theme="1"/>
      <name val="Calibri"/>
      <family val="2"/>
      <scheme val="minor"/>
    </font>
    <font>
      <sz val="11"/>
      <color rgb="FFFF0000"/>
      <name val="Verdana"/>
      <family val="2"/>
    </font>
    <font>
      <b/>
      <sz val="10"/>
      <color indexed="8"/>
      <name val="Verdana"/>
      <family val="2"/>
    </font>
    <font>
      <sz val="10"/>
      <color indexed="8"/>
      <name val="Verdana"/>
      <family val="2"/>
    </font>
    <font>
      <b/>
      <sz val="16"/>
      <color theme="1"/>
      <name val="Calibri"/>
      <family val="2"/>
      <scheme val="minor"/>
    </font>
    <font>
      <sz val="11"/>
      <color theme="1"/>
      <name val="Calibri"/>
      <family val="2"/>
      <scheme val="minor"/>
    </font>
    <font>
      <sz val="11"/>
      <color rgb="FF000000"/>
      <name val="Calibri"/>
      <family val="2"/>
    </font>
    <font>
      <sz val="11"/>
      <color rgb="FFFF0000"/>
      <name val="Calibri"/>
      <family val="2"/>
    </font>
    <font>
      <sz val="11"/>
      <color rgb="FF00B050"/>
      <name val="Calibri"/>
      <family val="2"/>
    </font>
    <font>
      <b/>
      <sz val="11"/>
      <color theme="1"/>
      <name val="Calibri"/>
      <family val="2"/>
    </font>
    <font>
      <b/>
      <sz val="11"/>
      <color rgb="FF000000"/>
      <name val="Calibri"/>
      <family val="2"/>
    </font>
    <font>
      <sz val="11"/>
      <color theme="0"/>
      <name val="Calibri"/>
      <family val="2"/>
    </font>
    <font>
      <i/>
      <sz val="11"/>
      <color theme="0"/>
      <name val="Calibri"/>
      <family val="2"/>
    </font>
    <font>
      <sz val="11"/>
      <color theme="0"/>
      <name val="Calibri Light"/>
      <family val="2"/>
      <scheme val="major"/>
    </font>
    <font>
      <u/>
      <sz val="11"/>
      <color theme="10"/>
      <name val="Calibri"/>
      <family val="2"/>
      <scheme val="minor"/>
    </font>
    <font>
      <sz val="10"/>
      <name val="Verdana"/>
      <family val="2"/>
    </font>
    <font>
      <b/>
      <sz val="11"/>
      <color theme="0"/>
      <name val="Calibri"/>
      <family val="2"/>
    </font>
    <font>
      <sz val="10"/>
      <color theme="1"/>
      <name val="Times New Roman"/>
      <family val="1"/>
    </font>
    <font>
      <sz val="10"/>
      <color rgb="FF1F497D"/>
      <name val="Tahoma"/>
      <family val="2"/>
    </font>
    <font>
      <sz val="10"/>
      <color theme="1"/>
      <name val="Tahoma"/>
      <family val="2"/>
    </font>
    <font>
      <b/>
      <sz val="11"/>
      <color rgb="FF1F74B6"/>
      <name val="Calibri"/>
      <family val="2"/>
      <scheme val="minor"/>
    </font>
    <font>
      <i/>
      <sz val="11"/>
      <color theme="0"/>
      <name val="Calibri"/>
      <family val="2"/>
      <scheme val="minor"/>
    </font>
    <font>
      <sz val="8"/>
      <color theme="1"/>
      <name val="Calibri"/>
      <family val="2"/>
      <scheme val="minor"/>
    </font>
    <font>
      <sz val="8"/>
      <name val="Calibri"/>
      <family val="2"/>
      <scheme val="minor"/>
    </font>
    <font>
      <b/>
      <sz val="8"/>
      <color theme="1"/>
      <name val="Calibri"/>
      <family val="2"/>
      <scheme val="minor"/>
    </font>
    <font>
      <b/>
      <sz val="20"/>
      <color theme="1"/>
      <name val="Calibri"/>
      <family val="2"/>
      <scheme val="minor"/>
    </font>
    <font>
      <sz val="10"/>
      <color theme="1"/>
      <name val="Verdana"/>
    </font>
    <font>
      <sz val="9"/>
      <name val="Verdana"/>
      <family val="2"/>
    </font>
    <font>
      <sz val="9"/>
      <name val="Verdana"/>
    </font>
  </fonts>
  <fills count="28">
    <fill>
      <patternFill patternType="none"/>
    </fill>
    <fill>
      <patternFill patternType="gray125"/>
    </fill>
    <fill>
      <patternFill patternType="solid">
        <fgColor theme="0" tint="-0.14999847407452621"/>
        <bgColor theme="0" tint="-0.14999847407452621"/>
      </patternFill>
    </fill>
    <fill>
      <patternFill patternType="solid">
        <fgColor rgb="FFFFFF00"/>
        <bgColor indexed="64"/>
      </patternFill>
    </fill>
    <fill>
      <patternFill patternType="solid">
        <fgColor theme="1"/>
        <bgColor theme="1"/>
      </patternFill>
    </fill>
    <fill>
      <patternFill patternType="solid">
        <fgColor theme="9"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D9D9D9"/>
        <bgColor indexed="64"/>
      </patternFill>
    </fill>
    <fill>
      <patternFill patternType="solid">
        <fgColor indexed="22"/>
        <bgColor indexed="0"/>
      </patternFill>
    </fill>
    <fill>
      <patternFill patternType="solid">
        <fgColor theme="3" tint="0.59999389629810485"/>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FFC46D"/>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0"/>
        <bgColor indexed="64"/>
      </patternFill>
    </fill>
    <fill>
      <patternFill patternType="solid">
        <fgColor theme="5" tint="0.59999389629810485"/>
        <bgColor theme="0" tint="-0.14999847407452621"/>
      </patternFill>
    </fill>
    <fill>
      <patternFill patternType="solid">
        <fgColor rgb="FF9999FF"/>
        <bgColor indexed="64"/>
      </patternFill>
    </fill>
    <fill>
      <patternFill patternType="solid">
        <fgColor rgb="FF1F74B6"/>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solid">
        <fgColor rgb="FFFF0000"/>
        <bgColor indexed="64"/>
      </patternFill>
    </fill>
  </fills>
  <borders count="52">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diagonal/>
    </border>
    <border>
      <left style="medium">
        <color indexed="64"/>
      </left>
      <right/>
      <top style="thin">
        <color indexed="65"/>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medium">
        <color indexed="64"/>
      </left>
      <right/>
      <top/>
      <bottom style="medium">
        <color indexed="64"/>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rgb="FFD0D7E5"/>
      </left>
      <right style="thin">
        <color rgb="FFD0D7E5"/>
      </right>
      <top style="thin">
        <color rgb="FFD0D7E5"/>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theme="1"/>
      </left>
      <right/>
      <top style="thin">
        <color theme="1"/>
      </top>
      <bottom/>
      <diagonal/>
    </border>
    <border>
      <left/>
      <right/>
      <top style="thin">
        <color theme="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9" fontId="1" fillId="0" borderId="0" applyFont="0" applyFill="0" applyBorder="0" applyAlignment="0" applyProtection="0"/>
    <xf numFmtId="0" fontId="9" fillId="0" borderId="0"/>
    <xf numFmtId="0" fontId="9" fillId="0" borderId="0"/>
    <xf numFmtId="0" fontId="17" fillId="0" borderId="0"/>
    <xf numFmtId="0" fontId="17" fillId="0" borderId="0"/>
    <xf numFmtId="0" fontId="17" fillId="0" borderId="0"/>
    <xf numFmtId="0" fontId="19" fillId="0" borderId="0"/>
    <xf numFmtId="44" fontId="1" fillId="0" borderId="0" applyFont="0" applyFill="0" applyBorder="0" applyAlignment="0" applyProtection="0"/>
    <xf numFmtId="0" fontId="66" fillId="0" borderId="0" applyNumberFormat="0" applyFill="0" applyBorder="0" applyAlignment="0" applyProtection="0"/>
  </cellStyleXfs>
  <cellXfs count="430">
    <xf numFmtId="0" fontId="0" fillId="0" borderId="0" xfId="0"/>
    <xf numFmtId="0" fontId="0" fillId="0" borderId="0" xfId="0" applyAlignment="1">
      <alignment wrapText="1"/>
    </xf>
    <xf numFmtId="0" fontId="0" fillId="2" borderId="1" xfId="0" applyFont="1" applyFill="1" applyBorder="1"/>
    <xf numFmtId="0" fontId="0" fillId="0" borderId="1" xfId="0" applyFont="1" applyBorder="1"/>
    <xf numFmtId="0" fontId="0" fillId="0" borderId="0" xfId="0" applyFont="1" applyBorder="1"/>
    <xf numFmtId="10" fontId="0" fillId="0" borderId="0" xfId="1" applyNumberFormat="1" applyFont="1"/>
    <xf numFmtId="10" fontId="2" fillId="0" borderId="0" xfId="1" applyNumberFormat="1" applyFont="1"/>
    <xf numFmtId="0" fontId="0" fillId="3" borderId="0" xfId="0" applyFill="1"/>
    <xf numFmtId="10" fontId="0" fillId="0" borderId="0" xfId="0" applyNumberFormat="1"/>
    <xf numFmtId="9" fontId="0" fillId="0" borderId="0" xfId="0" applyNumberFormat="1"/>
    <xf numFmtId="0" fontId="0" fillId="2" borderId="2" xfId="0" applyFont="1" applyFill="1" applyBorder="1"/>
    <xf numFmtId="0" fontId="0" fillId="0" borderId="2" xfId="0" applyFont="1" applyBorder="1"/>
    <xf numFmtId="0" fontId="3" fillId="4" borderId="2" xfId="0" applyFont="1" applyFill="1" applyBorder="1"/>
    <xf numFmtId="1" fontId="0" fillId="0" borderId="0" xfId="1" applyNumberFormat="1" applyFont="1"/>
    <xf numFmtId="1" fontId="0" fillId="0" borderId="0" xfId="0" applyNumberFormat="1"/>
    <xf numFmtId="164" fontId="0" fillId="0" borderId="0" xfId="0" applyNumberFormat="1"/>
    <xf numFmtId="0" fontId="5" fillId="0" borderId="0" xfId="0" applyFont="1"/>
    <xf numFmtId="0" fontId="5" fillId="3" borderId="0" xfId="0" applyFont="1" applyFill="1"/>
    <xf numFmtId="0" fontId="0" fillId="7" borderId="0" xfId="0" applyFill="1"/>
    <xf numFmtId="0" fontId="6" fillId="7" borderId="0" xfId="0" applyFont="1" applyFill="1"/>
    <xf numFmtId="0" fontId="0" fillId="8" borderId="0" xfId="0" applyFill="1"/>
    <xf numFmtId="0" fontId="4" fillId="7" borderId="0" xfId="0" applyFont="1" applyFill="1"/>
    <xf numFmtId="0" fontId="5" fillId="0" borderId="0" xfId="0" applyFont="1" applyFill="1"/>
    <xf numFmtId="0" fontId="0" fillId="0" borderId="0" xfId="0" applyFill="1"/>
    <xf numFmtId="165" fontId="0" fillId="0" borderId="0" xfId="0" applyNumberFormat="1" applyAlignment="1">
      <alignment vertical="top"/>
    </xf>
    <xf numFmtId="0" fontId="0" fillId="0" borderId="0" xfId="0" applyAlignment="1">
      <alignment vertical="top"/>
    </xf>
    <xf numFmtId="0" fontId="0" fillId="0" borderId="0" xfId="0" pivotButton="1"/>
    <xf numFmtId="0" fontId="0" fillId="0" borderId="0" xfId="0" applyAlignment="1">
      <alignment horizontal="left"/>
    </xf>
    <xf numFmtId="44" fontId="0" fillId="0" borderId="0" xfId="0" applyNumberFormat="1"/>
    <xf numFmtId="0" fontId="0" fillId="0" borderId="0" xfId="0" applyNumberFormat="1"/>
    <xf numFmtId="0" fontId="0" fillId="0" borderId="0" xfId="0" applyAlignment="1">
      <alignment horizontal="right"/>
    </xf>
    <xf numFmtId="0" fontId="0" fillId="0" borderId="0" xfId="0" applyAlignment="1">
      <alignment horizontal="right" wrapText="1"/>
    </xf>
    <xf numFmtId="0" fontId="0" fillId="9" borderId="0" xfId="0" applyFill="1" applyAlignment="1">
      <alignment wrapText="1"/>
    </xf>
    <xf numFmtId="0" fontId="0" fillId="9" borderId="0" xfId="0" applyFill="1"/>
    <xf numFmtId="0" fontId="9" fillId="0" borderId="0" xfId="0" applyFont="1"/>
    <xf numFmtId="0" fontId="12" fillId="0" borderId="0" xfId="0" applyFont="1"/>
    <xf numFmtId="0" fontId="9" fillId="0" borderId="0" xfId="2"/>
    <xf numFmtId="0" fontId="9" fillId="0" borderId="0" xfId="2" applyFill="1"/>
    <xf numFmtId="0" fontId="9" fillId="0" borderId="0" xfId="3" applyFill="1"/>
    <xf numFmtId="0" fontId="0" fillId="0" borderId="0" xfId="0" pivotButton="1" applyAlignment="1">
      <alignment wrapText="1"/>
    </xf>
    <xf numFmtId="0" fontId="0" fillId="0" borderId="0" xfId="0" applyAlignment="1">
      <alignment horizontal="left" wrapText="1"/>
    </xf>
    <xf numFmtId="0" fontId="0" fillId="0" borderId="0" xfId="0" applyNumberFormat="1" applyAlignment="1">
      <alignment wrapText="1"/>
    </xf>
    <xf numFmtId="166" fontId="0" fillId="0" borderId="0" xfId="1" applyNumberFormat="1" applyFont="1" applyAlignment="1">
      <alignment wrapText="1"/>
    </xf>
    <xf numFmtId="10" fontId="0" fillId="0" borderId="0" xfId="1" applyNumberFormat="1" applyFont="1" applyAlignment="1">
      <alignment wrapText="1"/>
    </xf>
    <xf numFmtId="0" fontId="16" fillId="0" borderId="0" xfId="0" applyFont="1" applyAlignment="1">
      <alignment vertical="center"/>
    </xf>
    <xf numFmtId="0" fontId="14" fillId="0" borderId="7"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0" xfId="0" applyFont="1" applyBorder="1" applyAlignment="1">
      <alignment vertical="center" wrapText="1"/>
    </xf>
    <xf numFmtId="0" fontId="15" fillId="0" borderId="7" xfId="0" applyFont="1" applyFill="1" applyBorder="1" applyAlignment="1">
      <alignment vertical="center" wrapText="1"/>
    </xf>
    <xf numFmtId="0" fontId="15" fillId="0" borderId="8" xfId="0" applyFont="1" applyFill="1" applyBorder="1" applyAlignment="1">
      <alignment vertical="center" wrapText="1"/>
    </xf>
    <xf numFmtId="0" fontId="18" fillId="0" borderId="11" xfId="4" applyFont="1" applyFill="1" applyBorder="1" applyAlignment="1">
      <alignment horizontal="right" wrapText="1"/>
    </xf>
    <xf numFmtId="0" fontId="18" fillId="0" borderId="11" xfId="4" applyFont="1" applyFill="1" applyBorder="1" applyAlignment="1">
      <alignment wrapText="1"/>
    </xf>
    <xf numFmtId="166" fontId="18" fillId="0" borderId="11" xfId="1" applyNumberFormat="1" applyFont="1" applyFill="1" applyBorder="1" applyAlignment="1">
      <alignment horizontal="right" wrapText="1"/>
    </xf>
    <xf numFmtId="0" fontId="18" fillId="0" borderId="11" xfId="6" applyFont="1" applyFill="1" applyBorder="1" applyAlignment="1">
      <alignment horizontal="right" wrapText="1"/>
    </xf>
    <xf numFmtId="0" fontId="18" fillId="0" borderId="11" xfId="6" applyFont="1" applyFill="1" applyBorder="1" applyAlignment="1">
      <alignment wrapText="1"/>
    </xf>
    <xf numFmtId="0" fontId="20" fillId="0" borderId="11" xfId="4" applyFont="1" applyFill="1" applyBorder="1" applyAlignment="1">
      <alignment horizontal="right" wrapText="1"/>
    </xf>
    <xf numFmtId="0" fontId="20" fillId="0" borderId="11" xfId="4" applyFont="1" applyFill="1" applyBorder="1" applyAlignment="1">
      <alignment wrapText="1"/>
    </xf>
    <xf numFmtId="3" fontId="18" fillId="0" borderId="11" xfId="6" applyNumberFormat="1" applyFont="1" applyFill="1" applyBorder="1" applyAlignment="1">
      <alignment horizontal="right" wrapText="1"/>
    </xf>
    <xf numFmtId="0" fontId="18" fillId="11" borderId="12" xfId="4" applyFont="1" applyFill="1" applyBorder="1" applyAlignment="1">
      <alignment horizontal="center"/>
    </xf>
    <xf numFmtId="0" fontId="18" fillId="11" borderId="12" xfId="5" applyFont="1" applyFill="1" applyBorder="1" applyAlignment="1">
      <alignment horizontal="center"/>
    </xf>
    <xf numFmtId="0" fontId="18" fillId="0" borderId="13" xfId="6" applyFont="1" applyFill="1" applyBorder="1" applyAlignment="1">
      <alignment horizontal="right" wrapText="1"/>
    </xf>
    <xf numFmtId="0" fontId="18" fillId="0" borderId="13" xfId="6" applyFont="1" applyFill="1" applyBorder="1" applyAlignment="1">
      <alignment wrapText="1"/>
    </xf>
    <xf numFmtId="3" fontId="18" fillId="0" borderId="13" xfId="6" applyNumberFormat="1" applyFont="1" applyFill="1" applyBorder="1" applyAlignment="1">
      <alignment horizontal="right" wrapText="1"/>
    </xf>
    <xf numFmtId="166" fontId="18" fillId="0" borderId="13" xfId="1" applyNumberFormat="1" applyFont="1" applyFill="1" applyBorder="1" applyAlignment="1">
      <alignment horizontal="right" wrapText="1"/>
    </xf>
    <xf numFmtId="166" fontId="0" fillId="0" borderId="0" xfId="1" applyNumberFormat="1" applyFont="1"/>
    <xf numFmtId="0" fontId="0" fillId="12" borderId="0" xfId="0" applyFill="1"/>
    <xf numFmtId="0" fontId="21" fillId="0" borderId="14" xfId="0" applyFont="1" applyBorder="1" applyAlignment="1">
      <alignment vertical="top" wrapText="1"/>
    </xf>
    <xf numFmtId="0" fontId="21" fillId="0" borderId="15" xfId="0" applyFont="1" applyBorder="1" applyAlignment="1">
      <alignment vertical="top"/>
    </xf>
    <xf numFmtId="0" fontId="21" fillId="0" borderId="10" xfId="0" applyFont="1" applyBorder="1" applyAlignment="1">
      <alignment vertical="top"/>
    </xf>
    <xf numFmtId="0" fontId="21" fillId="0" borderId="16" xfId="0" applyFont="1" applyBorder="1" applyAlignment="1">
      <alignment vertical="top"/>
    </xf>
    <xf numFmtId="14" fontId="21" fillId="0" borderId="17" xfId="0" applyNumberFormat="1" applyFont="1" applyBorder="1" applyAlignment="1">
      <alignment vertical="top"/>
    </xf>
    <xf numFmtId="0" fontId="21" fillId="0" borderId="10" xfId="0" applyFont="1" applyBorder="1" applyAlignment="1">
      <alignment horizontal="center" vertical="top"/>
    </xf>
    <xf numFmtId="0" fontId="22" fillId="0" borderId="10" xfId="0" applyFont="1" applyBorder="1" applyAlignment="1">
      <alignment horizontal="center" vertical="top" wrapText="1"/>
    </xf>
    <xf numFmtId="0" fontId="21" fillId="0" borderId="12" xfId="0" applyFont="1" applyBorder="1" applyAlignment="1">
      <alignment horizontal="center" vertical="top"/>
    </xf>
    <xf numFmtId="0" fontId="21" fillId="0" borderId="18" xfId="0" applyFont="1" applyBorder="1" applyAlignment="1">
      <alignment horizontal="center" vertical="top"/>
    </xf>
    <xf numFmtId="0" fontId="22" fillId="0" borderId="10" xfId="0" applyFont="1" applyBorder="1" applyAlignment="1">
      <alignment vertical="top" wrapText="1"/>
    </xf>
    <xf numFmtId="0" fontId="22" fillId="0" borderId="16" xfId="0" applyFont="1" applyBorder="1" applyAlignment="1">
      <alignment vertical="top" wrapText="1"/>
    </xf>
    <xf numFmtId="14" fontId="22" fillId="0" borderId="17" xfId="0" applyNumberFormat="1" applyFont="1" applyBorder="1" applyAlignment="1">
      <alignment vertical="top" wrapText="1"/>
    </xf>
    <xf numFmtId="0" fontId="22" fillId="0" borderId="19" xfId="0" applyFont="1" applyBorder="1" applyAlignment="1">
      <alignment horizontal="center" vertical="top" wrapText="1"/>
    </xf>
    <xf numFmtId="0" fontId="24" fillId="0" borderId="20" xfId="0" applyFont="1" applyFill="1" applyBorder="1" applyAlignment="1" applyProtection="1">
      <alignment vertical="top" wrapText="1"/>
    </xf>
    <xf numFmtId="0" fontId="23" fillId="0" borderId="3" xfId="0" applyFont="1" applyBorder="1" applyAlignment="1">
      <alignment vertical="top" wrapText="1"/>
    </xf>
    <xf numFmtId="14" fontId="23" fillId="0" borderId="3" xfId="0" applyNumberFormat="1" applyFont="1" applyBorder="1" applyAlignment="1">
      <alignment horizontal="center" vertical="top" wrapText="1"/>
    </xf>
    <xf numFmtId="0" fontId="23" fillId="0" borderId="3" xfId="0" applyNumberFormat="1" applyFont="1" applyBorder="1" applyAlignment="1">
      <alignment horizontal="center" vertical="top" wrapText="1"/>
    </xf>
    <xf numFmtId="0" fontId="23" fillId="0" borderId="21" xfId="0" applyNumberFormat="1" applyFont="1" applyBorder="1" applyAlignment="1">
      <alignment horizontal="center" vertical="top" wrapText="1"/>
    </xf>
    <xf numFmtId="0" fontId="23" fillId="0" borderId="0" xfId="0" applyFont="1" applyAlignment="1">
      <alignment vertical="top" wrapText="1"/>
    </xf>
    <xf numFmtId="0" fontId="23" fillId="0" borderId="3" xfId="0" applyFont="1" applyFill="1" applyBorder="1" applyAlignment="1">
      <alignment vertical="top"/>
    </xf>
    <xf numFmtId="0" fontId="23" fillId="0" borderId="3" xfId="0" applyNumberFormat="1" applyFont="1" applyBorder="1" applyAlignment="1">
      <alignment vertical="top"/>
    </xf>
    <xf numFmtId="14" fontId="23" fillId="0" borderId="3" xfId="0" applyNumberFormat="1" applyFont="1" applyBorder="1" applyAlignment="1">
      <alignment horizontal="center" vertical="top"/>
    </xf>
    <xf numFmtId="0" fontId="23" fillId="0" borderId="3" xfId="0" applyNumberFormat="1" applyFont="1" applyBorder="1" applyAlignment="1">
      <alignment horizontal="center" vertical="top"/>
    </xf>
    <xf numFmtId="0" fontId="0" fillId="0" borderId="3" xfId="0" applyFill="1" applyBorder="1" applyAlignment="1">
      <alignment vertical="top"/>
    </xf>
    <xf numFmtId="0" fontId="23" fillId="0" borderId="20" xfId="0" applyFont="1" applyFill="1" applyBorder="1" applyAlignment="1">
      <alignment vertical="top"/>
    </xf>
    <xf numFmtId="0" fontId="25" fillId="0" borderId="3" xfId="7" applyFont="1" applyFill="1" applyBorder="1" applyAlignment="1">
      <alignment horizontal="right" vertical="top" wrapText="1"/>
    </xf>
    <xf numFmtId="0" fontId="23" fillId="0" borderId="3" xfId="0" applyNumberFormat="1" applyFont="1" applyFill="1" applyBorder="1" applyAlignment="1">
      <alignment vertical="top"/>
    </xf>
    <xf numFmtId="0" fontId="26" fillId="0" borderId="3" xfId="0" applyFont="1" applyFill="1" applyBorder="1" applyAlignment="1" applyProtection="1">
      <alignment vertical="center" wrapText="1"/>
    </xf>
    <xf numFmtId="0" fontId="26" fillId="0" borderId="3" xfId="0" applyFont="1" applyFill="1" applyBorder="1" applyAlignment="1" applyProtection="1">
      <alignment horizontal="right" vertical="center" wrapText="1"/>
    </xf>
    <xf numFmtId="167" fontId="26" fillId="0" borderId="3" xfId="0" applyNumberFormat="1" applyFont="1" applyFill="1" applyBorder="1" applyAlignment="1" applyProtection="1">
      <alignment horizontal="right" vertical="center" wrapText="1"/>
    </xf>
    <xf numFmtId="0" fontId="27" fillId="0" borderId="0" xfId="0" applyFont="1"/>
    <xf numFmtId="0" fontId="24" fillId="0" borderId="3" xfId="0" applyFont="1" applyFill="1" applyBorder="1" applyAlignment="1" applyProtection="1">
      <alignment vertical="center" wrapText="1"/>
    </xf>
    <xf numFmtId="0" fontId="24" fillId="0" borderId="3" xfId="0" applyFont="1" applyFill="1" applyBorder="1" applyAlignment="1" applyProtection="1">
      <alignment horizontal="right" vertical="center" wrapText="1"/>
    </xf>
    <xf numFmtId="167" fontId="24" fillId="0" borderId="3" xfId="0" applyNumberFormat="1" applyFont="1" applyFill="1" applyBorder="1" applyAlignment="1" applyProtection="1">
      <alignment horizontal="right" vertical="center" wrapText="1"/>
    </xf>
    <xf numFmtId="0" fontId="23" fillId="0" borderId="0" xfId="0" applyFont="1" applyAlignment="1"/>
    <xf numFmtId="0" fontId="4" fillId="0" borderId="0" xfId="0" applyFont="1"/>
    <xf numFmtId="0" fontId="28" fillId="0" borderId="23" xfId="0" applyFont="1" applyBorder="1" applyAlignment="1">
      <alignment horizontal="center" vertical="top" wrapText="1"/>
    </xf>
    <xf numFmtId="0" fontId="28" fillId="0" borderId="24" xfId="0" applyFont="1" applyBorder="1" applyAlignment="1">
      <alignment horizontal="center" vertical="top" wrapText="1"/>
    </xf>
    <xf numFmtId="0" fontId="28" fillId="0" borderId="25" xfId="0" applyFont="1" applyBorder="1" applyAlignment="1">
      <alignment horizontal="center" vertical="top" wrapText="1"/>
    </xf>
    <xf numFmtId="14" fontId="28" fillId="0" borderId="24" xfId="0" applyNumberFormat="1" applyFont="1" applyBorder="1" applyAlignment="1">
      <alignment horizontal="center" vertical="top" wrapText="1"/>
    </xf>
    <xf numFmtId="0" fontId="28" fillId="0" borderId="26" xfId="0" applyFont="1" applyBorder="1" applyAlignment="1">
      <alignment horizontal="center" vertical="top" wrapText="1"/>
    </xf>
    <xf numFmtId="0" fontId="21" fillId="2" borderId="10" xfId="0" applyFont="1" applyFill="1" applyBorder="1" applyAlignment="1">
      <alignment vertical="top"/>
    </xf>
    <xf numFmtId="0" fontId="22" fillId="2" borderId="10" xfId="0" applyFont="1" applyFill="1" applyBorder="1" applyAlignment="1">
      <alignment vertical="top" wrapText="1"/>
    </xf>
    <xf numFmtId="0" fontId="29" fillId="0" borderId="0" xfId="0" applyFont="1" applyAlignment="1"/>
    <xf numFmtId="0" fontId="30" fillId="0" borderId="25" xfId="0" applyFont="1" applyBorder="1" applyAlignment="1">
      <alignment horizontal="center" vertical="top" wrapText="1"/>
    </xf>
    <xf numFmtId="0" fontId="8" fillId="0" borderId="0" xfId="0" applyFont="1"/>
    <xf numFmtId="0" fontId="31" fillId="0" borderId="10" xfId="0" applyFont="1" applyFill="1" applyBorder="1" applyAlignment="1"/>
    <xf numFmtId="0" fontId="4" fillId="0" borderId="0" xfId="0" applyFont="1" applyFill="1" applyAlignment="1"/>
    <xf numFmtId="0" fontId="23" fillId="0" borderId="0" xfId="0" applyFont="1" applyFill="1" applyAlignment="1"/>
    <xf numFmtId="9" fontId="29" fillId="0" borderId="0" xfId="1" applyFont="1" applyAlignment="1"/>
    <xf numFmtId="0" fontId="32" fillId="0" borderId="22" xfId="0" applyFont="1" applyFill="1" applyBorder="1" applyAlignment="1" applyProtection="1">
      <alignment vertical="center"/>
    </xf>
    <xf numFmtId="0" fontId="32" fillId="0" borderId="22" xfId="0" applyFont="1" applyFill="1" applyBorder="1" applyAlignment="1" applyProtection="1">
      <alignment horizontal="right" vertical="center"/>
    </xf>
    <xf numFmtId="167" fontId="32" fillId="0" borderId="22" xfId="0" applyNumberFormat="1" applyFont="1" applyFill="1" applyBorder="1" applyAlignment="1" applyProtection="1">
      <alignment horizontal="right" vertical="center"/>
    </xf>
    <xf numFmtId="0" fontId="29" fillId="0" borderId="22" xfId="0" applyFont="1" applyFill="1" applyBorder="1" applyAlignment="1" applyProtection="1"/>
    <xf numFmtId="0" fontId="32" fillId="0" borderId="27" xfId="0" applyFont="1" applyFill="1" applyBorder="1" applyAlignment="1" applyProtection="1">
      <alignment vertical="center"/>
    </xf>
    <xf numFmtId="0" fontId="32" fillId="0" borderId="27" xfId="0" applyFont="1" applyFill="1" applyBorder="1" applyAlignment="1" applyProtection="1">
      <alignment horizontal="right" vertical="center"/>
    </xf>
    <xf numFmtId="167" fontId="32" fillId="0" borderId="27" xfId="0" applyNumberFormat="1" applyFont="1" applyFill="1" applyBorder="1" applyAlignment="1" applyProtection="1">
      <alignment horizontal="right" vertical="center"/>
    </xf>
    <xf numFmtId="0" fontId="29" fillId="0" borderId="27" xfId="0" applyFont="1" applyFill="1" applyBorder="1" applyAlignment="1" applyProtection="1"/>
    <xf numFmtId="0" fontId="29" fillId="0" borderId="0" xfId="0" applyNumberFormat="1" applyFont="1" applyFill="1" applyBorder="1" applyAlignment="1"/>
    <xf numFmtId="0" fontId="29" fillId="0" borderId="0" xfId="0" applyNumberFormat="1" applyFont="1" applyBorder="1" applyAlignment="1"/>
    <xf numFmtId="0" fontId="0" fillId="0" borderId="0" xfId="0" applyFill="1" applyAlignment="1">
      <alignment vertical="top"/>
    </xf>
    <xf numFmtId="0" fontId="3" fillId="4" borderId="2" xfId="0" applyFont="1" applyFill="1" applyBorder="1" applyAlignment="1">
      <alignment wrapText="1"/>
    </xf>
    <xf numFmtId="0" fontId="34" fillId="13" borderId="0" xfId="0" applyFont="1" applyFill="1"/>
    <xf numFmtId="0" fontId="0" fillId="0" borderId="3" xfId="0" applyBorder="1"/>
    <xf numFmtId="0" fontId="7" fillId="0" borderId="3" xfId="0" applyFont="1" applyBorder="1"/>
    <xf numFmtId="0" fontId="33" fillId="0" borderId="3" xfId="0" applyFont="1" applyBorder="1"/>
    <xf numFmtId="0" fontId="7" fillId="0" borderId="3" xfId="0" applyFont="1" applyBorder="1" applyAlignment="1">
      <alignment horizontal="right"/>
    </xf>
    <xf numFmtId="0" fontId="0" fillId="0" borderId="20" xfId="0" applyBorder="1"/>
    <xf numFmtId="0" fontId="0" fillId="0" borderId="30" xfId="0" applyBorder="1"/>
    <xf numFmtId="0" fontId="0" fillId="0" borderId="5" xfId="0" applyBorder="1"/>
    <xf numFmtId="0" fontId="0" fillId="0" borderId="31" xfId="0" applyBorder="1"/>
    <xf numFmtId="0" fontId="0" fillId="0" borderId="32" xfId="0" applyBorder="1"/>
    <xf numFmtId="0" fontId="7" fillId="0" borderId="33" xfId="0" applyFont="1" applyBorder="1"/>
    <xf numFmtId="0" fontId="0" fillId="0" borderId="34" xfId="0" applyBorder="1"/>
    <xf numFmtId="0" fontId="0" fillId="0" borderId="35" xfId="0" applyBorder="1"/>
    <xf numFmtId="0" fontId="0" fillId="0" borderId="36" xfId="0" applyBorder="1"/>
    <xf numFmtId="0" fontId="7" fillId="0" borderId="3" xfId="0" applyFont="1" applyFill="1" applyBorder="1" applyAlignment="1">
      <alignment horizontal="right"/>
    </xf>
    <xf numFmtId="0" fontId="0" fillId="0" borderId="3" xfId="0" applyFill="1" applyBorder="1"/>
    <xf numFmtId="0" fontId="7" fillId="0" borderId="5" xfId="0" applyFont="1" applyBorder="1"/>
    <xf numFmtId="0" fontId="7" fillId="0" borderId="3" xfId="0" applyFont="1" applyBorder="1" applyAlignment="1">
      <alignment textRotation="45"/>
    </xf>
    <xf numFmtId="1" fontId="0" fillId="0" borderId="3" xfId="0" applyNumberFormat="1" applyBorder="1"/>
    <xf numFmtId="0" fontId="14" fillId="0" borderId="0" xfId="0" applyFont="1"/>
    <xf numFmtId="0" fontId="9" fillId="0" borderId="0" xfId="2" applyFont="1"/>
    <xf numFmtId="0" fontId="9" fillId="0" borderId="0" xfId="2" applyFont="1" applyBorder="1"/>
    <xf numFmtId="0" fontId="9" fillId="0" borderId="0" xfId="2" applyFont="1" applyFill="1" applyBorder="1"/>
    <xf numFmtId="0" fontId="9" fillId="0" borderId="0" xfId="2" applyFont="1" applyFill="1"/>
    <xf numFmtId="0" fontId="12" fillId="0" borderId="0" xfId="2" applyFont="1" applyFill="1"/>
    <xf numFmtId="1" fontId="9" fillId="0" borderId="0" xfId="2" applyNumberFormat="1" applyFont="1" applyBorder="1"/>
    <xf numFmtId="1" fontId="9" fillId="0" borderId="0" xfId="0" applyNumberFormat="1" applyFont="1"/>
    <xf numFmtId="1" fontId="9" fillId="0" borderId="0" xfId="2" applyNumberFormat="1" applyFont="1" applyFill="1" applyBorder="1"/>
    <xf numFmtId="10" fontId="9" fillId="0" borderId="0" xfId="2" applyNumberFormat="1" applyFont="1" applyFill="1" applyBorder="1"/>
    <xf numFmtId="10" fontId="9" fillId="0" borderId="0" xfId="3" applyNumberFormat="1" applyFont="1" applyFill="1" applyBorder="1"/>
    <xf numFmtId="9" fontId="9" fillId="0" borderId="0" xfId="2" applyNumberFormat="1" applyFont="1" applyFill="1" applyBorder="1"/>
    <xf numFmtId="10" fontId="35" fillId="0" borderId="0" xfId="0" applyNumberFormat="1" applyFont="1"/>
    <xf numFmtId="0" fontId="9" fillId="0" borderId="0" xfId="2" applyNumberFormat="1" applyFont="1" applyFill="1" applyBorder="1"/>
    <xf numFmtId="44" fontId="9" fillId="0" borderId="0" xfId="2" applyNumberFormat="1" applyFont="1"/>
    <xf numFmtId="0" fontId="9" fillId="0" borderId="0" xfId="2" applyNumberFormat="1" applyFont="1" applyBorder="1"/>
    <xf numFmtId="0" fontId="36" fillId="0" borderId="0" xfId="0" applyFont="1"/>
    <xf numFmtId="0" fontId="37" fillId="0" borderId="0" xfId="0" applyFont="1"/>
    <xf numFmtId="1" fontId="9" fillId="0" borderId="0" xfId="0" applyNumberFormat="1" applyFont="1" applyFill="1"/>
    <xf numFmtId="1" fontId="0" fillId="0" borderId="2" xfId="0" applyNumberFormat="1" applyFont="1" applyBorder="1"/>
    <xf numFmtId="0" fontId="3" fillId="4" borderId="0" xfId="0" applyFont="1" applyFill="1" applyBorder="1" applyAlignment="1">
      <alignment wrapText="1"/>
    </xf>
    <xf numFmtId="1" fontId="0" fillId="2" borderId="2" xfId="0" applyNumberFormat="1" applyFont="1" applyFill="1" applyBorder="1"/>
    <xf numFmtId="0" fontId="38" fillId="4" borderId="0" xfId="0" applyFont="1" applyFill="1" applyAlignment="1">
      <alignment wrapText="1"/>
    </xf>
    <xf numFmtId="1" fontId="2" fillId="0" borderId="0" xfId="0" applyNumberFormat="1" applyFont="1"/>
    <xf numFmtId="0" fontId="0" fillId="14" borderId="0" xfId="0" applyFill="1"/>
    <xf numFmtId="0" fontId="39" fillId="0" borderId="0" xfId="0" applyFont="1" applyAlignment="1">
      <alignment vertical="center"/>
    </xf>
    <xf numFmtId="0" fontId="39" fillId="0" borderId="0" xfId="0" applyFont="1" applyAlignment="1">
      <alignment horizontal="left" vertical="center"/>
    </xf>
    <xf numFmtId="9" fontId="0" fillId="0" borderId="0" xfId="1" applyFont="1"/>
    <xf numFmtId="166" fontId="41" fillId="0" borderId="0" xfId="1" applyNumberFormat="1" applyFont="1" applyAlignment="1">
      <alignment wrapText="1"/>
    </xf>
    <xf numFmtId="44" fontId="0" fillId="0" borderId="0" xfId="8" applyFont="1"/>
    <xf numFmtId="0" fontId="0" fillId="15" borderId="0" xfId="0" applyFill="1"/>
    <xf numFmtId="166" fontId="41" fillId="0" borderId="0" xfId="1" applyNumberFormat="1" applyFont="1"/>
    <xf numFmtId="3" fontId="13" fillId="0" borderId="0" xfId="2" applyNumberFormat="1" applyFont="1" applyAlignment="1">
      <alignment horizontal="center"/>
    </xf>
    <xf numFmtId="3" fontId="9" fillId="0" borderId="0" xfId="0" applyNumberFormat="1" applyFont="1"/>
    <xf numFmtId="3" fontId="42" fillId="0" borderId="0" xfId="0" applyNumberFormat="1" applyFont="1"/>
    <xf numFmtId="0" fontId="0" fillId="0" borderId="0" xfId="0" applyFont="1"/>
    <xf numFmtId="0" fontId="43" fillId="0" borderId="0" xfId="0" applyFont="1" applyAlignment="1">
      <alignment vertical="center" wrapText="1"/>
    </xf>
    <xf numFmtId="0" fontId="43" fillId="0" borderId="0" xfId="2" applyFont="1"/>
    <xf numFmtId="1" fontId="9" fillId="0" borderId="0" xfId="0" applyNumberFormat="1" applyFont="1" applyAlignment="1"/>
    <xf numFmtId="1" fontId="9" fillId="0" borderId="0" xfId="0" applyNumberFormat="1" applyFont="1" applyAlignment="1">
      <alignment vertical="center" wrapText="1"/>
    </xf>
    <xf numFmtId="0" fontId="5" fillId="0" borderId="0" xfId="0" applyFont="1" applyAlignment="1">
      <alignment vertical="center"/>
    </xf>
    <xf numFmtId="0" fontId="5" fillId="3" borderId="0" xfId="0" applyFont="1" applyFill="1" applyAlignment="1">
      <alignment vertical="center"/>
    </xf>
    <xf numFmtId="166" fontId="0" fillId="0" borderId="0" xfId="0" applyNumberFormat="1"/>
    <xf numFmtId="2" fontId="0" fillId="0" borderId="0" xfId="0" applyNumberFormat="1"/>
    <xf numFmtId="14" fontId="0" fillId="0" borderId="0" xfId="0" applyNumberFormat="1"/>
    <xf numFmtId="17" fontId="0" fillId="0" borderId="0" xfId="0" applyNumberFormat="1"/>
    <xf numFmtId="0" fontId="0" fillId="2" borderId="37" xfId="0" applyFont="1" applyFill="1" applyBorder="1"/>
    <xf numFmtId="3" fontId="0" fillId="0" borderId="0" xfId="0" applyNumberFormat="1"/>
    <xf numFmtId="0" fontId="0" fillId="0" borderId="0" xfId="0"/>
    <xf numFmtId="1" fontId="0" fillId="0" borderId="0" xfId="0" applyNumberFormat="1"/>
    <xf numFmtId="0" fontId="0" fillId="0" borderId="0" xfId="0" applyAlignment="1">
      <alignment horizontal="left" indent="1"/>
    </xf>
    <xf numFmtId="0" fontId="0" fillId="16" borderId="0" xfId="0" applyFill="1"/>
    <xf numFmtId="168" fontId="0" fillId="0" borderId="0" xfId="8" applyNumberFormat="1" applyFont="1"/>
    <xf numFmtId="9" fontId="0" fillId="0" borderId="0" xfId="1" applyNumberFormat="1" applyFont="1"/>
    <xf numFmtId="0" fontId="45" fillId="0" borderId="0" xfId="0" applyFont="1" applyFill="1"/>
    <xf numFmtId="0" fontId="8" fillId="0" borderId="0" xfId="0" applyFont="1" applyFill="1"/>
    <xf numFmtId="0" fontId="46" fillId="0" borderId="28" xfId="0" applyFont="1" applyFill="1" applyBorder="1"/>
    <xf numFmtId="0" fontId="46" fillId="0" borderId="29" xfId="0" applyFont="1" applyFill="1" applyBorder="1"/>
    <xf numFmtId="0" fontId="8" fillId="0" borderId="0" xfId="0" applyFont="1" applyFill="1" applyAlignment="1">
      <alignment vertical="top"/>
    </xf>
    <xf numFmtId="0" fontId="8" fillId="0" borderId="2" xfId="0" applyFont="1" applyFill="1" applyBorder="1"/>
    <xf numFmtId="0" fontId="47" fillId="0" borderId="0" xfId="0" applyFont="1"/>
    <xf numFmtId="166" fontId="0" fillId="0" borderId="0" xfId="1" applyNumberFormat="1" applyFont="1" applyFill="1"/>
    <xf numFmtId="9" fontId="0" fillId="0" borderId="0" xfId="1" applyFont="1" applyFill="1"/>
    <xf numFmtId="0" fontId="9" fillId="0" borderId="0" xfId="0" applyFont="1" applyAlignment="1">
      <alignment horizontal="right"/>
    </xf>
    <xf numFmtId="0" fontId="9" fillId="0" borderId="0" xfId="0" applyNumberFormat="1" applyFont="1"/>
    <xf numFmtId="0" fontId="0" fillId="5" borderId="0" xfId="0" applyFill="1"/>
    <xf numFmtId="0" fontId="9" fillId="17" borderId="0" xfId="0" applyFont="1" applyFill="1"/>
    <xf numFmtId="9" fontId="41" fillId="0" borderId="0" xfId="1" applyFont="1"/>
    <xf numFmtId="0" fontId="4" fillId="0" borderId="0" xfId="0" applyFont="1" applyFill="1"/>
    <xf numFmtId="0" fontId="3" fillId="0" borderId="2" xfId="0" applyFont="1" applyFill="1" applyBorder="1" applyAlignment="1">
      <alignment vertical="top" wrapText="1"/>
    </xf>
    <xf numFmtId="9" fontId="9" fillId="0" borderId="0" xfId="0" applyNumberFormat="1" applyFont="1"/>
    <xf numFmtId="0" fontId="48" fillId="0" borderId="0" xfId="0" applyFont="1"/>
    <xf numFmtId="0" fontId="49" fillId="0" borderId="0" xfId="0" applyFont="1" applyFill="1" applyAlignment="1">
      <alignment horizontal="left" vertical="center"/>
    </xf>
    <xf numFmtId="0" fontId="48" fillId="0" borderId="0" xfId="0" applyFont="1" applyFill="1" applyAlignment="1">
      <alignment horizontal="left" vertical="center"/>
    </xf>
    <xf numFmtId="0" fontId="39" fillId="0" borderId="0" xfId="0" applyFont="1" applyFill="1" applyAlignment="1">
      <alignment horizontal="left" vertical="center"/>
    </xf>
    <xf numFmtId="0" fontId="0" fillId="0" borderId="0" xfId="0" applyNumberFormat="1" applyAlignment="1">
      <alignment horizontal="left" wrapText="1"/>
    </xf>
    <xf numFmtId="0" fontId="0" fillId="0" borderId="0" xfId="0" applyBorder="1" applyAlignment="1">
      <alignment horizontal="right"/>
    </xf>
    <xf numFmtId="0" fontId="0" fillId="0" borderId="0" xfId="0" applyFill="1" applyBorder="1" applyAlignment="1">
      <alignment horizontal="right"/>
    </xf>
    <xf numFmtId="0" fontId="0" fillId="0" borderId="0" xfId="0" applyNumberFormat="1" applyAlignment="1">
      <alignment horizontal="right"/>
    </xf>
    <xf numFmtId="0" fontId="50" fillId="0" borderId="0" xfId="0" applyFont="1"/>
    <xf numFmtId="0" fontId="0" fillId="0" borderId="0" xfId="0" applyFill="1" applyAlignment="1">
      <alignment wrapText="1"/>
    </xf>
    <xf numFmtId="3" fontId="0" fillId="14" borderId="0" xfId="0" applyNumberFormat="1" applyFill="1"/>
    <xf numFmtId="3" fontId="0" fillId="0" borderId="0" xfId="0" applyNumberFormat="1" applyFill="1"/>
    <xf numFmtId="10" fontId="0" fillId="0" borderId="0" xfId="1" applyNumberFormat="1" applyFont="1" applyFill="1"/>
    <xf numFmtId="3" fontId="0" fillId="14" borderId="0" xfId="0" applyNumberFormat="1" applyFill="1" applyBorder="1"/>
    <xf numFmtId="9" fontId="50" fillId="0" borderId="0" xfId="1" applyFont="1"/>
    <xf numFmtId="10" fontId="0" fillId="18" borderId="0" xfId="1" applyNumberFormat="1" applyFont="1" applyFill="1"/>
    <xf numFmtId="0" fontId="0" fillId="0" borderId="0" xfId="0" applyFill="1" applyBorder="1" applyAlignment="1">
      <alignment wrapText="1"/>
    </xf>
    <xf numFmtId="3" fontId="0" fillId="14" borderId="0" xfId="0" applyNumberFormat="1" applyFont="1" applyFill="1" applyBorder="1"/>
    <xf numFmtId="2" fontId="0" fillId="15" borderId="0" xfId="0" applyNumberFormat="1" applyFill="1"/>
    <xf numFmtId="0" fontId="0" fillId="18" borderId="0" xfId="0" applyFill="1"/>
    <xf numFmtId="2" fontId="0" fillId="19" borderId="0" xfId="0" applyNumberFormat="1" applyFill="1"/>
    <xf numFmtId="3" fontId="9" fillId="14" borderId="0" xfId="0" applyNumberFormat="1" applyFont="1" applyFill="1" applyBorder="1"/>
    <xf numFmtId="0" fontId="51" fillId="4" borderId="2" xfId="0" applyFont="1" applyFill="1" applyBorder="1"/>
    <xf numFmtId="0" fontId="51" fillId="4" borderId="0" xfId="0" applyFont="1" applyFill="1" applyBorder="1"/>
    <xf numFmtId="0" fontId="0" fillId="20" borderId="0" xfId="0" applyFont="1" applyFill="1" applyBorder="1"/>
    <xf numFmtId="3" fontId="0" fillId="18" borderId="0" xfId="0" applyNumberFormat="1" applyFill="1"/>
    <xf numFmtId="10" fontId="0" fillId="0" borderId="0" xfId="0" applyNumberFormat="1" applyFill="1"/>
    <xf numFmtId="0" fontId="0" fillId="18" borderId="0" xfId="0" applyFont="1" applyFill="1" applyBorder="1"/>
    <xf numFmtId="10" fontId="0" fillId="0" borderId="0" xfId="0" applyNumberFormat="1" applyFill="1" applyBorder="1"/>
    <xf numFmtId="10" fontId="0" fillId="0" borderId="0" xfId="1" applyNumberFormat="1" applyFont="1" applyFill="1" applyBorder="1"/>
    <xf numFmtId="0" fontId="51" fillId="4" borderId="2" xfId="0" applyNumberFormat="1" applyFont="1" applyFill="1" applyBorder="1" applyAlignment="1">
      <alignment horizontal="left" wrapText="1"/>
    </xf>
    <xf numFmtId="49" fontId="0" fillId="2" borderId="2" xfId="0" applyNumberFormat="1" applyFont="1" applyFill="1" applyBorder="1" applyAlignment="1">
      <alignment horizontal="right"/>
    </xf>
    <xf numFmtId="49" fontId="0" fillId="0" borderId="2" xfId="0" applyNumberFormat="1" applyFont="1" applyBorder="1" applyAlignment="1">
      <alignment horizontal="right"/>
    </xf>
    <xf numFmtId="49" fontId="9" fillId="2" borderId="38" xfId="0" applyNumberFormat="1" applyFont="1" applyFill="1" applyBorder="1" applyAlignment="1">
      <alignment horizontal="right"/>
    </xf>
    <xf numFmtId="0" fontId="0" fillId="14" borderId="0" xfId="0" applyFill="1" applyBorder="1"/>
    <xf numFmtId="0" fontId="0" fillId="14" borderId="0" xfId="0" applyNumberFormat="1" applyFill="1" applyBorder="1"/>
    <xf numFmtId="0" fontId="0" fillId="0" borderId="0" xfId="0" applyNumberFormat="1" applyBorder="1"/>
    <xf numFmtId="0" fontId="0" fillId="0" borderId="0" xfId="0" applyNumberFormat="1" applyFill="1"/>
    <xf numFmtId="3" fontId="0" fillId="0" borderId="0" xfId="0" applyNumberFormat="1" applyFont="1" applyFill="1"/>
    <xf numFmtId="49" fontId="0" fillId="0" borderId="0" xfId="0" applyNumberFormat="1" applyAlignment="1">
      <alignment horizontal="left"/>
    </xf>
    <xf numFmtId="10" fontId="0" fillId="0" borderId="0" xfId="1" applyNumberFormat="1" applyFont="1" applyAlignment="1">
      <alignment vertical="top"/>
    </xf>
    <xf numFmtId="0" fontId="9" fillId="0" borderId="38" xfId="0" applyFont="1" applyFill="1" applyBorder="1"/>
    <xf numFmtId="0" fontId="9" fillId="0" borderId="0" xfId="0" applyFont="1" applyFill="1" applyBorder="1"/>
    <xf numFmtId="3" fontId="0" fillId="0" borderId="0" xfId="0" applyNumberFormat="1" applyFill="1" applyBorder="1"/>
    <xf numFmtId="0" fontId="5" fillId="0" borderId="0" xfId="0" applyFont="1" applyAlignment="1">
      <alignment horizontal="left"/>
    </xf>
    <xf numFmtId="0" fontId="3" fillId="4" borderId="1" xfId="0" applyFont="1" applyFill="1" applyBorder="1"/>
    <xf numFmtId="9" fontId="52" fillId="0" borderId="0" xfId="1" applyFont="1"/>
    <xf numFmtId="3" fontId="53" fillId="0" borderId="0" xfId="2" applyNumberFormat="1" applyFont="1" applyFill="1" applyAlignment="1">
      <alignment horizontal="center"/>
    </xf>
    <xf numFmtId="3" fontId="36" fillId="0" borderId="0" xfId="0" applyNumberFormat="1" applyFont="1" applyFill="1"/>
    <xf numFmtId="0" fontId="0" fillId="0" borderId="0" xfId="0" applyFont="1" applyFill="1"/>
    <xf numFmtId="9" fontId="9" fillId="0" borderId="0" xfId="1" applyFont="1"/>
    <xf numFmtId="9" fontId="8" fillId="0" borderId="0" xfId="1" applyFont="1" applyFill="1"/>
    <xf numFmtId="9" fontId="8" fillId="0" borderId="0" xfId="1" applyFont="1" applyFill="1" applyAlignment="1">
      <alignment horizontal="right"/>
    </xf>
    <xf numFmtId="0" fontId="54" fillId="0" borderId="0" xfId="2" applyFont="1"/>
    <xf numFmtId="0" fontId="51" fillId="0" borderId="0" xfId="2" applyFont="1"/>
    <xf numFmtId="0" fontId="55" fillId="0" borderId="0" xfId="2" applyFont="1"/>
    <xf numFmtId="3" fontId="9" fillId="0" borderId="0" xfId="0" applyNumberFormat="1" applyFont="1" applyAlignment="1">
      <alignment vertical="center" wrapText="1"/>
    </xf>
    <xf numFmtId="2" fontId="55" fillId="0" borderId="0" xfId="2" applyNumberFormat="1" applyFont="1" applyFill="1"/>
    <xf numFmtId="0" fontId="55" fillId="0" borderId="0" xfId="2" applyFont="1" applyFill="1"/>
    <xf numFmtId="3" fontId="9" fillId="0" borderId="0" xfId="0" applyNumberFormat="1" applyFont="1" applyAlignment="1"/>
    <xf numFmtId="3" fontId="43" fillId="0" borderId="0" xfId="0" applyNumberFormat="1" applyFont="1"/>
    <xf numFmtId="0" fontId="43" fillId="0" borderId="0" xfId="0" applyFont="1"/>
    <xf numFmtId="0" fontId="43" fillId="0" borderId="0" xfId="2" applyFont="1" applyFill="1"/>
    <xf numFmtId="0" fontId="0" fillId="21" borderId="0" xfId="0" applyFill="1"/>
    <xf numFmtId="0" fontId="0" fillId="6" borderId="0" xfId="0" applyFill="1"/>
    <xf numFmtId="0" fontId="56" fillId="6" borderId="0" xfId="0" applyFont="1" applyFill="1"/>
    <xf numFmtId="9" fontId="57" fillId="0" borderId="0" xfId="1" applyFont="1"/>
    <xf numFmtId="0" fontId="0" fillId="21" borderId="0" xfId="0" applyFill="1" applyAlignment="1">
      <alignment vertical="top" wrapText="1"/>
    </xf>
    <xf numFmtId="0" fontId="48" fillId="0" borderId="39" xfId="0" applyFont="1" applyBorder="1" applyAlignment="1">
      <alignment vertical="center"/>
    </xf>
    <xf numFmtId="3" fontId="58" fillId="0" borderId="7" xfId="0" applyNumberFormat="1" applyFont="1" applyBorder="1" applyAlignment="1">
      <alignment horizontal="center" vertical="center"/>
    </xf>
    <xf numFmtId="0" fontId="58" fillId="0" borderId="7" xfId="0" applyFont="1" applyBorder="1" applyAlignment="1">
      <alignment horizontal="center" vertical="center"/>
    </xf>
    <xf numFmtId="0" fontId="48" fillId="0" borderId="40" xfId="0" applyFont="1" applyBorder="1" applyAlignment="1">
      <alignment vertical="center"/>
    </xf>
    <xf numFmtId="0" fontId="61" fillId="0" borderId="40" xfId="0" applyFont="1" applyBorder="1" applyAlignment="1">
      <alignment vertical="center"/>
    </xf>
    <xf numFmtId="3" fontId="62" fillId="0" borderId="7" xfId="0" applyNumberFormat="1" applyFont="1" applyBorder="1" applyAlignment="1">
      <alignment horizontal="center" vertical="center"/>
    </xf>
    <xf numFmtId="0" fontId="63" fillId="0" borderId="40" xfId="0" applyFont="1" applyFill="1" applyBorder="1" applyAlignment="1">
      <alignment vertical="center"/>
    </xf>
    <xf numFmtId="0" fontId="63" fillId="0" borderId="7" xfId="0" applyFont="1" applyFill="1" applyBorder="1" applyAlignment="1">
      <alignment vertical="center"/>
    </xf>
    <xf numFmtId="0" fontId="64" fillId="0" borderId="7" xfId="0" applyFont="1" applyFill="1" applyBorder="1" applyAlignment="1">
      <alignment vertical="center"/>
    </xf>
    <xf numFmtId="0" fontId="64" fillId="0" borderId="8" xfId="0" applyFont="1" applyFill="1" applyBorder="1" applyAlignment="1">
      <alignment vertical="center"/>
    </xf>
    <xf numFmtId="0" fontId="65" fillId="0" borderId="0" xfId="0" applyFont="1" applyFill="1"/>
    <xf numFmtId="9" fontId="0" fillId="0" borderId="0" xfId="1" applyNumberFormat="1" applyFont="1" applyFill="1"/>
    <xf numFmtId="166" fontId="58" fillId="0" borderId="7" xfId="1" applyNumberFormat="1" applyFont="1" applyBorder="1" applyAlignment="1">
      <alignment horizontal="center" vertical="center"/>
    </xf>
    <xf numFmtId="166" fontId="59" fillId="0" borderId="7" xfId="1" applyNumberFormat="1" applyFont="1" applyBorder="1" applyAlignment="1">
      <alignment horizontal="center" vertical="center"/>
    </xf>
    <xf numFmtId="166" fontId="60" fillId="0" borderId="7" xfId="1" applyNumberFormat="1" applyFont="1" applyBorder="1" applyAlignment="1">
      <alignment horizontal="center" vertical="center"/>
    </xf>
    <xf numFmtId="166" fontId="62" fillId="0" borderId="7" xfId="1" applyNumberFormat="1" applyFont="1" applyBorder="1" applyAlignment="1">
      <alignment horizontal="center" vertical="center"/>
    </xf>
    <xf numFmtId="166" fontId="58" fillId="0" borderId="8" xfId="1" applyNumberFormat="1" applyFont="1" applyBorder="1" applyAlignment="1">
      <alignment horizontal="center" vertical="center"/>
    </xf>
    <xf numFmtId="166" fontId="60" fillId="0" borderId="8" xfId="1" applyNumberFormat="1" applyFont="1" applyBorder="1" applyAlignment="1">
      <alignment horizontal="center" vertical="center"/>
    </xf>
    <xf numFmtId="166" fontId="59" fillId="0" borderId="8" xfId="1" applyNumberFormat="1" applyFont="1" applyBorder="1" applyAlignment="1">
      <alignment horizontal="center" vertical="center"/>
    </xf>
    <xf numFmtId="166" fontId="61" fillId="0" borderId="8" xfId="1" applyNumberFormat="1" applyFont="1" applyBorder="1" applyAlignment="1">
      <alignment horizontal="center" vertical="center"/>
    </xf>
    <xf numFmtId="1" fontId="58" fillId="0" borderId="7" xfId="1" applyNumberFormat="1" applyFont="1" applyBorder="1" applyAlignment="1">
      <alignment horizontal="center" vertical="center"/>
    </xf>
    <xf numFmtId="1" fontId="62" fillId="0" borderId="7" xfId="1" applyNumberFormat="1" applyFont="1" applyBorder="1" applyAlignment="1">
      <alignment horizontal="center" vertical="center"/>
    </xf>
    <xf numFmtId="0" fontId="0" fillId="21" borderId="0" xfId="0" applyFill="1" applyAlignment="1">
      <alignment wrapText="1"/>
    </xf>
    <xf numFmtId="0" fontId="66" fillId="21" borderId="0" xfId="9" applyFill="1"/>
    <xf numFmtId="0" fontId="9" fillId="0" borderId="0" xfId="3" applyFont="1" applyFill="1" applyBorder="1"/>
    <xf numFmtId="1" fontId="9" fillId="0" borderId="0" xfId="3" applyNumberFormat="1" applyFont="1" applyFill="1" applyBorder="1"/>
    <xf numFmtId="0" fontId="67" fillId="0" borderId="0" xfId="0" applyNumberFormat="1" applyFont="1" applyFill="1"/>
    <xf numFmtId="0" fontId="67" fillId="0" borderId="0" xfId="0" applyFont="1" applyFill="1"/>
    <xf numFmtId="0" fontId="9" fillId="0" borderId="0" xfId="0" applyFont="1" applyFill="1"/>
    <xf numFmtId="166" fontId="57" fillId="0" borderId="0" xfId="1" applyNumberFormat="1" applyFont="1"/>
    <xf numFmtId="0" fontId="3" fillId="4" borderId="41" xfId="0" applyFont="1" applyFill="1" applyBorder="1"/>
    <xf numFmtId="44" fontId="0" fillId="2" borderId="2" xfId="8" applyNumberFormat="1" applyFont="1" applyFill="1" applyBorder="1"/>
    <xf numFmtId="44" fontId="0" fillId="2" borderId="41" xfId="8" applyNumberFormat="1" applyFont="1" applyFill="1" applyBorder="1"/>
    <xf numFmtId="44" fontId="0" fillId="0" borderId="2" xfId="8" applyNumberFormat="1" applyFont="1" applyBorder="1"/>
    <xf numFmtId="44" fontId="0" fillId="0" borderId="41" xfId="8" applyNumberFormat="1" applyFont="1" applyBorder="1"/>
    <xf numFmtId="0" fontId="3" fillId="4" borderId="0" xfId="0" applyFont="1" applyFill="1" applyBorder="1"/>
    <xf numFmtId="0" fontId="68" fillId="0" borderId="28" xfId="0" applyFont="1" applyFill="1" applyBorder="1" applyAlignment="1">
      <alignment vertical="top"/>
    </xf>
    <xf numFmtId="0" fontId="68" fillId="0" borderId="29" xfId="0" applyFont="1" applyFill="1" applyBorder="1" applyAlignment="1">
      <alignment vertical="top" wrapText="1"/>
    </xf>
    <xf numFmtId="0" fontId="68" fillId="3" borderId="0" xfId="0" applyFont="1" applyFill="1" applyBorder="1" applyAlignment="1">
      <alignment vertical="top" wrapText="1"/>
    </xf>
    <xf numFmtId="0" fontId="46" fillId="3" borderId="0" xfId="0" applyFont="1" applyFill="1" applyBorder="1"/>
    <xf numFmtId="0" fontId="70" fillId="0" borderId="0" xfId="0" applyFont="1" applyAlignment="1">
      <alignment vertical="center"/>
    </xf>
    <xf numFmtId="0" fontId="58" fillId="0" borderId="0" xfId="0" applyFont="1" applyBorder="1" applyAlignment="1">
      <alignment horizontal="center" vertical="center"/>
    </xf>
    <xf numFmtId="9" fontId="58" fillId="0" borderId="0" xfId="0" applyNumberFormat="1" applyFont="1" applyBorder="1" applyAlignment="1">
      <alignment horizontal="center" vertical="center"/>
    </xf>
    <xf numFmtId="0" fontId="69" fillId="0" borderId="0" xfId="0" applyFont="1" applyBorder="1" applyAlignment="1">
      <alignment vertical="center"/>
    </xf>
    <xf numFmtId="0" fontId="71" fillId="0" borderId="0" xfId="0" applyFont="1" applyAlignment="1">
      <alignment vertical="center"/>
    </xf>
    <xf numFmtId="0" fontId="57" fillId="0" borderId="37" xfId="0" applyFont="1" applyBorder="1"/>
    <xf numFmtId="0" fontId="0" fillId="0" borderId="0" xfId="0" applyBorder="1"/>
    <xf numFmtId="0" fontId="33" fillId="0" borderId="0" xfId="0" applyFont="1"/>
    <xf numFmtId="0" fontId="14" fillId="10" borderId="7" xfId="0" applyFont="1" applyFill="1" applyBorder="1" applyAlignment="1">
      <alignment vertical="center" wrapText="1"/>
    </xf>
    <xf numFmtId="0" fontId="14" fillId="10" borderId="9" xfId="0" applyFont="1" applyFill="1" applyBorder="1" applyAlignment="1">
      <alignment vertical="center" wrapText="1"/>
    </xf>
    <xf numFmtId="0" fontId="0" fillId="21" borderId="0" xfId="0" applyFill="1" applyAlignment="1">
      <alignment vertical="top"/>
    </xf>
    <xf numFmtId="0" fontId="72" fillId="0" borderId="0" xfId="0" applyFont="1"/>
    <xf numFmtId="0" fontId="73" fillId="22" borderId="42" xfId="0" applyFont="1" applyFill="1" applyBorder="1" applyAlignment="1">
      <alignment horizontal="center"/>
    </xf>
    <xf numFmtId="0" fontId="3" fillId="22" borderId="42" xfId="0" applyFont="1" applyFill="1" applyBorder="1" applyAlignment="1">
      <alignment horizontal="center"/>
    </xf>
    <xf numFmtId="0" fontId="7" fillId="0" borderId="0" xfId="0" applyFont="1"/>
    <xf numFmtId="0" fontId="0" fillId="0" borderId="0" xfId="0" applyFill="1" applyBorder="1" applyAlignment="1"/>
    <xf numFmtId="3" fontId="0" fillId="0" borderId="0" xfId="0" applyNumberFormat="1" applyFill="1" applyBorder="1" applyAlignment="1"/>
    <xf numFmtId="0" fontId="0" fillId="0" borderId="8" xfId="0" applyFill="1" applyBorder="1" applyAlignment="1"/>
    <xf numFmtId="3" fontId="0" fillId="0" borderId="8" xfId="0" applyNumberFormat="1" applyFill="1" applyBorder="1" applyAlignment="1"/>
    <xf numFmtId="0" fontId="73" fillId="22" borderId="32" xfId="0" applyFont="1" applyFill="1" applyBorder="1" applyAlignment="1">
      <alignment horizontal="center"/>
    </xf>
    <xf numFmtId="0" fontId="3" fillId="22" borderId="32" xfId="0" applyFont="1" applyFill="1" applyBorder="1" applyAlignment="1">
      <alignment horizontal="center"/>
    </xf>
    <xf numFmtId="3" fontId="74" fillId="0" borderId="0" xfId="0" applyNumberFormat="1" applyFont="1" applyFill="1"/>
    <xf numFmtId="3" fontId="75" fillId="0" borderId="0" xfId="0" applyNumberFormat="1" applyFont="1" applyFill="1"/>
    <xf numFmtId="0" fontId="75" fillId="0" borderId="0" xfId="0" applyFont="1" applyFill="1"/>
    <xf numFmtId="0" fontId="76" fillId="0" borderId="32" xfId="0" applyFont="1" applyFill="1" applyBorder="1" applyAlignment="1">
      <alignment horizontal="center" vertical="center" wrapText="1"/>
    </xf>
    <xf numFmtId="0" fontId="76" fillId="0" borderId="32" xfId="0" applyFont="1" applyBorder="1" applyAlignment="1">
      <alignment horizontal="center" vertical="center" wrapText="1"/>
    </xf>
    <xf numFmtId="0" fontId="7" fillId="23" borderId="43" xfId="0" applyFont="1" applyFill="1" applyBorder="1"/>
    <xf numFmtId="0" fontId="7" fillId="23" borderId="44" xfId="0" applyFont="1" applyFill="1" applyBorder="1" applyAlignment="1">
      <alignment horizontal="left"/>
    </xf>
    <xf numFmtId="0" fontId="7" fillId="24" borderId="45" xfId="0" applyFont="1" applyFill="1" applyBorder="1" applyAlignment="1">
      <alignment horizontal="center" vertical="top" wrapText="1"/>
    </xf>
    <xf numFmtId="0" fontId="7" fillId="24" borderId="46" xfId="0" applyFont="1" applyFill="1" applyBorder="1" applyAlignment="1">
      <alignment horizontal="center" vertical="top" wrapText="1"/>
    </xf>
    <xf numFmtId="2" fontId="7" fillId="24" borderId="46" xfId="0" applyNumberFormat="1" applyFont="1" applyFill="1" applyBorder="1" applyAlignment="1">
      <alignment horizontal="center" vertical="top" wrapText="1"/>
    </xf>
    <xf numFmtId="10" fontId="7" fillId="24" borderId="46" xfId="1" applyNumberFormat="1" applyFont="1" applyFill="1" applyBorder="1" applyAlignment="1">
      <alignment horizontal="center" vertical="top" wrapText="1"/>
    </xf>
    <xf numFmtId="0" fontId="7" fillId="24" borderId="47" xfId="0" applyFont="1" applyFill="1" applyBorder="1" applyAlignment="1">
      <alignment horizontal="center" vertical="top" wrapText="1"/>
    </xf>
    <xf numFmtId="0" fontId="0" fillId="0" borderId="48" xfId="0" applyBorder="1" applyAlignment="1">
      <alignment vertical="top" wrapText="1"/>
    </xf>
    <xf numFmtId="3" fontId="0" fillId="0" borderId="3" xfId="0" applyNumberFormat="1" applyBorder="1" applyAlignment="1">
      <alignment vertical="top" wrapText="1"/>
    </xf>
    <xf numFmtId="10" fontId="0" fillId="0" borderId="3" xfId="1" applyNumberFormat="1" applyFont="1" applyBorder="1" applyAlignment="1">
      <alignment vertical="top" wrapText="1"/>
    </xf>
    <xf numFmtId="3" fontId="0" fillId="0" borderId="3" xfId="1" applyNumberFormat="1" applyFont="1" applyBorder="1" applyAlignment="1">
      <alignment vertical="top" wrapText="1"/>
    </xf>
    <xf numFmtId="2" fontId="0" fillId="0" borderId="3" xfId="1" applyNumberFormat="1" applyFont="1" applyBorder="1" applyAlignment="1">
      <alignment vertical="top" wrapText="1"/>
    </xf>
    <xf numFmtId="0" fontId="0" fillId="0" borderId="21" xfId="0" applyBorder="1" applyAlignment="1">
      <alignment vertical="top" wrapText="1"/>
    </xf>
    <xf numFmtId="10" fontId="0" fillId="0" borderId="21" xfId="0" applyNumberFormat="1" applyBorder="1" applyAlignment="1">
      <alignment vertical="top" wrapText="1"/>
    </xf>
    <xf numFmtId="0" fontId="0" fillId="0" borderId="0" xfId="0" applyAlignment="1">
      <alignment vertical="top" wrapText="1"/>
    </xf>
    <xf numFmtId="10" fontId="0" fillId="0" borderId="0" xfId="1" applyNumberFormat="1" applyFont="1" applyAlignment="1">
      <alignment vertical="top" wrapText="1"/>
    </xf>
    <xf numFmtId="0" fontId="0" fillId="0" borderId="0" xfId="1" applyNumberFormat="1" applyFont="1" applyAlignment="1">
      <alignment vertical="top" wrapText="1"/>
    </xf>
    <xf numFmtId="2" fontId="0" fillId="0" borderId="0" xfId="1" applyNumberFormat="1" applyFont="1" applyAlignment="1">
      <alignment vertical="top" wrapText="1"/>
    </xf>
    <xf numFmtId="10" fontId="0" fillId="24" borderId="47" xfId="0" applyNumberFormat="1" applyFill="1" applyBorder="1" applyAlignment="1">
      <alignment vertical="top" wrapText="1"/>
    </xf>
    <xf numFmtId="10" fontId="0" fillId="24" borderId="51" xfId="0" applyNumberFormat="1" applyFill="1" applyBorder="1" applyAlignment="1">
      <alignment vertical="top" wrapText="1"/>
    </xf>
    <xf numFmtId="0" fontId="7" fillId="0" borderId="0" xfId="0" applyFont="1" applyAlignment="1">
      <alignment vertical="top" wrapText="1"/>
    </xf>
    <xf numFmtId="0" fontId="0" fillId="25" borderId="3" xfId="0" applyFill="1" applyBorder="1" applyAlignment="1">
      <alignment vertical="top" wrapText="1"/>
    </xf>
    <xf numFmtId="0" fontId="0" fillId="25" borderId="3" xfId="0" applyFill="1" applyBorder="1" applyAlignment="1">
      <alignment horizontal="right" vertical="top" wrapText="1"/>
    </xf>
    <xf numFmtId="0" fontId="0" fillId="0" borderId="3" xfId="0" applyBorder="1" applyAlignment="1">
      <alignment vertical="top" wrapText="1"/>
    </xf>
    <xf numFmtId="10" fontId="0" fillId="0" borderId="3" xfId="0" applyNumberFormat="1" applyBorder="1" applyAlignment="1">
      <alignment vertical="top" wrapText="1"/>
    </xf>
    <xf numFmtId="10" fontId="0" fillId="25" borderId="3" xfId="0" applyNumberFormat="1" applyFill="1" applyBorder="1" applyAlignment="1">
      <alignment vertical="top" wrapText="1"/>
    </xf>
    <xf numFmtId="10" fontId="0" fillId="0" borderId="0" xfId="0" applyNumberFormat="1" applyAlignment="1">
      <alignment vertical="top" wrapText="1"/>
    </xf>
    <xf numFmtId="3" fontId="0" fillId="0" borderId="0" xfId="0" applyNumberFormat="1" applyAlignment="1">
      <alignment vertical="top" wrapText="1"/>
    </xf>
    <xf numFmtId="0" fontId="7" fillId="23" borderId="0" xfId="0" applyFont="1" applyFill="1"/>
    <xf numFmtId="0" fontId="7" fillId="0" borderId="43" xfId="0" applyFont="1" applyBorder="1" applyAlignment="1">
      <alignment horizontal="left"/>
    </xf>
    <xf numFmtId="3" fontId="7" fillId="0" borderId="43" xfId="0" applyNumberFormat="1" applyFont="1" applyBorder="1"/>
    <xf numFmtId="3" fontId="7" fillId="23" borderId="44" xfId="0" applyNumberFormat="1" applyFont="1" applyFill="1" applyBorder="1"/>
    <xf numFmtId="0" fontId="77" fillId="0" borderId="0" xfId="0" applyFont="1"/>
    <xf numFmtId="0" fontId="55" fillId="0" borderId="0" xfId="2" applyFont="1" applyBorder="1" applyAlignment="1">
      <alignment horizontal="left"/>
    </xf>
    <xf numFmtId="0" fontId="55" fillId="0" borderId="0" xfId="2" applyFont="1" applyFill="1" applyBorder="1" applyAlignment="1">
      <alignment horizontal="left"/>
    </xf>
    <xf numFmtId="0" fontId="9" fillId="0" borderId="0" xfId="0" applyFont="1" applyAlignment="1">
      <alignment horizontal="left"/>
    </xf>
    <xf numFmtId="0" fontId="78" fillId="0" borderId="0" xfId="0" applyFont="1" applyAlignment="1">
      <alignment horizontal="left"/>
    </xf>
    <xf numFmtId="0" fontId="78" fillId="0" borderId="0" xfId="2" applyFont="1" applyFill="1"/>
    <xf numFmtId="0" fontId="78" fillId="0" borderId="0" xfId="0" applyFont="1"/>
    <xf numFmtId="9" fontId="0" fillId="0" borderId="0" xfId="0" applyNumberFormat="1" applyAlignment="1">
      <alignment horizontal="left"/>
    </xf>
    <xf numFmtId="9" fontId="0" fillId="0" borderId="0" xfId="0" applyNumberFormat="1" applyAlignment="1">
      <alignment horizontal="left" indent="1"/>
    </xf>
    <xf numFmtId="0" fontId="27" fillId="25" borderId="3" xfId="0" applyFont="1" applyFill="1" applyBorder="1" applyAlignment="1">
      <alignment vertical="top" wrapText="1"/>
    </xf>
    <xf numFmtId="0" fontId="27" fillId="25" borderId="3" xfId="0" applyFont="1" applyFill="1" applyBorder="1" applyAlignment="1">
      <alignment horizontal="right" vertical="top" wrapText="1"/>
    </xf>
    <xf numFmtId="3" fontId="27" fillId="0" borderId="3" xfId="0" applyNumberFormat="1" applyFont="1" applyBorder="1" applyAlignment="1">
      <alignment vertical="top" wrapText="1"/>
    </xf>
    <xf numFmtId="0" fontId="27" fillId="0" borderId="3" xfId="0" applyFont="1" applyBorder="1" applyAlignment="1">
      <alignment vertical="top" wrapText="1"/>
    </xf>
    <xf numFmtId="10" fontId="27" fillId="0" borderId="3" xfId="0" applyNumberFormat="1" applyFont="1" applyBorder="1" applyAlignment="1">
      <alignment vertical="top" wrapText="1"/>
    </xf>
    <xf numFmtId="10" fontId="27" fillId="25" borderId="3" xfId="0" applyNumberFormat="1" applyFont="1" applyFill="1" applyBorder="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27" fillId="0" borderId="3" xfId="0" applyFont="1" applyFill="1" applyBorder="1" applyAlignment="1">
      <alignment vertical="top" wrapText="1"/>
    </xf>
    <xf numFmtId="0" fontId="27" fillId="0" borderId="0" xfId="0" applyFont="1" applyAlignment="1">
      <alignment vertical="top" wrapText="1"/>
    </xf>
    <xf numFmtId="3" fontId="27" fillId="0" borderId="0" xfId="0" applyNumberFormat="1" applyFont="1" applyAlignment="1">
      <alignment vertical="top" wrapText="1"/>
    </xf>
    <xf numFmtId="10" fontId="27" fillId="0" borderId="0" xfId="0" applyNumberFormat="1" applyFont="1" applyAlignment="1">
      <alignment vertical="top" wrapText="1"/>
    </xf>
    <xf numFmtId="166" fontId="0" fillId="0" borderId="0" xfId="1" applyNumberFormat="1" applyFont="1" applyAlignment="1">
      <alignment vertical="top" wrapText="1"/>
    </xf>
    <xf numFmtId="0" fontId="9" fillId="0" borderId="0" xfId="0" applyFont="1" applyBorder="1"/>
    <xf numFmtId="10" fontId="79" fillId="0" borderId="0" xfId="0" applyNumberFormat="1" applyFont="1" applyBorder="1" applyAlignment="1">
      <alignment vertical="top"/>
    </xf>
    <xf numFmtId="10" fontId="79" fillId="0" borderId="0" xfId="1" applyNumberFormat="1" applyFont="1" applyBorder="1" applyAlignment="1">
      <alignment horizontal="right" vertical="top"/>
    </xf>
    <xf numFmtId="0" fontId="78" fillId="0" borderId="0" xfId="0" applyFont="1" applyBorder="1"/>
    <xf numFmtId="10" fontId="80" fillId="0" borderId="0" xfId="1" applyNumberFormat="1" applyFont="1" applyBorder="1" applyAlignment="1">
      <alignment horizontal="right" vertical="top"/>
    </xf>
    <xf numFmtId="0" fontId="4" fillId="26" borderId="0" xfId="0" applyFont="1" applyFill="1"/>
    <xf numFmtId="0" fontId="0" fillId="25" borderId="3" xfId="0" applyFill="1" applyBorder="1"/>
    <xf numFmtId="0" fontId="0" fillId="25" borderId="3" xfId="0" applyFill="1" applyBorder="1" applyAlignment="1">
      <alignment horizontal="right"/>
    </xf>
    <xf numFmtId="0" fontId="0" fillId="0" borderId="3" xfId="0" applyBorder="1" applyAlignment="1">
      <alignment horizontal="right"/>
    </xf>
    <xf numFmtId="0" fontId="0" fillId="27" borderId="0" xfId="0" applyFill="1"/>
    <xf numFmtId="0" fontId="4" fillId="19" borderId="0" xfId="0" applyFont="1" applyFill="1"/>
    <xf numFmtId="0" fontId="8" fillId="25" borderId="3" xfId="0" applyFont="1" applyFill="1" applyBorder="1"/>
    <xf numFmtId="0" fontId="0" fillId="5" borderId="0" xfId="0" applyFill="1" applyAlignment="1">
      <alignment horizontal="center" wrapText="1"/>
    </xf>
    <xf numFmtId="0" fontId="27" fillId="25" borderId="3" xfId="0" applyFont="1" applyFill="1" applyBorder="1" applyAlignment="1">
      <alignment horizontal="right" vertical="top" wrapText="1"/>
    </xf>
    <xf numFmtId="0" fontId="0" fillId="6" borderId="0" xfId="0" applyFill="1" applyAlignment="1">
      <alignment horizontal="center"/>
    </xf>
    <xf numFmtId="0" fontId="7" fillId="23" borderId="0" xfId="0" applyFont="1" applyFill="1" applyAlignment="1">
      <alignment horizontal="center"/>
    </xf>
    <xf numFmtId="2" fontId="0" fillId="24" borderId="45" xfId="1" applyNumberFormat="1" applyFont="1" applyFill="1" applyBorder="1" applyAlignment="1">
      <alignment horizontal="right" vertical="top" wrapText="1"/>
    </xf>
    <xf numFmtId="2" fontId="0" fillId="24" borderId="46" xfId="1" applyNumberFormat="1" applyFont="1" applyFill="1" applyBorder="1" applyAlignment="1">
      <alignment horizontal="right" vertical="top" wrapText="1"/>
    </xf>
    <xf numFmtId="2" fontId="0" fillId="24" borderId="49" xfId="1" applyNumberFormat="1" applyFont="1" applyFill="1" applyBorder="1" applyAlignment="1">
      <alignment horizontal="right" vertical="top" wrapText="1"/>
    </xf>
    <xf numFmtId="2" fontId="0" fillId="24" borderId="50" xfId="1" applyNumberFormat="1" applyFont="1" applyFill="1" applyBorder="1" applyAlignment="1">
      <alignment horizontal="right" vertical="top" wrapText="1"/>
    </xf>
    <xf numFmtId="0" fontId="0" fillId="25" borderId="3" xfId="0" applyFill="1" applyBorder="1" applyAlignment="1">
      <alignment horizontal="right" vertical="top" wrapText="1"/>
    </xf>
    <xf numFmtId="0" fontId="0" fillId="0" borderId="6" xfId="0" applyBorder="1" applyAlignment="1">
      <alignment horizontal="right" vertical="center"/>
    </xf>
    <xf numFmtId="0" fontId="0" fillId="0" borderId="4" xfId="0" applyBorder="1" applyAlignment="1">
      <alignment horizontal="right" vertical="center"/>
    </xf>
  </cellXfs>
  <cellStyles count="10">
    <cellStyle name="Hyperlink" xfId="9" builtinId="8"/>
    <cellStyle name="Procent" xfId="1" builtinId="5"/>
    <cellStyle name="Standaard" xfId="0" builtinId="0"/>
    <cellStyle name="Standaard 2" xfId="2"/>
    <cellStyle name="Standaard 2 2" xfId="3"/>
    <cellStyle name="Standaard_2012-2013" xfId="7"/>
    <cellStyle name="Standaard_Blad1" xfId="5"/>
    <cellStyle name="Standaard_Per gemeente - algemeen" xfId="4"/>
    <cellStyle name="Standaard_Per gemeente - algemeen_1" xfId="6"/>
    <cellStyle name="Valuta" xfId="8" builtinId="4"/>
  </cellStyles>
  <dxfs count="669">
    <dxf>
      <numFmt numFmtId="22" formatCode="mmm/yy"/>
    </dxf>
    <dxf>
      <numFmt numFmtId="19" formatCode="d/mm/yyyy"/>
    </dxf>
    <dxf>
      <numFmt numFmtId="19" formatCode="d/mm/yyyy"/>
    </dxf>
    <dxf>
      <font>
        <b val="0"/>
        <i val="0"/>
        <strike val="0"/>
        <condense val="0"/>
        <extend val="0"/>
        <outline val="0"/>
        <shadow val="0"/>
        <u val="none"/>
        <vertAlign val="baseline"/>
        <sz val="10"/>
        <color theme="1"/>
        <name val="Verdana"/>
        <scheme val="none"/>
      </font>
      <numFmt numFmtId="0" formatCode="General"/>
      <fill>
        <patternFill patternType="solid">
          <fgColor indexed="64"/>
          <bgColor theme="0" tint="-0.34998626667073579"/>
        </patternFill>
      </fill>
    </dxf>
    <dxf>
      <font>
        <b val="0"/>
        <i val="0"/>
        <strike val="0"/>
        <condense val="0"/>
        <extend val="0"/>
        <outline val="0"/>
        <shadow val="0"/>
        <u val="none"/>
        <vertAlign val="baseline"/>
        <sz val="10"/>
        <color theme="1"/>
        <name val="Verdana"/>
        <scheme val="none"/>
      </font>
      <numFmt numFmtId="0" formatCode="General"/>
      <fill>
        <patternFill patternType="solid">
          <fgColor indexed="64"/>
          <bgColor theme="0" tint="-0.34998626667073579"/>
        </patternFill>
      </fill>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1" formatCode="0"/>
    </dxf>
    <dxf>
      <numFmt numFmtId="1"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3" formatCode="#,##0"/>
    </dxf>
    <dxf>
      <font>
        <b val="0"/>
        <i val="0"/>
        <strike val="0"/>
        <condense val="0"/>
        <extend val="0"/>
        <outline val="0"/>
        <shadow val="0"/>
        <u val="none"/>
        <vertAlign val="baseline"/>
        <sz val="10"/>
        <color theme="1"/>
        <name val="Verdana"/>
        <scheme val="none"/>
      </font>
      <numFmt numFmtId="1"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0"/>
        <name val="Verdana"/>
        <scheme val="none"/>
      </font>
    </dxf>
    <dxf>
      <font>
        <b val="0"/>
        <i val="0"/>
        <strike val="0"/>
        <condense val="0"/>
        <extend val="0"/>
        <outline val="0"/>
        <shadow val="0"/>
        <u val="none"/>
        <vertAlign val="baseline"/>
        <sz val="10"/>
        <color theme="1"/>
        <name val="Verdana"/>
        <scheme val="none"/>
      </font>
      <numFmt numFmtId="1" formatCode="0"/>
    </dxf>
    <dxf>
      <font>
        <b val="0"/>
        <i val="0"/>
        <strike val="0"/>
        <condense val="0"/>
        <extend val="0"/>
        <outline val="0"/>
        <shadow val="0"/>
        <u val="none"/>
        <vertAlign val="baseline"/>
        <sz val="10"/>
        <color theme="1"/>
        <name val="Verdana"/>
        <scheme val="none"/>
      </font>
    </dxf>
    <dxf>
      <font>
        <b/>
        <i val="0"/>
        <strike val="0"/>
        <condense val="0"/>
        <extend val="0"/>
        <outline val="0"/>
        <shadow val="0"/>
        <u val="none"/>
        <vertAlign val="baseline"/>
        <sz val="10"/>
        <color theme="0"/>
        <name val="Verdana"/>
        <scheme val="none"/>
      </font>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alignment horizontal="general" vertical="bottom" textRotation="0" wrapText="1" indent="0" justifyLastLine="0" shrinkToFit="0" readingOrder="0"/>
    </dxf>
    <dxf>
      <font>
        <b val="0"/>
        <i val="0"/>
        <strike val="0"/>
        <condense val="0"/>
        <extend val="0"/>
        <outline val="0"/>
        <shadow val="0"/>
        <u val="none"/>
        <vertAlign val="baseline"/>
        <sz val="8"/>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3" formatCode="#,##0"/>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8"/>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dxf>
    <dxf>
      <numFmt numFmtId="166" formatCode="0.0%"/>
    </dxf>
    <dxf>
      <numFmt numFmtId="166" formatCode="0.0%"/>
    </dxf>
    <dxf>
      <numFmt numFmtId="166" formatCode="0.0%"/>
    </dxf>
    <dxf>
      <numFmt numFmtId="0" formatCode="Genera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166" formatCode="0.0%"/>
    </dxf>
    <dxf>
      <numFmt numFmtId="166" formatCode="0.0%"/>
    </dxf>
    <dxf>
      <alignment horizontal="general" vertical="bottom" textRotation="0" wrapText="1" indent="0" justifyLastLine="0" shrinkToFit="0" readingOrder="0"/>
    </dxf>
    <dxf>
      <numFmt numFmtId="13" formatCode="0%"/>
    </dxf>
    <dxf>
      <numFmt numFmtId="168" formatCode="_ &quot;€&quot;\ * #,##0_ ;_ &quot;€&quot;\ * \-#,##0_ ;_ &quot;€&quot;\ * &quot;-&quot;??_ ;_ @_ "/>
    </dxf>
    <dxf>
      <numFmt numFmtId="13" formatCode="0%"/>
    </dxf>
    <dxf>
      <numFmt numFmtId="168" formatCode="_ &quot;€&quot;\ * #,##0_ ;_ &quot;€&quot;\ * \-#,##0_ ;_ &quot;€&quot;\ * &quot;-&quot;??_ ;_ @_ "/>
    </dxf>
    <dxf>
      <numFmt numFmtId="13" formatCode="0%"/>
    </dxf>
    <dxf>
      <numFmt numFmtId="168" formatCode="_ &quot;€&quot;\ * #,##0_ ;_ &quot;€&quot;\ * \-#,##0_ ;_ &quot;€&quot;\ * &quot;-&quot;??_ ;_ @_ "/>
    </dxf>
    <dxf>
      <numFmt numFmtId="13" formatCode="0%"/>
    </dxf>
    <dxf>
      <numFmt numFmtId="168" formatCode="_ &quot;€&quot;\ * #,##0_ ;_ &quot;€&quot;\ * \-#,##0_ ;_ &quot;€&quot;\ * &quot;-&quot;??_ ;_ @_ "/>
    </dxf>
    <dxf>
      <numFmt numFmtId="13" formatCode="0%"/>
    </dxf>
    <dxf>
      <numFmt numFmtId="168" formatCode="_ &quot;€&quot;\ * #,##0_ ;_ &quot;€&quot;\ * \-#,##0_ ;_ &quot;€&quot;\ * &quot;-&quot;??_ ;_ @_ "/>
    </dxf>
    <dxf>
      <numFmt numFmtId="13" formatCode="0%"/>
    </dxf>
    <dxf>
      <numFmt numFmtId="168" formatCode="_ &quot;€&quot;\ * #,##0_ ;_ &quot;€&quot;\ * \-#,##0_ ;_ &quot;€&quot;\ * &quot;-&quot;??_ ;_ @_ "/>
    </dxf>
    <dxf>
      <numFmt numFmtId="13" formatCode="0%"/>
    </dxf>
    <dxf>
      <font>
        <b val="0"/>
        <i val="0"/>
        <strike val="0"/>
        <condense val="0"/>
        <extend val="0"/>
        <outline val="0"/>
        <shadow val="0"/>
        <u val="none"/>
        <vertAlign val="baseline"/>
        <sz val="11"/>
        <color theme="1"/>
        <name val="Calibri"/>
        <scheme val="minor"/>
      </font>
      <numFmt numFmtId="168" formatCode="_ &quot;€&quot;\ * #,##0_ ;_ &quot;€&quot;\ * \-#,##0_ ;_ &quot;€&quot;\ * &quot;-&quot;??_ ;_ @_ "/>
    </dxf>
    <dxf>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theme="0" tint="-0.14999847407452621"/>
          <bgColor auto="1"/>
        </patternFill>
      </fill>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Calibri"/>
        <scheme val="minor"/>
      </font>
      <fill>
        <patternFill patternType="none">
          <fgColor theme="0" tint="-0.14999847407452621"/>
          <bgColor auto="1"/>
        </patternFill>
      </fill>
      <border diagonalUp="0" diagonalDown="0" outline="0">
        <left/>
        <right/>
        <top style="thin">
          <color theme="1"/>
        </top>
        <bottom style="thin">
          <color theme="1"/>
        </bottom>
      </border>
    </dxf>
    <dxf>
      <font>
        <strike val="0"/>
        <outline val="0"/>
        <shadow val="0"/>
        <vertAlign val="baseline"/>
        <color auto="1"/>
        <name val="Calibri"/>
      </font>
      <fill>
        <patternFill patternType="none">
          <bgColor auto="1"/>
        </patternFill>
      </fill>
    </dxf>
    <dxf>
      <border outline="0">
        <right style="thin">
          <color theme="1"/>
        </right>
      </border>
    </dxf>
    <dxf>
      <font>
        <strike val="0"/>
        <outline val="0"/>
        <shadow val="0"/>
        <vertAlign val="baseline"/>
        <color auto="1"/>
        <name val="Calibri"/>
      </font>
      <fill>
        <patternFill patternType="none">
          <bgColor auto="1"/>
        </patternFill>
      </fill>
    </dxf>
    <dxf>
      <font>
        <strike val="0"/>
        <outline val="0"/>
        <shadow val="0"/>
        <u val="none"/>
        <vertAlign val="baseline"/>
        <sz val="11"/>
        <color theme="0"/>
        <name val="Calibri"/>
        <scheme val="minor"/>
      </font>
      <fill>
        <patternFill patternType="none">
          <bgColor auto="1"/>
        </patternFill>
      </fill>
    </dxf>
    <dxf>
      <font>
        <b val="0"/>
        <i val="0"/>
        <strike val="0"/>
        <condense val="0"/>
        <extend val="0"/>
        <outline val="0"/>
        <shadow val="0"/>
        <u val="none"/>
        <vertAlign val="baseline"/>
        <sz val="11"/>
        <color auto="1"/>
        <name val="Calibri"/>
        <scheme val="none"/>
      </font>
      <fill>
        <patternFill patternType="solid">
          <fgColor indexed="64"/>
          <bgColor rgb="FFFFFF00"/>
        </patternFill>
      </fill>
    </dxf>
    <dxf>
      <font>
        <b val="0"/>
        <i val="0"/>
        <strike val="0"/>
        <condense val="0"/>
        <extend val="0"/>
        <outline val="0"/>
        <shadow val="0"/>
        <u val="none"/>
        <vertAlign val="baseline"/>
        <sz val="11"/>
        <color auto="1"/>
        <name val="Calibri"/>
        <scheme val="none"/>
      </font>
      <fill>
        <patternFill patternType="solid">
          <fgColor indexed="64"/>
          <bgColor rgb="FFFFFF00"/>
        </patternFill>
      </fill>
    </dxf>
    <dxf>
      <font>
        <b val="0"/>
        <i val="0"/>
        <strike val="0"/>
        <condense val="0"/>
        <extend val="0"/>
        <outline val="0"/>
        <shadow val="0"/>
        <u val="none"/>
        <vertAlign val="baseline"/>
        <sz val="11"/>
        <color auto="1"/>
        <name val="Calibri"/>
        <scheme val="none"/>
      </font>
      <fill>
        <patternFill patternType="none">
          <fgColor rgb="FFD9D9D9"/>
          <bgColor auto="1"/>
        </patternFill>
      </fill>
      <border diagonalUp="0" diagonalDown="0" outline="0">
        <left/>
        <right/>
        <top style="thin">
          <color rgb="FF000000"/>
        </top>
        <bottom style="thin">
          <color rgb="FF000000"/>
        </bottom>
      </border>
    </dxf>
    <dxf>
      <font>
        <b val="0"/>
        <i val="0"/>
        <strike val="0"/>
        <condense val="0"/>
        <extend val="0"/>
        <outline val="0"/>
        <shadow val="0"/>
        <u val="none"/>
        <vertAlign val="baseline"/>
        <sz val="11"/>
        <color auto="1"/>
        <name val="Calibri"/>
        <scheme val="none"/>
      </font>
      <fill>
        <patternFill patternType="none">
          <fgColor rgb="FFD9D9D9"/>
          <bgColor auto="1"/>
        </patternFill>
      </fill>
      <border diagonalUp="0" diagonalDown="0" outline="0">
        <left/>
        <right/>
        <top style="thin">
          <color rgb="FF000000"/>
        </top>
        <bottom style="thin">
          <color rgb="FF000000"/>
        </bottom>
      </border>
    </dxf>
    <dxf>
      <border outline="0">
        <left style="thin">
          <color rgb="FF000000"/>
        </left>
      </border>
    </dxf>
    <dxf>
      <font>
        <strike val="0"/>
        <outline val="0"/>
        <shadow val="0"/>
        <vertAlign val="baseline"/>
        <color auto="1"/>
        <name val="Calibri"/>
      </font>
      <fill>
        <patternFill patternType="none">
          <bgColor auto="1"/>
        </patternFill>
      </fill>
    </dxf>
    <dxf>
      <font>
        <strike val="0"/>
        <outline val="0"/>
        <shadow val="0"/>
        <u val="none"/>
        <vertAlign val="baseline"/>
        <sz val="11"/>
        <color theme="0"/>
        <name val="Calibri"/>
        <scheme val="none"/>
      </font>
      <fill>
        <patternFill patternType="none">
          <bgColor auto="1"/>
        </patternFill>
      </fill>
    </dxf>
    <dxf>
      <numFmt numFmtId="13" formatCode="0%"/>
    </dxf>
    <dxf>
      <numFmt numFmtId="34" formatCode="_ &quot;€&quot;\ * #,##0.00_ ;_ &quot;€&quot;\ * \-#,##0.00_ ;_ &quot;€&quot;\ * &quot;-&quot;??_ ;_ @_ "/>
    </dxf>
    <dxf>
      <border outline="0">
        <left style="thin">
          <color theme="1"/>
        </left>
      </border>
    </dxf>
    <dxf>
      <font>
        <b/>
        <i val="0"/>
        <strike val="0"/>
        <condense val="0"/>
        <extend val="0"/>
        <outline val="0"/>
        <shadow val="0"/>
        <u val="none"/>
        <vertAlign val="baseline"/>
        <sz val="11"/>
        <color theme="0"/>
        <name val="Calibri"/>
        <scheme val="minor"/>
      </font>
      <fill>
        <patternFill patternType="solid">
          <fgColor theme="1"/>
          <bgColor theme="1"/>
        </patternFill>
      </fill>
      <border diagonalUp="0" diagonalDown="0" outline="0">
        <left style="thin">
          <color theme="1"/>
        </left>
        <right style="thin">
          <color theme="1"/>
        </right>
        <top/>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13" formatCode="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3" formatCode="0%"/>
    </dxf>
    <dxf>
      <numFmt numFmtId="3"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1"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1"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9"/>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font>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1" formatCode="0"/>
      <fill>
        <patternFill patternType="none">
          <fgColor indexed="64"/>
          <bgColor indexed="65"/>
        </patternFill>
      </fill>
    </dxf>
    <dxf>
      <font>
        <b val="0"/>
        <i val="0"/>
        <strike val="0"/>
        <condense val="0"/>
        <extend val="0"/>
        <outline val="0"/>
        <shadow val="0"/>
        <u val="none"/>
        <vertAlign val="baseline"/>
        <sz val="10"/>
        <color theme="1"/>
        <name val="Verdana"/>
        <scheme val="none"/>
      </font>
      <numFmt numFmtId="14" formatCode="0.00%"/>
      <fill>
        <patternFill patternType="none">
          <fgColor indexed="64"/>
          <bgColor indexed="65"/>
        </patternFill>
      </fill>
    </dxf>
    <dxf>
      <font>
        <b val="0"/>
        <i val="0"/>
        <strike val="0"/>
        <condense val="0"/>
        <extend val="0"/>
        <outline val="0"/>
        <shadow val="0"/>
        <u val="none"/>
        <vertAlign val="baseline"/>
        <sz val="10"/>
        <color theme="1"/>
        <name val="Verdana"/>
        <scheme val="none"/>
      </font>
      <numFmt numFmtId="14" formatCode="0.00%"/>
      <fill>
        <patternFill patternType="none">
          <fgColor indexed="64"/>
          <bgColor indexed="65"/>
        </patternFill>
      </fill>
    </dxf>
    <dxf>
      <font>
        <b val="0"/>
        <i val="0"/>
        <strike val="0"/>
        <condense val="0"/>
        <extend val="0"/>
        <outline val="0"/>
        <shadow val="0"/>
        <u val="none"/>
        <vertAlign val="baseline"/>
        <sz val="10"/>
        <color theme="1"/>
        <name val="Verdana"/>
        <scheme val="none"/>
      </font>
      <numFmt numFmtId="14" formatCode="0.00%"/>
      <fill>
        <patternFill patternType="none">
          <fgColor indexed="64"/>
          <bgColor indexed="65"/>
        </patternFill>
      </fill>
    </dxf>
    <dxf>
      <font>
        <b val="0"/>
        <i val="0"/>
        <strike val="0"/>
        <condense val="0"/>
        <extend val="0"/>
        <outline val="0"/>
        <shadow val="0"/>
        <u val="none"/>
        <vertAlign val="baseline"/>
        <sz val="10"/>
        <color theme="1"/>
        <name val="Verdana"/>
        <scheme val="none"/>
      </font>
      <numFmt numFmtId="14" formatCode="0.00%"/>
      <fill>
        <patternFill patternType="none">
          <fgColor indexed="64"/>
          <bgColor indexed="65"/>
        </patternFill>
      </fill>
    </dxf>
    <dxf>
      <font>
        <b val="0"/>
        <i val="0"/>
        <strike val="0"/>
        <condense val="0"/>
        <extend val="0"/>
        <outline val="0"/>
        <shadow val="0"/>
        <u val="none"/>
        <vertAlign val="baseline"/>
        <sz val="10"/>
        <color theme="1"/>
        <name val="Verdana"/>
        <scheme val="none"/>
      </font>
      <numFmt numFmtId="14" formatCode="0.00%"/>
      <fill>
        <patternFill patternType="none">
          <fgColor indexed="64"/>
          <bgColor indexed="65"/>
        </patternFill>
      </fill>
    </dxf>
    <dxf>
      <font>
        <b val="0"/>
        <i val="0"/>
        <strike val="0"/>
        <condense val="0"/>
        <extend val="0"/>
        <outline val="0"/>
        <shadow val="0"/>
        <u val="none"/>
        <vertAlign val="baseline"/>
        <sz val="10"/>
        <color theme="1"/>
        <name val="Verdana"/>
        <scheme val="none"/>
      </font>
      <fill>
        <patternFill patternType="none">
          <fgColor indexed="64"/>
          <bgColor indexed="65"/>
        </patternFill>
      </fill>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fill>
        <patternFill patternType="none">
          <fgColor indexed="64"/>
          <bgColor indexed="65"/>
        </patternFill>
      </fill>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numFmt numFmtId="166" formatCode="0.0%"/>
      <alignment horizontal="general" vertical="top" textRotation="0" wrapText="1" indent="0" justifyLastLine="0" shrinkToFit="0" readingOrder="0"/>
    </dxf>
    <dxf>
      <numFmt numFmtId="166" formatCode="0.0%"/>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3" formatCode="#,##0"/>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rgb="FF000000"/>
        <name val="Calibri"/>
        <scheme val="none"/>
      </font>
      <numFmt numFmtId="166" formatCode="0.0%"/>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1"/>
        <color rgb="FF000000"/>
        <name val="Calibri"/>
        <scheme val="none"/>
      </font>
      <numFmt numFmtId="1" formatCode="0"/>
      <alignment horizontal="center" vertical="center" textRotation="0" wrapText="0" indent="0" justifyLastLine="0" shrinkToFit="0" readingOrder="0"/>
      <border diagonalUp="0" diagonalDown="0" outline="0">
        <left style="medium">
          <color indexed="64"/>
        </left>
        <right/>
        <top/>
        <bottom style="medium">
          <color indexed="64"/>
        </bottom>
      </border>
    </dxf>
    <dxf>
      <numFmt numFmtId="166" formatCode="0.0%"/>
      <border outline="0">
        <left style="medium">
          <color indexed="64"/>
        </left>
        <right/>
      </border>
    </dxf>
    <dxf>
      <numFmt numFmtId="1" formatCode="0"/>
      <border outline="0">
        <left style="medium">
          <color indexed="64"/>
        </left>
        <right/>
      </border>
    </dxf>
    <dxf>
      <numFmt numFmtId="166" formatCode="0.0%"/>
    </dxf>
    <dxf>
      <font>
        <b val="0"/>
        <i val="0"/>
        <strike val="0"/>
        <condense val="0"/>
        <extend val="0"/>
        <outline val="0"/>
        <shadow val="0"/>
        <u val="none"/>
        <vertAlign val="baseline"/>
        <sz val="11"/>
        <color rgb="FF000000"/>
        <name val="Calibri"/>
        <scheme val="none"/>
      </font>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1"/>
        <color rgb="FF000000"/>
        <name val="Calibri"/>
        <scheme val="none"/>
      </font>
      <numFmt numFmtId="3" formatCode="#,##0"/>
      <alignment horizontal="center" vertical="center" textRotation="0" wrapText="0"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border diagonalUp="0" diagonalDown="0">
        <left style="medium">
          <color indexed="64"/>
        </left>
        <right style="medium">
          <color indexed="64"/>
        </right>
        <top/>
        <bottom style="medium">
          <color indexed="64"/>
        </bottom>
        <vertical/>
        <horizontal/>
      </border>
    </dxf>
    <dxf>
      <border outline="0">
        <right style="medium">
          <color indexed="64"/>
        </right>
        <bottom style="medium">
          <color indexed="64"/>
        </bottom>
      </border>
    </dxf>
    <dxf>
      <font>
        <b val="0"/>
        <i/>
        <strike val="0"/>
        <condense val="0"/>
        <extend val="0"/>
        <outline val="0"/>
        <shadow val="0"/>
        <u val="none"/>
        <vertAlign val="baseline"/>
        <sz val="11"/>
        <color theme="0"/>
        <name val="Calibri"/>
        <scheme val="none"/>
      </font>
      <fill>
        <patternFill patternType="none">
          <fgColor indexed="64"/>
          <bgColor auto="1"/>
        </patternFill>
      </fill>
      <alignment horizontal="general" vertical="center" textRotation="0" wrapText="0" indent="0" justifyLastLine="0" shrinkToFit="0" readingOrder="0"/>
    </dxf>
    <dxf>
      <numFmt numFmtId="14" formatCode="0.00%"/>
      <fill>
        <patternFill patternType="none">
          <fgColor indexed="64"/>
          <bgColor auto="1"/>
        </patternFill>
      </fill>
    </dxf>
    <dxf>
      <fill>
        <patternFill patternType="solid">
          <fgColor indexed="64"/>
          <bgColor theme="5" tint="0.59999389629810485"/>
        </patternFill>
      </fill>
    </dxf>
    <dxf>
      <fill>
        <patternFill patternType="solid">
          <fgColor indexed="64"/>
          <bgColor theme="5" tint="0.59999389629810485"/>
        </patternFill>
      </fill>
    </dxf>
    <dxf>
      <numFmt numFmtId="0" formatCode="General"/>
    </dxf>
    <dxf>
      <font>
        <b val="0"/>
        <i val="0"/>
        <strike val="0"/>
        <condense val="0"/>
        <extend val="0"/>
        <outline val="0"/>
        <shadow val="0"/>
        <u val="none"/>
        <vertAlign val="baseline"/>
        <sz val="10"/>
        <color theme="1"/>
        <name val="Verdana"/>
        <scheme val="none"/>
      </font>
      <numFmt numFmtId="3" formatCode="#,##0"/>
      <fill>
        <patternFill patternType="none">
          <fgColor indexed="64"/>
          <bgColor theme="2" tint="-0.249977111117893"/>
        </patternFill>
      </fill>
    </dxf>
    <dxf>
      <numFmt numFmtId="3" formatCode="#,##0"/>
    </dxf>
    <dxf>
      <numFmt numFmtId="3" formatCode="#,##0"/>
    </dxf>
    <dxf>
      <numFmt numFmtId="0" formatCode="General"/>
    </dxf>
    <dxf>
      <fill>
        <patternFill patternType="solid">
          <fgColor indexed="64"/>
          <bgColor theme="5" tint="0.59999389629810485"/>
        </patternFill>
      </fill>
    </dxf>
    <dxf>
      <fill>
        <patternFill patternType="solid">
          <fgColor indexed="64"/>
          <bgColor theme="5" tint="0.59999389629810485"/>
        </patternFill>
      </fill>
    </dxf>
    <dxf>
      <numFmt numFmtId="0" formatCode="General"/>
    </dxf>
    <dxf>
      <fill>
        <patternFill patternType="solid">
          <fgColor indexed="64"/>
          <bgColor theme="5" tint="0.59999389629810485"/>
        </patternFill>
      </fill>
    </dxf>
    <dxf>
      <fill>
        <patternFill patternType="solid">
          <fgColor indexed="64"/>
          <bgColor theme="5" tint="0.59999389629810485"/>
        </patternFill>
      </fill>
    </dxf>
    <dxf>
      <font>
        <b val="0"/>
        <i val="0"/>
        <strike val="0"/>
        <condense val="0"/>
        <extend val="0"/>
        <outline val="0"/>
        <shadow val="0"/>
        <u val="none"/>
        <vertAlign val="baseline"/>
        <sz val="10"/>
        <color theme="1"/>
        <name val="Verdana"/>
        <scheme val="none"/>
      </font>
      <numFmt numFmtId="30" formatCode="@"/>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style="thin">
          <color theme="1"/>
        </bottom>
      </border>
    </dxf>
    <dxf>
      <border outline="0">
        <left style="thin">
          <color theme="1"/>
        </left>
      </border>
    </dxf>
    <dxf>
      <alignment horizontal="general" vertical="bottom" textRotation="0" wrapText="1" indent="0" justifyLastLine="0" shrinkToFit="0" readingOrder="0"/>
    </dxf>
    <dxf>
      <numFmt numFmtId="14" formatCode="0.00%"/>
      <fill>
        <patternFill patternType="none">
          <fgColor indexed="64"/>
          <bgColor indexed="65"/>
        </patternFill>
      </fill>
    </dxf>
    <dxf>
      <numFmt numFmtId="14" formatCode="0.00%"/>
      <fill>
        <patternFill patternType="none">
          <fgColor indexed="64"/>
          <bgColor indexed="65"/>
        </patternFill>
      </fill>
    </dxf>
    <dxf>
      <numFmt numFmtId="3" formatCode="#,##0"/>
      <fill>
        <patternFill patternType="solid">
          <fgColor indexed="64"/>
          <bgColor theme="5" tint="0.59999389629810485"/>
        </patternFill>
      </fill>
    </dxf>
    <dxf>
      <numFmt numFmtId="3" formatCode="#,##0"/>
      <fill>
        <patternFill patternType="solid">
          <fgColor indexed="64"/>
          <bgColor theme="5" tint="0.59999389629810485"/>
        </patternFill>
      </fill>
    </dxf>
    <dxf>
      <numFmt numFmtId="3" formatCode="#,##0"/>
      <fill>
        <patternFill patternType="solid">
          <fgColor indexed="64"/>
          <bgColor theme="5" tint="0.59999389629810485"/>
        </patternFill>
      </fill>
    </dxf>
    <dxf>
      <numFmt numFmtId="3" formatCode="#,##0"/>
      <fill>
        <patternFill patternType="solid">
          <fgColor indexed="64"/>
          <bgColor theme="5" tint="0.59999389629810485"/>
        </patternFill>
      </fill>
    </dxf>
    <dxf>
      <font>
        <b val="0"/>
        <i val="0"/>
        <strike val="0"/>
        <condense val="0"/>
        <extend val="0"/>
        <outline val="0"/>
        <shadow val="0"/>
        <u val="none"/>
        <vertAlign val="baseline"/>
        <sz val="10"/>
        <color theme="1"/>
        <name val="Verdana"/>
        <scheme val="none"/>
      </font>
      <fill>
        <patternFill patternType="solid">
          <fgColor theme="0" tint="-0.14999847407452621"/>
          <bgColor theme="5" tint="0.59999389629810485"/>
        </patternFill>
      </fill>
    </dxf>
    <dxf>
      <font>
        <b val="0"/>
        <i val="0"/>
        <strike val="0"/>
        <condense val="0"/>
        <extend val="0"/>
        <outline val="0"/>
        <shadow val="0"/>
        <u val="none"/>
        <vertAlign val="baseline"/>
        <sz val="10"/>
        <color theme="1"/>
        <name val="Verdana"/>
        <scheme val="none"/>
      </font>
      <fill>
        <patternFill patternType="solid">
          <fgColor theme="0" tint="-0.14999847407452621"/>
          <bgColor theme="5" tint="0.59999389629810485"/>
        </patternFill>
      </fill>
    </dxf>
    <dxf>
      <font>
        <b val="0"/>
        <i val="0"/>
        <strike val="0"/>
        <condense val="0"/>
        <extend val="0"/>
        <outline val="0"/>
        <shadow val="0"/>
        <u val="none"/>
        <vertAlign val="baseline"/>
        <sz val="10"/>
        <color theme="1"/>
        <name val="Verdana"/>
        <scheme val="none"/>
      </font>
      <fill>
        <patternFill patternType="solid">
          <fgColor theme="0" tint="-0.14999847407452621"/>
          <bgColor theme="5" tint="0.59999389629810485"/>
        </patternFill>
      </fill>
    </dxf>
    <dxf>
      <font>
        <b val="0"/>
        <i val="0"/>
        <strike val="0"/>
        <condense val="0"/>
        <extend val="0"/>
        <outline val="0"/>
        <shadow val="0"/>
        <u val="none"/>
        <vertAlign val="baseline"/>
        <sz val="10"/>
        <color theme="1"/>
        <name val="Verdana"/>
        <scheme val="none"/>
      </font>
      <fill>
        <patternFill patternType="solid">
          <fgColor theme="0" tint="-0.14999847407452621"/>
          <bgColor theme="0" tint="-0.14999847407452621"/>
        </patternFill>
      </fill>
      <border diagonalUp="0" diagonalDown="0" outline="0">
        <left/>
        <right/>
        <top style="thin">
          <color theme="1"/>
        </top>
        <bottom style="thin">
          <color theme="1"/>
        </bottom>
      </border>
    </dxf>
    <dxf>
      <border outline="0">
        <left style="thin">
          <color theme="1"/>
        </left>
      </border>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4" formatCode="0.00%"/>
      <fill>
        <patternFill patternType="solid">
          <fgColor indexed="64"/>
          <bgColor theme="5" tint="0.59999389629810485"/>
        </patternFill>
      </fill>
    </dxf>
    <dxf>
      <numFmt numFmtId="14" formatCode="0.00%"/>
      <fill>
        <patternFill patternType="solid">
          <fgColor indexed="64"/>
          <bgColor theme="5" tint="0.59999389629810485"/>
        </patternFill>
      </fill>
    </dxf>
    <dxf>
      <numFmt numFmtId="14" formatCode="0.00%"/>
      <fill>
        <patternFill patternType="solid">
          <fgColor indexed="64"/>
          <bgColor theme="5" tint="0.59999389629810485"/>
        </patternFill>
      </fill>
    </dxf>
    <dxf>
      <numFmt numFmtId="13" formatCode="0%"/>
    </dxf>
    <dxf>
      <numFmt numFmtId="13" formatCode="0%"/>
    </dxf>
    <dxf>
      <numFmt numFmtId="14" formatCode="0.00%"/>
    </dxf>
    <dxf>
      <numFmt numFmtId="3" formatCode="#,##0"/>
    </dxf>
    <dxf>
      <numFmt numFmtId="3" formatCode="#,##0"/>
    </dxf>
    <dxf>
      <numFmt numFmtId="3" formatCode="#,##0"/>
    </dxf>
    <dxf>
      <numFmt numFmtId="3" formatCode="#,##0"/>
    </dxf>
    <dxf>
      <numFmt numFmtId="3" formatCode="#,##0"/>
    </dxf>
    <dxf>
      <numFmt numFmtId="3" formatCode="#,##0"/>
      <fill>
        <patternFill patternType="solid">
          <fgColor indexed="64"/>
          <bgColor theme="2" tint="-0.249977111117893"/>
        </patternFill>
      </fill>
    </dxf>
    <dxf>
      <numFmt numFmtId="3" formatCode="#,##0"/>
      <fill>
        <patternFill patternType="solid">
          <fgColor indexed="64"/>
          <bgColor theme="2" tint="-0.249977111117893"/>
        </patternFill>
      </fill>
    </dxf>
    <dxf>
      <numFmt numFmtId="3" formatCode="#,##0"/>
      <fill>
        <patternFill patternType="solid">
          <fgColor indexed="64"/>
          <bgColor theme="2" tint="-0.249977111117893"/>
        </patternFill>
      </fill>
    </dxf>
    <dxf>
      <numFmt numFmtId="3" formatCode="#,##0"/>
      <fill>
        <patternFill patternType="solid">
          <fgColor indexed="64"/>
          <bgColor theme="2" tint="-0.249977111117893"/>
        </patternFill>
      </fill>
    </dxf>
    <dxf>
      <numFmt numFmtId="3" formatCode="#,##0"/>
      <fill>
        <patternFill patternType="solid">
          <fgColor indexed="64"/>
          <bgColor theme="2" tint="-0.249977111117893"/>
        </patternFill>
      </fill>
    </dxf>
    <dxf>
      <numFmt numFmtId="3" formatCode="#,##0"/>
      <fill>
        <patternFill patternType="solid">
          <fgColor indexed="64"/>
          <bgColor theme="2" tint="-0.249977111117893"/>
        </patternFill>
      </fill>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dxf>
    <dxf>
      <alignment horizontal="right" vertical="bottom" textRotation="0" indent="0" justifyLastLine="0" shrinkToFit="0" readingOrder="0"/>
    </dxf>
    <dxf>
      <numFmt numFmtId="0" formatCode="General"/>
    </dxf>
    <dxf>
      <fill>
        <patternFill patternType="solid">
          <fgColor indexed="64"/>
          <bgColor theme="0" tint="-0.499984740745262"/>
        </patternFill>
      </fill>
    </dxf>
    <dxf>
      <fill>
        <patternFill patternType="solid">
          <fgColor indexed="64"/>
          <bgColor theme="0" tint="-0.499984740745262"/>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Calibri"/>
        <scheme val="minor"/>
      </font>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numFmt numFmtId="2" formatCode="0.0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1"/>
        </top>
        <bottom style="thin">
          <color theme="1"/>
        </bottom>
        <vertical/>
        <horizontal/>
      </border>
    </dxf>
    <dxf>
      <border outline="0">
        <left style="thin">
          <color theme="1"/>
        </left>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1"/>
          <bgColor theme="1"/>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theme="1"/>
        <name val="Verdana"/>
        <scheme val="none"/>
      </font>
      <fill>
        <patternFill patternType="solid">
          <fgColor indexed="64"/>
          <bgColor rgb="FFD9D9D9"/>
        </patternFill>
      </fill>
      <alignment horizontal="general" vertical="center" textRotation="0" wrapText="1" indent="0" justifyLastLine="0" shrinkToFit="0" readingOrder="0"/>
      <border diagonalUp="0" diagonalDown="0" outline="0">
        <left/>
        <right style="medium">
          <color indexed="64"/>
        </right>
        <top/>
        <bottom style="medium">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9"/>
        <color theme="1"/>
        <name val="Verdana"/>
        <scheme val="none"/>
      </font>
      <fill>
        <patternFill patternType="none">
          <fgColor indexed="64"/>
          <bgColor auto="1"/>
        </patternFill>
      </fill>
      <alignment horizontal="general"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border diagonalUp="0" diagonalDown="0">
        <left style="thin">
          <color theme="1"/>
        </left>
        <right/>
        <top style="thin">
          <color theme="1"/>
        </top>
        <bottom style="thin">
          <color theme="1"/>
        </bottom>
        <vertical/>
        <horizontal/>
      </border>
    </dxf>
    <dxf>
      <fill>
        <patternFill patternType="solid">
          <fgColor indexed="64"/>
          <bgColor theme="2" tint="-0.249977111117893"/>
        </patternFill>
      </fill>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border outline="0">
        <top style="medium">
          <color indexed="64"/>
        </top>
        <bottom style="medium">
          <color indexed="64"/>
        </bottom>
      </border>
    </dxf>
    <dxf>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1F74B6"/>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auto="1"/>
        <name val="Verdana"/>
        <scheme val="none"/>
      </font>
      <numFmt numFmtId="14" formatCode="0.00%"/>
      <alignment horizontal="right" vertical="top" textRotation="0" wrapText="0" indent="0" justifyLastLine="0" shrinkToFit="0" readingOrder="0"/>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fill>
        <patternFill patternType="none">
          <fgColor indexed="64"/>
          <bgColor indexed="65"/>
        </patternFill>
      </fill>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Verdana"/>
        <scheme val="none"/>
      </font>
    </dxf>
    <dxf>
      <numFmt numFmtId="166" formatCode="0.0%"/>
    </dxf>
    <dxf>
      <numFmt numFmtId="166" formatCode="0.0%"/>
    </dxf>
    <dxf>
      <numFmt numFmtId="2" formatCode="0.00"/>
    </dxf>
    <dxf>
      <numFmt numFmtId="2" formatCode="0.00"/>
    </dxf>
    <dxf>
      <font>
        <b val="0"/>
        <i val="0"/>
        <strike val="0"/>
        <condense val="0"/>
        <extend val="0"/>
        <outline val="0"/>
        <shadow val="0"/>
        <u val="none"/>
        <vertAlign val="baseline"/>
        <sz val="10"/>
        <color theme="1"/>
        <name val="Verdana"/>
        <scheme val="none"/>
      </font>
    </dxf>
    <dxf>
      <numFmt numFmtId="166" formatCode="0.0%"/>
    </dxf>
    <dxf>
      <numFmt numFmtId="166" formatCode="0.0%"/>
    </dxf>
    <dxf>
      <numFmt numFmtId="166" formatCode="0.0%"/>
    </dxf>
    <dxf>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dxf>
    <dxf>
      <numFmt numFmtId="166" formatCode="0.0%"/>
    </dxf>
    <dxf>
      <numFmt numFmtId="166" formatCode="0.0%"/>
    </dxf>
    <dxf>
      <numFmt numFmtId="166" formatCode="0.0%"/>
    </dxf>
    <dxf>
      <numFmt numFmtId="166" formatCode="0.0%"/>
    </dxf>
    <dxf>
      <numFmt numFmtId="166" formatCode="0.0%"/>
    </dxf>
    <dxf>
      <numFmt numFmtId="14" formatCode="0.00%"/>
    </dxf>
    <dxf>
      <numFmt numFmtId="14" formatCode="0.00%"/>
    </dxf>
    <dxf>
      <numFmt numFmtId="14" formatCode="0.00%"/>
    </dxf>
    <dxf>
      <numFmt numFmtId="14" formatCode="0.00%"/>
    </dxf>
    <dxf>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numFmt numFmtId="166" formatCode="0.0%"/>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numFmt numFmtId="0" formatCode="General"/>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border outline="0">
        <top style="medium">
          <color indexed="64"/>
        </top>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9"/>
        <color theme="0"/>
        <name val="Arial"/>
        <scheme val="none"/>
      </font>
      <alignment horizontal="center" vertical="top"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numFmt numFmtId="166" formatCode="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6" formatCode="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6" formatCode="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6" formatCode="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6" formatCode="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numFmt numFmtId="166" formatCode="0.0%"/>
    </dxf>
    <dxf>
      <numFmt numFmtId="1" formatCode="0"/>
    </dxf>
    <dxf>
      <numFmt numFmtId="1" formatCode="0"/>
    </dxf>
    <dxf>
      <numFmt numFmtId="1" formatCode="0"/>
    </dxf>
    <dxf>
      <numFmt numFmtId="1" formatCode="0"/>
    </dxf>
    <dxf>
      <numFmt numFmtId="1" formatCode="0"/>
    </dxf>
    <dxf>
      <numFmt numFmtId="14" formatCode="0.00%"/>
    </dxf>
    <dxf>
      <numFmt numFmtId="14" formatCode="0.0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numFmt numFmtId="166" formatCode="0.0%"/>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border outline="0">
        <left style="thin">
          <color theme="1"/>
        </left>
      </border>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font>
        <strike val="0"/>
        <outline val="0"/>
        <shadow val="0"/>
        <u val="none"/>
        <vertAlign val="baseline"/>
        <sz val="9"/>
        <color theme="1"/>
        <name val="Calibri"/>
        <scheme val="minor"/>
      </font>
      <numFmt numFmtId="14" formatCode="0.00%"/>
      <alignment horizontal="general" vertical="top" textRotation="0" wrapText="1" indent="0" justifyLastLine="0" shrinkToFit="0" readingOrder="0"/>
    </dxf>
    <dxf>
      <font>
        <strike val="0"/>
        <outline val="0"/>
        <shadow val="0"/>
        <u val="none"/>
        <vertAlign val="baseline"/>
        <sz val="9"/>
        <color theme="1"/>
        <name val="Calibri"/>
        <scheme val="minor"/>
      </font>
      <numFmt numFmtId="14" formatCode="0.00%"/>
      <alignment horizontal="general" vertical="top" textRotation="0" wrapText="1" indent="0" justifyLastLine="0" shrinkToFit="0" readingOrder="0"/>
    </dxf>
    <dxf>
      <font>
        <strike val="0"/>
        <outline val="0"/>
        <shadow val="0"/>
        <u val="none"/>
        <vertAlign val="baseline"/>
        <sz val="9"/>
        <color theme="1"/>
        <name val="Calibri"/>
        <scheme val="minor"/>
      </font>
      <numFmt numFmtId="3" formatCode="#,##0"/>
      <alignment horizontal="general" vertical="top" textRotation="0" wrapText="1" indent="0" justifyLastLine="0" shrinkToFit="0" readingOrder="0"/>
    </dxf>
    <dxf>
      <font>
        <strike val="0"/>
        <outline val="0"/>
        <shadow val="0"/>
        <u val="none"/>
        <vertAlign val="baseline"/>
        <sz val="9"/>
        <color theme="1"/>
        <name val="Calibri"/>
        <scheme val="minor"/>
      </font>
      <numFmt numFmtId="14" formatCode="0.00%"/>
      <alignment horizontal="general" vertical="top" textRotation="0" wrapText="1" indent="0" justifyLastLine="0" shrinkToFit="0" readingOrder="0"/>
    </dxf>
    <dxf>
      <font>
        <strike val="0"/>
        <outline val="0"/>
        <shadow val="0"/>
        <u val="none"/>
        <vertAlign val="baseline"/>
        <sz val="9"/>
        <color theme="1"/>
        <name val="Calibri"/>
        <scheme val="minor"/>
      </font>
      <numFmt numFmtId="3" formatCode="#,##0"/>
      <alignment horizontal="general" vertical="top" textRotation="0" wrapText="1" indent="0" justifyLastLine="0" shrinkToFit="0" readingOrder="0"/>
    </dxf>
    <dxf>
      <font>
        <strike val="0"/>
        <outline val="0"/>
        <shadow val="0"/>
        <u val="none"/>
        <vertAlign val="baseline"/>
        <sz val="9"/>
        <color theme="1"/>
        <name val="Calibri"/>
        <scheme val="minor"/>
      </font>
      <alignment horizontal="general" vertical="top" textRotation="0" wrapText="1" indent="0" justifyLastLine="0" shrinkToFit="0" readingOrder="0"/>
    </dxf>
    <dxf>
      <font>
        <strike val="0"/>
        <outline val="0"/>
        <shadow val="0"/>
        <u val="none"/>
        <vertAlign val="baseline"/>
        <sz val="9"/>
        <color theme="1"/>
        <name val="Calibri"/>
        <scheme val="minor"/>
      </font>
      <alignment horizontal="general" vertical="top" textRotation="0" wrapText="1" indent="0" justifyLastLine="0" shrinkToFit="0" readingOrder="0"/>
    </dxf>
    <dxf>
      <font>
        <strike val="0"/>
        <outline val="0"/>
        <shadow val="0"/>
        <u val="none"/>
        <vertAlign val="baseline"/>
        <sz val="9"/>
        <color theme="1"/>
        <name val="Calibri"/>
        <scheme val="minor"/>
      </font>
      <alignment horizontal="general" vertical="top" textRotation="0" wrapText="1" indent="0" justifyLastLine="0" shrinkToFit="0"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wrapText="1" readingOrder="0"/>
    </dxf>
    <dxf>
      <alignment wrapText="1" readingOrder="0"/>
    </dxf>
    <dxf>
      <alignment wrapText="1" readingOrder="0"/>
    </dxf>
    <dxf>
      <alignment wrapText="1"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 formatCode="0"/>
    </dxf>
    <dxf>
      <numFmt numFmtId="1" formatCode="0"/>
    </dxf>
    <dxf>
      <numFmt numFmtId="13" formatCode="0%"/>
    </dxf>
    <dxf>
      <numFmt numFmtId="13" formatCode="0%"/>
    </dxf>
    <dxf>
      <numFmt numFmtId="2" formatCode="0.00"/>
    </dxf>
    <dxf>
      <numFmt numFmtId="166"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4" formatCode="0.00%"/>
    </dxf>
    <dxf>
      <numFmt numFmtId="13" formatCode="0%"/>
    </dxf>
    <dxf>
      <numFmt numFmtId="13" formatCode="0%"/>
    </dxf>
    <dxf>
      <numFmt numFmtId="1" formatCode="0"/>
    </dxf>
    <dxf>
      <numFmt numFmtId="13" formatCode="0%"/>
    </dxf>
    <dxf>
      <numFmt numFmtId="13" formatCode="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numFmt numFmtId="165" formatCode="#,##0.00\ &quot;€&quot;"/>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3" formatCode="0%"/>
    </dxf>
    <dxf>
      <numFmt numFmtId="14" formatCode="0.00%"/>
    </dxf>
    <dxf>
      <numFmt numFmtId="34" formatCode="_ &quot;€&quot;\ * #,##0.00_ ;_ &quot;€&quot;\ * \-#,##0.00_ ;_ &quot;€&quot;\ * &quot;-&quot;??_ ;_ @_ "/>
    </dxf>
    <dxf>
      <numFmt numFmtId="166" formatCode="0.0%"/>
    </dxf>
    <dxf>
      <numFmt numFmtId="13" formatCode="0%"/>
    </dxf>
    <dxf>
      <numFmt numFmtId="166" formatCode="0.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66" formatCode="0.0%"/>
    </dxf>
    <dxf>
      <numFmt numFmtId="13" formatCode="0%"/>
    </dxf>
    <dxf>
      <numFmt numFmtId="13" formatCode="0%"/>
    </dxf>
    <dxf>
      <numFmt numFmtId="13" formatCode="0%"/>
    </dxf>
    <dxf>
      <numFmt numFmtId="166" formatCode="0.0%"/>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theme="1"/>
        <name val="Calibri"/>
        <scheme val="minor"/>
      </font>
      <numFmt numFmtId="0" formatCode="General"/>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thin">
          <color theme="1"/>
        </top>
        <bottom style="thin">
          <color theme="1"/>
        </bottom>
        <vertical/>
        <horizontal/>
      </border>
    </dxf>
    <dxf>
      <border outline="0">
        <right style="thin">
          <color theme="1"/>
        </right>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0"/>
        <name val="Calibri"/>
        <scheme val="minor"/>
      </font>
      <fill>
        <patternFill patternType="solid">
          <fgColor theme="1"/>
          <bgColor theme="1"/>
        </patternFill>
      </fill>
      <alignment horizontal="general" vertical="bottom" textRotation="0" wrapText="1" indent="0" justifyLastLine="0" shrinkToFit="0" readingOrder="0"/>
    </dxf>
    <dxf>
      <numFmt numFmtId="164" formatCode="0.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thin">
          <color theme="1"/>
        </top>
        <bottom style="thin">
          <color theme="1"/>
        </bottom>
        <vertical/>
        <horizontal/>
      </border>
    </dxf>
    <dxf>
      <border outline="0">
        <left style="thin">
          <color theme="1"/>
        </left>
      </border>
    </dxf>
    <dxf>
      <alignment horizontal="general" vertical="bottom" textRotation="0" wrapText="1" indent="0" justifyLastLine="0" shrinkToFit="0" readingOrder="0"/>
    </dxf>
    <dxf>
      <fill>
        <patternFill patternType="solid">
          <fgColor indexed="64"/>
          <bgColor rgb="FFFFFF00"/>
        </patternFill>
      </fill>
    </dxf>
    <dxf>
      <fill>
        <patternFill patternType="solid">
          <fgColor indexed="64"/>
          <bgColor rgb="FFFFFF00"/>
        </patternFill>
      </fill>
    </dxf>
    <dxf>
      <numFmt numFmtId="1" formatCode="0"/>
    </dxf>
    <dxf>
      <numFmt numFmtId="1" formatCode="0"/>
    </dxf>
    <dxf>
      <numFmt numFmtId="1" formatCode="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3" formatCode="0%"/>
    </dxf>
    <dxf>
      <numFmt numFmtId="1" formatCode="0"/>
    </dxf>
    <dxf>
      <numFmt numFmtId="13" formatCode="0%"/>
    </dxf>
    <dxf>
      <numFmt numFmtId="13" formatCode="0%"/>
    </dxf>
    <dxf>
      <numFmt numFmtId="1" formatCode="0"/>
    </dxf>
    <dxf>
      <numFmt numFmtId="1" formatCode="0"/>
    </dxf>
    <dxf>
      <numFmt numFmtId="13" formatCode="0%"/>
    </dxf>
    <dxf>
      <numFmt numFmtId="13" formatCode="0%"/>
    </dxf>
    <dxf>
      <numFmt numFmtId="1" formatCode="0"/>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FFFFFF"/>
      </font>
      <fill>
        <patternFill patternType="solid">
          <fgColor rgb="FF000000"/>
          <bgColor rgb="FF000000"/>
        </patternFill>
      </fill>
    </dxf>
    <dxf>
      <font>
        <color rgb="FF000000"/>
      </font>
      <border>
        <left style="thin">
          <color rgb="FF000000"/>
        </left>
        <right style="thin">
          <color rgb="FF000000"/>
        </right>
        <top style="thin">
          <color rgb="FF000000"/>
        </top>
        <bottom style="thin">
          <color rgb="FF000000"/>
        </bottom>
        <horizontal style="thin">
          <color rgb="FF000000"/>
        </horizontal>
      </border>
    </dxf>
  </dxfs>
  <tableStyles count="1" defaultTableStyle="TableStyleMedium2" defaultPivotStyle="PivotStyleLight16">
    <tableStyle name="TableStyleMedium1 2" pivot="0" count="7">
      <tableStyleElement type="wholeTable" dxfId="668"/>
      <tableStyleElement type="headerRow" dxfId="667"/>
      <tableStyleElement type="totalRow" dxfId="666"/>
      <tableStyleElement type="firstColumn" dxfId="665"/>
      <tableStyleElement type="lastColumn" dxfId="664"/>
      <tableStyleElement type="firstRowStripe" dxfId="663"/>
      <tableStyleElement type="firstColumnStripe" dxfId="662"/>
    </tableStyle>
  </tableStyles>
  <colors>
    <mruColors>
      <color rgb="FF9999FF"/>
      <color rgb="FFFFC46D"/>
      <color rgb="FFFFAE37"/>
      <color rgb="FFFF9900"/>
      <color rgb="FFFF9933"/>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pivotCacheDefinition" Target="pivotCache/pivotCacheDefinition79.xml"/><Relationship Id="rId21" Type="http://schemas.openxmlformats.org/officeDocument/2006/relationships/worksheet" Target="worksheets/sheet21.xml"/><Relationship Id="rId42" Type="http://schemas.openxmlformats.org/officeDocument/2006/relationships/pivotCacheDefinition" Target="pivotCache/pivotCacheDefinition4.xml"/><Relationship Id="rId47" Type="http://schemas.openxmlformats.org/officeDocument/2006/relationships/pivotCacheDefinition" Target="pivotCache/pivotCacheDefinition9.xml"/><Relationship Id="rId63" Type="http://schemas.openxmlformats.org/officeDocument/2006/relationships/pivotCacheDefinition" Target="pivotCache/pivotCacheDefinition25.xml"/><Relationship Id="rId68" Type="http://schemas.openxmlformats.org/officeDocument/2006/relationships/pivotCacheDefinition" Target="pivotCache/pivotCacheDefinition30.xml"/><Relationship Id="rId84" Type="http://schemas.openxmlformats.org/officeDocument/2006/relationships/pivotCacheDefinition" Target="pivotCache/pivotCacheDefinition46.xml"/><Relationship Id="rId89" Type="http://schemas.openxmlformats.org/officeDocument/2006/relationships/pivotCacheDefinition" Target="pivotCache/pivotCacheDefinition51.xml"/><Relationship Id="rId112" Type="http://schemas.openxmlformats.org/officeDocument/2006/relationships/pivotCacheDefinition" Target="pivotCache/pivotCacheDefinition74.xml"/><Relationship Id="rId133" Type="http://schemas.openxmlformats.org/officeDocument/2006/relationships/pivotCacheDefinition" Target="pivotCache/pivotCacheDefinition95.xml"/><Relationship Id="rId138" Type="http://schemas.openxmlformats.org/officeDocument/2006/relationships/pivotCacheDefinition" Target="pivotCache/pivotCacheDefinition100.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pivotCacheDefinition" Target="pivotCache/pivotCacheDefinition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15.xml"/><Relationship Id="rId58" Type="http://schemas.openxmlformats.org/officeDocument/2006/relationships/pivotCacheDefinition" Target="pivotCache/pivotCacheDefinition20.xml"/><Relationship Id="rId74" Type="http://schemas.openxmlformats.org/officeDocument/2006/relationships/pivotCacheDefinition" Target="pivotCache/pivotCacheDefinition36.xml"/><Relationship Id="rId79" Type="http://schemas.openxmlformats.org/officeDocument/2006/relationships/pivotCacheDefinition" Target="pivotCache/pivotCacheDefinition41.xml"/><Relationship Id="rId102" Type="http://schemas.openxmlformats.org/officeDocument/2006/relationships/pivotCacheDefinition" Target="pivotCache/pivotCacheDefinition64.xml"/><Relationship Id="rId123" Type="http://schemas.openxmlformats.org/officeDocument/2006/relationships/pivotCacheDefinition" Target="pivotCache/pivotCacheDefinition85.xml"/><Relationship Id="rId128" Type="http://schemas.openxmlformats.org/officeDocument/2006/relationships/pivotCacheDefinition" Target="pivotCache/pivotCacheDefinition90.xml"/><Relationship Id="rId144" Type="http://schemas.microsoft.com/office/2007/relationships/slicerCache" Target="slicerCaches/slicerCache4.xml"/><Relationship Id="rId149" Type="http://schemas.microsoft.com/office/2007/relationships/slicerCache" Target="slicerCaches/slicerCache9.xml"/><Relationship Id="rId5" Type="http://schemas.openxmlformats.org/officeDocument/2006/relationships/worksheet" Target="worksheets/sheet5.xml"/><Relationship Id="rId90" Type="http://schemas.openxmlformats.org/officeDocument/2006/relationships/pivotCacheDefinition" Target="pivotCache/pivotCacheDefinition52.xml"/><Relationship Id="rId95" Type="http://schemas.openxmlformats.org/officeDocument/2006/relationships/pivotCacheDefinition" Target="pivotCache/pivotCacheDefinition5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pivotCacheDefinition" Target="pivotCache/pivotCacheDefinition5.xml"/><Relationship Id="rId48" Type="http://schemas.openxmlformats.org/officeDocument/2006/relationships/pivotCacheDefinition" Target="pivotCache/pivotCacheDefinition10.xml"/><Relationship Id="rId64" Type="http://schemas.openxmlformats.org/officeDocument/2006/relationships/pivotCacheDefinition" Target="pivotCache/pivotCacheDefinition26.xml"/><Relationship Id="rId69" Type="http://schemas.openxmlformats.org/officeDocument/2006/relationships/pivotCacheDefinition" Target="pivotCache/pivotCacheDefinition31.xml"/><Relationship Id="rId113" Type="http://schemas.openxmlformats.org/officeDocument/2006/relationships/pivotCacheDefinition" Target="pivotCache/pivotCacheDefinition75.xml"/><Relationship Id="rId118" Type="http://schemas.openxmlformats.org/officeDocument/2006/relationships/pivotCacheDefinition" Target="pivotCache/pivotCacheDefinition80.xml"/><Relationship Id="rId134" Type="http://schemas.openxmlformats.org/officeDocument/2006/relationships/pivotCacheDefinition" Target="pivotCache/pivotCacheDefinition96.xml"/><Relationship Id="rId139" Type="http://schemas.openxmlformats.org/officeDocument/2006/relationships/pivotCacheDefinition" Target="pivotCache/pivotCacheDefinition101.xml"/><Relationship Id="rId80" Type="http://schemas.openxmlformats.org/officeDocument/2006/relationships/pivotCacheDefinition" Target="pivotCache/pivotCacheDefinition42.xml"/><Relationship Id="rId85" Type="http://schemas.openxmlformats.org/officeDocument/2006/relationships/pivotCacheDefinition" Target="pivotCache/pivotCacheDefinition47.xml"/><Relationship Id="rId150" Type="http://schemas.microsoft.com/office/2007/relationships/slicerCache" Target="slicerCaches/slicerCache1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pivotCacheDefinition" Target="pivotCache/pivotCacheDefinition21.xml"/><Relationship Id="rId103" Type="http://schemas.openxmlformats.org/officeDocument/2006/relationships/pivotCacheDefinition" Target="pivotCache/pivotCacheDefinition65.xml"/><Relationship Id="rId108" Type="http://schemas.openxmlformats.org/officeDocument/2006/relationships/pivotCacheDefinition" Target="pivotCache/pivotCacheDefinition70.xml"/><Relationship Id="rId124" Type="http://schemas.openxmlformats.org/officeDocument/2006/relationships/pivotCacheDefinition" Target="pivotCache/pivotCacheDefinition86.xml"/><Relationship Id="rId129" Type="http://schemas.openxmlformats.org/officeDocument/2006/relationships/pivotCacheDefinition" Target="pivotCache/pivotCacheDefinition91.xml"/><Relationship Id="rId20" Type="http://schemas.openxmlformats.org/officeDocument/2006/relationships/worksheet" Target="worksheets/sheet20.xml"/><Relationship Id="rId41" Type="http://schemas.openxmlformats.org/officeDocument/2006/relationships/pivotCacheDefinition" Target="pivotCache/pivotCacheDefinition3.xml"/><Relationship Id="rId54" Type="http://schemas.openxmlformats.org/officeDocument/2006/relationships/pivotCacheDefinition" Target="pivotCache/pivotCacheDefinition16.xml"/><Relationship Id="rId62" Type="http://schemas.openxmlformats.org/officeDocument/2006/relationships/pivotCacheDefinition" Target="pivotCache/pivotCacheDefinition24.xml"/><Relationship Id="rId70" Type="http://schemas.openxmlformats.org/officeDocument/2006/relationships/pivotCacheDefinition" Target="pivotCache/pivotCacheDefinition32.xml"/><Relationship Id="rId75" Type="http://schemas.openxmlformats.org/officeDocument/2006/relationships/pivotCacheDefinition" Target="pivotCache/pivotCacheDefinition37.xml"/><Relationship Id="rId83" Type="http://schemas.openxmlformats.org/officeDocument/2006/relationships/pivotCacheDefinition" Target="pivotCache/pivotCacheDefinition45.xml"/><Relationship Id="rId88" Type="http://schemas.openxmlformats.org/officeDocument/2006/relationships/pivotCacheDefinition" Target="pivotCache/pivotCacheDefinition50.xml"/><Relationship Id="rId91" Type="http://schemas.openxmlformats.org/officeDocument/2006/relationships/pivotCacheDefinition" Target="pivotCache/pivotCacheDefinition53.xml"/><Relationship Id="rId96" Type="http://schemas.openxmlformats.org/officeDocument/2006/relationships/pivotCacheDefinition" Target="pivotCache/pivotCacheDefinition58.xml"/><Relationship Id="rId111" Type="http://schemas.openxmlformats.org/officeDocument/2006/relationships/pivotCacheDefinition" Target="pivotCache/pivotCacheDefinition73.xml"/><Relationship Id="rId132" Type="http://schemas.openxmlformats.org/officeDocument/2006/relationships/pivotCacheDefinition" Target="pivotCache/pivotCacheDefinition94.xml"/><Relationship Id="rId140" Type="http://schemas.openxmlformats.org/officeDocument/2006/relationships/pivotCacheDefinition" Target="pivotCache/pivotCacheDefinition102.xml"/><Relationship Id="rId145" Type="http://schemas.microsoft.com/office/2007/relationships/slicerCache" Target="slicerCaches/slicerCache5.xml"/><Relationship Id="rId153"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1.xml"/><Relationship Id="rId57" Type="http://schemas.openxmlformats.org/officeDocument/2006/relationships/pivotCacheDefinition" Target="pivotCache/pivotCacheDefinition19.xml"/><Relationship Id="rId106" Type="http://schemas.openxmlformats.org/officeDocument/2006/relationships/pivotCacheDefinition" Target="pivotCache/pivotCacheDefinition68.xml"/><Relationship Id="rId114" Type="http://schemas.openxmlformats.org/officeDocument/2006/relationships/pivotCacheDefinition" Target="pivotCache/pivotCacheDefinition76.xml"/><Relationship Id="rId119" Type="http://schemas.openxmlformats.org/officeDocument/2006/relationships/pivotCacheDefinition" Target="pivotCache/pivotCacheDefinition81.xml"/><Relationship Id="rId127" Type="http://schemas.openxmlformats.org/officeDocument/2006/relationships/pivotCacheDefinition" Target="pivotCache/pivotCacheDefinition8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6.xml"/><Relationship Id="rId52" Type="http://schemas.openxmlformats.org/officeDocument/2006/relationships/pivotCacheDefinition" Target="pivotCache/pivotCacheDefinition14.xml"/><Relationship Id="rId60" Type="http://schemas.openxmlformats.org/officeDocument/2006/relationships/pivotCacheDefinition" Target="pivotCache/pivotCacheDefinition22.xml"/><Relationship Id="rId65" Type="http://schemas.openxmlformats.org/officeDocument/2006/relationships/pivotCacheDefinition" Target="pivotCache/pivotCacheDefinition27.xml"/><Relationship Id="rId73" Type="http://schemas.openxmlformats.org/officeDocument/2006/relationships/pivotCacheDefinition" Target="pivotCache/pivotCacheDefinition35.xml"/><Relationship Id="rId78" Type="http://schemas.openxmlformats.org/officeDocument/2006/relationships/pivotCacheDefinition" Target="pivotCache/pivotCacheDefinition40.xml"/><Relationship Id="rId81" Type="http://schemas.openxmlformats.org/officeDocument/2006/relationships/pivotCacheDefinition" Target="pivotCache/pivotCacheDefinition43.xml"/><Relationship Id="rId86" Type="http://schemas.openxmlformats.org/officeDocument/2006/relationships/pivotCacheDefinition" Target="pivotCache/pivotCacheDefinition48.xml"/><Relationship Id="rId94" Type="http://schemas.openxmlformats.org/officeDocument/2006/relationships/pivotCacheDefinition" Target="pivotCache/pivotCacheDefinition56.xml"/><Relationship Id="rId99" Type="http://schemas.openxmlformats.org/officeDocument/2006/relationships/pivotCacheDefinition" Target="pivotCache/pivotCacheDefinition61.xml"/><Relationship Id="rId101" Type="http://schemas.openxmlformats.org/officeDocument/2006/relationships/pivotCacheDefinition" Target="pivotCache/pivotCacheDefinition63.xml"/><Relationship Id="rId122" Type="http://schemas.openxmlformats.org/officeDocument/2006/relationships/pivotCacheDefinition" Target="pivotCache/pivotCacheDefinition84.xml"/><Relationship Id="rId130" Type="http://schemas.openxmlformats.org/officeDocument/2006/relationships/pivotCacheDefinition" Target="pivotCache/pivotCacheDefinition92.xml"/><Relationship Id="rId135" Type="http://schemas.openxmlformats.org/officeDocument/2006/relationships/pivotCacheDefinition" Target="pivotCache/pivotCacheDefinition97.xml"/><Relationship Id="rId143" Type="http://schemas.microsoft.com/office/2007/relationships/slicerCache" Target="slicerCaches/slicerCache3.xml"/><Relationship Id="rId148" Type="http://schemas.microsoft.com/office/2007/relationships/slicerCache" Target="slicerCaches/slicerCache8.xml"/><Relationship Id="rId151" Type="http://schemas.microsoft.com/office/2007/relationships/slicerCache" Target="slicerCaches/slicerCache11.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xml"/><Relationship Id="rId109" Type="http://schemas.openxmlformats.org/officeDocument/2006/relationships/pivotCacheDefinition" Target="pivotCache/pivotCacheDefinition71.xml"/><Relationship Id="rId34" Type="http://schemas.openxmlformats.org/officeDocument/2006/relationships/worksheet" Target="worksheets/sheet34.xml"/><Relationship Id="rId50" Type="http://schemas.openxmlformats.org/officeDocument/2006/relationships/pivotCacheDefinition" Target="pivotCache/pivotCacheDefinition12.xml"/><Relationship Id="rId55" Type="http://schemas.openxmlformats.org/officeDocument/2006/relationships/pivotCacheDefinition" Target="pivotCache/pivotCacheDefinition17.xml"/><Relationship Id="rId76" Type="http://schemas.openxmlformats.org/officeDocument/2006/relationships/pivotCacheDefinition" Target="pivotCache/pivotCacheDefinition38.xml"/><Relationship Id="rId97" Type="http://schemas.openxmlformats.org/officeDocument/2006/relationships/pivotCacheDefinition" Target="pivotCache/pivotCacheDefinition59.xml"/><Relationship Id="rId104" Type="http://schemas.openxmlformats.org/officeDocument/2006/relationships/pivotCacheDefinition" Target="pivotCache/pivotCacheDefinition66.xml"/><Relationship Id="rId120" Type="http://schemas.openxmlformats.org/officeDocument/2006/relationships/pivotCacheDefinition" Target="pivotCache/pivotCacheDefinition82.xml"/><Relationship Id="rId125" Type="http://schemas.openxmlformats.org/officeDocument/2006/relationships/pivotCacheDefinition" Target="pivotCache/pivotCacheDefinition87.xml"/><Relationship Id="rId141" Type="http://schemas.microsoft.com/office/2007/relationships/slicerCache" Target="slicerCaches/slicerCache1.xml"/><Relationship Id="rId146" Type="http://schemas.microsoft.com/office/2007/relationships/slicerCache" Target="slicerCaches/slicerCache6.xml"/><Relationship Id="rId7" Type="http://schemas.openxmlformats.org/officeDocument/2006/relationships/worksheet" Target="worksheets/sheet7.xml"/><Relationship Id="rId71" Type="http://schemas.openxmlformats.org/officeDocument/2006/relationships/pivotCacheDefinition" Target="pivotCache/pivotCacheDefinition33.xml"/><Relationship Id="rId92" Type="http://schemas.openxmlformats.org/officeDocument/2006/relationships/pivotCacheDefinition" Target="pivotCache/pivotCacheDefinition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pivotCacheDefinition" Target="pivotCache/pivotCacheDefinition2.xml"/><Relationship Id="rId45" Type="http://schemas.openxmlformats.org/officeDocument/2006/relationships/pivotCacheDefinition" Target="pivotCache/pivotCacheDefinition7.xml"/><Relationship Id="rId66" Type="http://schemas.openxmlformats.org/officeDocument/2006/relationships/pivotCacheDefinition" Target="pivotCache/pivotCacheDefinition28.xml"/><Relationship Id="rId87" Type="http://schemas.openxmlformats.org/officeDocument/2006/relationships/pivotCacheDefinition" Target="pivotCache/pivotCacheDefinition49.xml"/><Relationship Id="rId110" Type="http://schemas.openxmlformats.org/officeDocument/2006/relationships/pivotCacheDefinition" Target="pivotCache/pivotCacheDefinition72.xml"/><Relationship Id="rId115" Type="http://schemas.openxmlformats.org/officeDocument/2006/relationships/pivotCacheDefinition" Target="pivotCache/pivotCacheDefinition77.xml"/><Relationship Id="rId131" Type="http://schemas.openxmlformats.org/officeDocument/2006/relationships/pivotCacheDefinition" Target="pivotCache/pivotCacheDefinition93.xml"/><Relationship Id="rId136" Type="http://schemas.openxmlformats.org/officeDocument/2006/relationships/pivotCacheDefinition" Target="pivotCache/pivotCacheDefinition98.xml"/><Relationship Id="rId157" Type="http://schemas.openxmlformats.org/officeDocument/2006/relationships/calcChain" Target="calcChain.xml"/><Relationship Id="rId61" Type="http://schemas.openxmlformats.org/officeDocument/2006/relationships/pivotCacheDefinition" Target="pivotCache/pivotCacheDefinition23.xml"/><Relationship Id="rId82" Type="http://schemas.openxmlformats.org/officeDocument/2006/relationships/pivotCacheDefinition" Target="pivotCache/pivotCacheDefinition44.xml"/><Relationship Id="rId152" Type="http://schemas.microsoft.com/office/2007/relationships/slicerCache" Target="slicerCaches/slicerCache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18.xml"/><Relationship Id="rId77" Type="http://schemas.openxmlformats.org/officeDocument/2006/relationships/pivotCacheDefinition" Target="pivotCache/pivotCacheDefinition39.xml"/><Relationship Id="rId100" Type="http://schemas.openxmlformats.org/officeDocument/2006/relationships/pivotCacheDefinition" Target="pivotCache/pivotCacheDefinition62.xml"/><Relationship Id="rId105" Type="http://schemas.openxmlformats.org/officeDocument/2006/relationships/pivotCacheDefinition" Target="pivotCache/pivotCacheDefinition67.xml"/><Relationship Id="rId126" Type="http://schemas.openxmlformats.org/officeDocument/2006/relationships/pivotCacheDefinition" Target="pivotCache/pivotCacheDefinition88.xml"/><Relationship Id="rId147" Type="http://schemas.microsoft.com/office/2007/relationships/slicerCache" Target="slicerCaches/slicerCache7.xml"/><Relationship Id="rId8" Type="http://schemas.openxmlformats.org/officeDocument/2006/relationships/worksheet" Target="worksheets/sheet8.xml"/><Relationship Id="rId51" Type="http://schemas.openxmlformats.org/officeDocument/2006/relationships/pivotCacheDefinition" Target="pivotCache/pivotCacheDefinition13.xml"/><Relationship Id="rId72" Type="http://schemas.openxmlformats.org/officeDocument/2006/relationships/pivotCacheDefinition" Target="pivotCache/pivotCacheDefinition34.xml"/><Relationship Id="rId93" Type="http://schemas.openxmlformats.org/officeDocument/2006/relationships/pivotCacheDefinition" Target="pivotCache/pivotCacheDefinition55.xml"/><Relationship Id="rId98" Type="http://schemas.openxmlformats.org/officeDocument/2006/relationships/pivotCacheDefinition" Target="pivotCache/pivotCacheDefinition60.xml"/><Relationship Id="rId121" Type="http://schemas.openxmlformats.org/officeDocument/2006/relationships/pivotCacheDefinition" Target="pivotCache/pivotCacheDefinition83.xml"/><Relationship Id="rId142" Type="http://schemas.microsoft.com/office/2007/relationships/slicerCache" Target="slicerCaches/slicerCache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8.xml"/><Relationship Id="rId67" Type="http://schemas.openxmlformats.org/officeDocument/2006/relationships/pivotCacheDefinition" Target="pivotCache/pivotCacheDefinition29.xml"/><Relationship Id="rId116" Type="http://schemas.openxmlformats.org/officeDocument/2006/relationships/pivotCacheDefinition" Target="pivotCache/pivotCacheDefinition78.xml"/><Relationship Id="rId137" Type="http://schemas.openxmlformats.org/officeDocument/2006/relationships/pivotCacheDefinition" Target="pivotCache/pivotCacheDefinition9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microsoft.com/office/2011/relationships/chartStyle" Target="style80.xml"/><Relationship Id="rId2" Type="http://schemas.microsoft.com/office/2011/relationships/chartColorStyle" Target="colors80.xml"/><Relationship Id="rId1" Type="http://schemas.openxmlformats.org/officeDocument/2006/relationships/themeOverride" Target="../theme/themeOverride1.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microsoft.com/office/2011/relationships/chartStyle" Target="style88.xml"/><Relationship Id="rId2" Type="http://schemas.microsoft.com/office/2011/relationships/chartColorStyle" Target="colors88.xml"/><Relationship Id="rId1" Type="http://schemas.openxmlformats.org/officeDocument/2006/relationships/themeOverride" Target="../theme/themeOverride2.xml"/></Relationships>
</file>

<file path=xl/charts/_rels/chart89.xml.rels><?xml version="1.0" encoding="UTF-8" standalone="yes"?>
<Relationships xmlns="http://schemas.openxmlformats.org/package/2006/relationships"><Relationship Id="rId3" Type="http://schemas.microsoft.com/office/2011/relationships/chartStyle" Target="style89.xml"/><Relationship Id="rId2" Type="http://schemas.microsoft.com/office/2011/relationships/chartColorStyle" Target="colors89.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microsoft.com/office/2011/relationships/chartStyle" Target="style90.xml"/><Relationship Id="rId2" Type="http://schemas.microsoft.com/office/2011/relationships/chartColorStyle" Target="colors90.xml"/><Relationship Id="rId1" Type="http://schemas.openxmlformats.org/officeDocument/2006/relationships/themeOverride" Target="../theme/themeOverride4.xml"/></Relationships>
</file>

<file path=xl/charts/_rels/chart91.xml.rels><?xml version="1.0" encoding="UTF-8" standalone="yes"?>
<Relationships xmlns="http://schemas.openxmlformats.org/package/2006/relationships"><Relationship Id="rId3" Type="http://schemas.microsoft.com/office/2011/relationships/chartStyle" Target="style91.xml"/><Relationship Id="rId2" Type="http://schemas.microsoft.com/office/2011/relationships/chartColorStyle" Target="colors91.xml"/><Relationship Id="rId1" Type="http://schemas.openxmlformats.org/officeDocument/2006/relationships/themeOverride" Target="../theme/themeOverride5.xml"/></Relationships>
</file>

<file path=xl/charts/_rels/chart92.xml.rels><?xml version="1.0" encoding="UTF-8" standalone="yes"?>
<Relationships xmlns="http://schemas.openxmlformats.org/package/2006/relationships"><Relationship Id="rId3" Type="http://schemas.microsoft.com/office/2011/relationships/chartStyle" Target="style92.xml"/><Relationship Id="rId2" Type="http://schemas.microsoft.com/office/2011/relationships/chartColorStyle" Target="colors92.xml"/><Relationship Id="rId1" Type="http://schemas.openxmlformats.org/officeDocument/2006/relationships/themeOverride" Target="../theme/themeOverride6.xml"/></Relationships>
</file>

<file path=xl/charts/_rels/chart93.xml.rels><?xml version="1.0" encoding="UTF-8" standalone="yes"?>
<Relationships xmlns="http://schemas.openxmlformats.org/package/2006/relationships"><Relationship Id="rId3" Type="http://schemas.microsoft.com/office/2011/relationships/chartStyle" Target="style93.xml"/><Relationship Id="rId2" Type="http://schemas.microsoft.com/office/2011/relationships/chartColorStyle" Target="colors93.xml"/><Relationship Id="rId1" Type="http://schemas.openxmlformats.org/officeDocument/2006/relationships/themeOverride" Target="../theme/themeOverride7.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microsoft.com/office/2011/relationships/chartStyle" Target="style96.xml"/><Relationship Id="rId2" Type="http://schemas.microsoft.com/office/2011/relationships/chartColorStyle" Target="colors96.xml"/><Relationship Id="rId1" Type="http://schemas.openxmlformats.org/officeDocument/2006/relationships/themeOverride" Target="../theme/themeOverride8.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microsoft.com/office/2011/relationships/chartStyle" Target="style98.xml"/><Relationship Id="rId2" Type="http://schemas.microsoft.com/office/2011/relationships/chartColorStyle" Target="colors98.xml"/><Relationship Id="rId1" Type="http://schemas.openxmlformats.org/officeDocument/2006/relationships/themeOverride" Target="../theme/themeOverride9.xml"/></Relationships>
</file>

<file path=xl/charts/_rels/chart99.xml.rels><?xml version="1.0" encoding="UTF-8" standalone="yes"?>
<Relationships xmlns="http://schemas.openxmlformats.org/package/2006/relationships"><Relationship Id="rId3" Type="http://schemas.microsoft.com/office/2011/relationships/chartStyle" Target="style99.xml"/><Relationship Id="rId2" Type="http://schemas.microsoft.com/office/2011/relationships/chartColorStyle" Target="colors99.xml"/><Relationship Id="rId1" Type="http://schemas.openxmlformats.org/officeDocument/2006/relationships/themeOverride" Target="../theme/themeOverride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armoede!Draaitabel5</c:name>
    <c:fmtId val="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Nieuwe OCMW klanten</a:t>
            </a:r>
          </a:p>
        </c:rich>
      </c:tx>
      <c:overlay val="0"/>
      <c:spPr>
        <a:noFill/>
        <a:ln>
          <a:noFill/>
        </a:ln>
        <a:effectLst/>
      </c:spPr>
    </c:title>
    <c:autoTitleDeleted val="0"/>
    <c:pivotFmts>
      <c:pivotFmt>
        <c:idx val="0"/>
      </c:pivotFmt>
      <c:pivotFmt>
        <c:idx val="1"/>
      </c:pivotFmt>
      <c:pivotFmt>
        <c:idx val="2"/>
      </c:pivotFmt>
      <c:pivotFmt>
        <c:idx val="3"/>
      </c:pivotFmt>
      <c:pivotFmt>
        <c:idx val="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 Draaitab Geen armoede'!$B$35</c:f>
              <c:strCache>
                <c:ptCount val="1"/>
                <c:pt idx="0">
                  <c:v>Som van Aantal nieuwe OCMW-klanten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'1 Draaitab Geen armoede'!$A$36:$A$43</c:f>
              <c:strCache>
                <c:ptCount val="7"/>
                <c:pt idx="0">
                  <c:v>2010</c:v>
                </c:pt>
                <c:pt idx="1">
                  <c:v>2011</c:v>
                </c:pt>
                <c:pt idx="2">
                  <c:v>2012</c:v>
                </c:pt>
                <c:pt idx="3">
                  <c:v>2013</c:v>
                </c:pt>
                <c:pt idx="4">
                  <c:v>2014</c:v>
                </c:pt>
                <c:pt idx="5">
                  <c:v>2015</c:v>
                </c:pt>
                <c:pt idx="6">
                  <c:v>2016</c:v>
                </c:pt>
              </c:strCache>
            </c:strRef>
          </c:cat>
          <c:val>
            <c:numRef>
              <c:f>'1 Draaitab Geen armoede'!$B$36:$B$43</c:f>
              <c:numCache>
                <c:formatCode>General</c:formatCode>
                <c:ptCount val="7"/>
                <c:pt idx="1">
                  <c:v>488</c:v>
                </c:pt>
                <c:pt idx="2">
                  <c:v>482</c:v>
                </c:pt>
                <c:pt idx="3">
                  <c:v>581</c:v>
                </c:pt>
                <c:pt idx="4">
                  <c:v>704</c:v>
                </c:pt>
                <c:pt idx="5">
                  <c:v>618</c:v>
                </c:pt>
                <c:pt idx="6">
                  <c:v>914</c:v>
                </c:pt>
              </c:numCache>
            </c:numRef>
          </c:val>
          <c:smooth val="0"/>
          <c:extLst xmlns:c16r2="http://schemas.microsoft.com/office/drawing/2015/06/chart">
            <c:ext xmlns:c16="http://schemas.microsoft.com/office/drawing/2014/chart" uri="{C3380CC4-5D6E-409C-BE32-E72D297353CC}">
              <c16:uniqueId val="{00000000-0994-4BB6-AC56-E709EC4BFCF6}"/>
            </c:ext>
          </c:extLst>
        </c:ser>
        <c:ser>
          <c:idx val="1"/>
          <c:order val="1"/>
          <c:tx>
            <c:strRef>
              <c:f>'1 Draaitab Geen armoede'!$C$35</c:f>
              <c:strCache>
                <c:ptCount val="1"/>
                <c:pt idx="0">
                  <c:v>Som van Aantal nieuwe unieke gezinnen</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delete val="1"/>
          </c:dLbls>
          <c:cat>
            <c:strRef>
              <c:f>'1 Draaitab Geen armoede'!$A$36:$A$43</c:f>
              <c:strCache>
                <c:ptCount val="7"/>
                <c:pt idx="0">
                  <c:v>2010</c:v>
                </c:pt>
                <c:pt idx="1">
                  <c:v>2011</c:v>
                </c:pt>
                <c:pt idx="2">
                  <c:v>2012</c:v>
                </c:pt>
                <c:pt idx="3">
                  <c:v>2013</c:v>
                </c:pt>
                <c:pt idx="4">
                  <c:v>2014</c:v>
                </c:pt>
                <c:pt idx="5">
                  <c:v>2015</c:v>
                </c:pt>
                <c:pt idx="6">
                  <c:v>2016</c:v>
                </c:pt>
              </c:strCache>
            </c:strRef>
          </c:cat>
          <c:val>
            <c:numRef>
              <c:f>'1 Draaitab Geen armoede'!$C$36:$C$43</c:f>
              <c:numCache>
                <c:formatCode>General</c:formatCode>
                <c:ptCount val="7"/>
                <c:pt idx="4">
                  <c:v>512</c:v>
                </c:pt>
                <c:pt idx="5">
                  <c:v>458</c:v>
                </c:pt>
                <c:pt idx="6">
                  <c:v>609</c:v>
                </c:pt>
              </c:numCache>
            </c:numRef>
          </c:val>
          <c:smooth val="0"/>
          <c:extLst xmlns:c16r2="http://schemas.microsoft.com/office/drawing/2015/06/chart">
            <c:ext xmlns:c16="http://schemas.microsoft.com/office/drawing/2014/chart" uri="{C3380CC4-5D6E-409C-BE32-E72D297353CC}">
              <c16:uniqueId val="{00000001-0994-4BB6-AC56-E709EC4BFCF6}"/>
            </c:ext>
          </c:extLst>
        </c:ser>
        <c:dLbls>
          <c:showLegendKey val="0"/>
          <c:showVal val="1"/>
          <c:showCatName val="0"/>
          <c:showSerName val="0"/>
          <c:showPercent val="0"/>
          <c:showBubbleSize val="0"/>
        </c:dLbls>
        <c:marker val="1"/>
        <c:smooth val="0"/>
        <c:axId val="322591744"/>
        <c:axId val="322593920"/>
      </c:lineChart>
      <c:catAx>
        <c:axId val="322591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2593920"/>
        <c:crosses val="autoZero"/>
        <c:auto val="1"/>
        <c:lblAlgn val="ctr"/>
        <c:lblOffset val="100"/>
        <c:noMultiLvlLbl val="0"/>
      </c:catAx>
      <c:valAx>
        <c:axId val="322593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2591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gezondheid&amp;welzijn!Draaitabel6</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Aanbod bibliotheek</a:t>
            </a:r>
          </a:p>
        </c:rich>
      </c:tx>
      <c:overlay val="0"/>
      <c:spPr>
        <a:noFill/>
        <a:ln>
          <a:noFill/>
        </a:ln>
        <a:effectLst/>
      </c:spPr>
    </c:title>
    <c:autoTitleDeleted val="0"/>
    <c:pivotFmts>
      <c:pivotFmt>
        <c:idx val="0"/>
      </c:pivotFmt>
      <c:pivotFmt>
        <c:idx val="1"/>
      </c:pivotFmt>
      <c:pivotFmt>
        <c:idx val="2"/>
      </c:pivotFmt>
      <c:pivotFmt>
        <c:idx val="3"/>
      </c:pivotFmt>
      <c:pivotFmt>
        <c:idx val="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'3 Draaitab gezondheid&amp;welzijn'!$B$279</c:f>
              <c:strCache>
                <c:ptCount val="1"/>
                <c:pt idx="0">
                  <c:v>Som van # uitleningen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'3 Draaitab gezondheid&amp;welzijn'!$A$280:$A$289</c:f>
              <c:strCache>
                <c:ptCount val="9"/>
                <c:pt idx="0">
                  <c:v>2009</c:v>
                </c:pt>
                <c:pt idx="1">
                  <c:v>2010</c:v>
                </c:pt>
                <c:pt idx="2">
                  <c:v>2011</c:v>
                </c:pt>
                <c:pt idx="3">
                  <c:v>2012</c:v>
                </c:pt>
                <c:pt idx="4">
                  <c:v>2013</c:v>
                </c:pt>
                <c:pt idx="5">
                  <c:v>2014</c:v>
                </c:pt>
                <c:pt idx="6">
                  <c:v>2015</c:v>
                </c:pt>
                <c:pt idx="7">
                  <c:v>2016</c:v>
                </c:pt>
                <c:pt idx="8">
                  <c:v>2017</c:v>
                </c:pt>
              </c:strCache>
            </c:strRef>
          </c:cat>
          <c:val>
            <c:numRef>
              <c:f>'3 Draaitab gezondheid&amp;welzijn'!$B$280:$B$289</c:f>
              <c:numCache>
                <c:formatCode>General</c:formatCode>
                <c:ptCount val="9"/>
                <c:pt idx="0">
                  <c:v>227622</c:v>
                </c:pt>
                <c:pt idx="1">
                  <c:v>222485</c:v>
                </c:pt>
                <c:pt idx="2">
                  <c:v>209055</c:v>
                </c:pt>
                <c:pt idx="3">
                  <c:v>203804</c:v>
                </c:pt>
                <c:pt idx="4">
                  <c:v>195092</c:v>
                </c:pt>
                <c:pt idx="5">
                  <c:v>193017</c:v>
                </c:pt>
                <c:pt idx="6">
                  <c:v>190294</c:v>
                </c:pt>
                <c:pt idx="7">
                  <c:v>187607</c:v>
                </c:pt>
                <c:pt idx="8">
                  <c:v>186849</c:v>
                </c:pt>
              </c:numCache>
            </c:numRef>
          </c:val>
          <c:smooth val="0"/>
          <c:extLst xmlns:c16r2="http://schemas.microsoft.com/office/drawing/2015/06/chart">
            <c:ext xmlns:c16="http://schemas.microsoft.com/office/drawing/2014/chart" uri="{C3380CC4-5D6E-409C-BE32-E72D297353CC}">
              <c16:uniqueId val="{00000000-ABB0-4D8B-82C8-265B4B94B7F7}"/>
            </c:ext>
          </c:extLst>
        </c:ser>
        <c:ser>
          <c:idx val="1"/>
          <c:order val="1"/>
          <c:tx>
            <c:strRef>
              <c:f>'3 Draaitab gezondheid&amp;welzijn'!$C$279</c:f>
              <c:strCache>
                <c:ptCount val="1"/>
                <c:pt idx="0">
                  <c:v>Som van # actieve leden</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gezondheid&amp;welzijn'!$A$280:$A$289</c:f>
              <c:strCache>
                <c:ptCount val="9"/>
                <c:pt idx="0">
                  <c:v>2009</c:v>
                </c:pt>
                <c:pt idx="1">
                  <c:v>2010</c:v>
                </c:pt>
                <c:pt idx="2">
                  <c:v>2011</c:v>
                </c:pt>
                <c:pt idx="3">
                  <c:v>2012</c:v>
                </c:pt>
                <c:pt idx="4">
                  <c:v>2013</c:v>
                </c:pt>
                <c:pt idx="5">
                  <c:v>2014</c:v>
                </c:pt>
                <c:pt idx="6">
                  <c:v>2015</c:v>
                </c:pt>
                <c:pt idx="7">
                  <c:v>2016</c:v>
                </c:pt>
                <c:pt idx="8">
                  <c:v>2017</c:v>
                </c:pt>
              </c:strCache>
            </c:strRef>
          </c:cat>
          <c:val>
            <c:numRef>
              <c:f>'3 Draaitab gezondheid&amp;welzijn'!$C$280:$C$289</c:f>
              <c:numCache>
                <c:formatCode>General</c:formatCode>
                <c:ptCount val="9"/>
                <c:pt idx="0">
                  <c:v>5320</c:v>
                </c:pt>
                <c:pt idx="1">
                  <c:v>5160</c:v>
                </c:pt>
                <c:pt idx="2">
                  <c:v>5055</c:v>
                </c:pt>
                <c:pt idx="3">
                  <c:v>4969</c:v>
                </c:pt>
                <c:pt idx="4">
                  <c:v>4861</c:v>
                </c:pt>
                <c:pt idx="5">
                  <c:v>4820</c:v>
                </c:pt>
                <c:pt idx="6">
                  <c:v>4717</c:v>
                </c:pt>
                <c:pt idx="7">
                  <c:v>4746</c:v>
                </c:pt>
                <c:pt idx="8">
                  <c:v>4718</c:v>
                </c:pt>
              </c:numCache>
            </c:numRef>
          </c:val>
          <c:smooth val="0"/>
          <c:extLst xmlns:c16r2="http://schemas.microsoft.com/office/drawing/2015/06/chart">
            <c:ext xmlns:c16="http://schemas.microsoft.com/office/drawing/2014/chart" uri="{C3380CC4-5D6E-409C-BE32-E72D297353CC}">
              <c16:uniqueId val="{00000001-ABB0-4D8B-82C8-265B4B94B7F7}"/>
            </c:ext>
          </c:extLst>
        </c:ser>
        <c:ser>
          <c:idx val="2"/>
          <c:order val="2"/>
          <c:tx>
            <c:strRef>
              <c:f>'3 Draaitab gezondheid&amp;welzijn'!$D$279</c:f>
              <c:strCache>
                <c:ptCount val="1"/>
                <c:pt idx="0">
                  <c:v>Som van # bezoekers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delete val="1"/>
          </c:dLbls>
          <c:cat>
            <c:strRef>
              <c:f>'3 Draaitab gezondheid&amp;welzijn'!$A$280:$A$289</c:f>
              <c:strCache>
                <c:ptCount val="9"/>
                <c:pt idx="0">
                  <c:v>2009</c:v>
                </c:pt>
                <c:pt idx="1">
                  <c:v>2010</c:v>
                </c:pt>
                <c:pt idx="2">
                  <c:v>2011</c:v>
                </c:pt>
                <c:pt idx="3">
                  <c:v>2012</c:v>
                </c:pt>
                <c:pt idx="4">
                  <c:v>2013</c:v>
                </c:pt>
                <c:pt idx="5">
                  <c:v>2014</c:v>
                </c:pt>
                <c:pt idx="6">
                  <c:v>2015</c:v>
                </c:pt>
                <c:pt idx="7">
                  <c:v>2016</c:v>
                </c:pt>
                <c:pt idx="8">
                  <c:v>2017</c:v>
                </c:pt>
              </c:strCache>
            </c:strRef>
          </c:cat>
          <c:val>
            <c:numRef>
              <c:f>'3 Draaitab gezondheid&amp;welzijn'!$D$280:$D$289</c:f>
              <c:numCache>
                <c:formatCode>General</c:formatCode>
                <c:ptCount val="9"/>
                <c:pt idx="0">
                  <c:v>58131</c:v>
                </c:pt>
                <c:pt idx="1">
                  <c:v>58023</c:v>
                </c:pt>
                <c:pt idx="2">
                  <c:v>54050</c:v>
                </c:pt>
                <c:pt idx="3">
                  <c:v>52901</c:v>
                </c:pt>
                <c:pt idx="4">
                  <c:v>50013</c:v>
                </c:pt>
                <c:pt idx="5">
                  <c:v>49308</c:v>
                </c:pt>
                <c:pt idx="6">
                  <c:v>48846</c:v>
                </c:pt>
                <c:pt idx="7">
                  <c:v>48082</c:v>
                </c:pt>
                <c:pt idx="8">
                  <c:v>46601</c:v>
                </c:pt>
              </c:numCache>
            </c:numRef>
          </c:val>
          <c:smooth val="0"/>
          <c:extLst xmlns:c16r2="http://schemas.microsoft.com/office/drawing/2015/06/chart">
            <c:ext xmlns:c16="http://schemas.microsoft.com/office/drawing/2014/chart" uri="{C3380CC4-5D6E-409C-BE32-E72D297353CC}">
              <c16:uniqueId val="{00000002-ABB0-4D8B-82C8-265B4B94B7F7}"/>
            </c:ext>
          </c:extLst>
        </c:ser>
        <c:dLbls>
          <c:dLblPos val="t"/>
          <c:showLegendKey val="0"/>
          <c:showVal val="1"/>
          <c:showCatName val="0"/>
          <c:showSerName val="0"/>
          <c:showPercent val="0"/>
          <c:showBubbleSize val="0"/>
        </c:dLbls>
        <c:marker val="1"/>
        <c:smooth val="0"/>
        <c:axId val="324622976"/>
        <c:axId val="324637440"/>
      </c:lineChart>
      <c:catAx>
        <c:axId val="32462297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637440"/>
        <c:crosses val="autoZero"/>
        <c:auto val="1"/>
        <c:lblAlgn val="ctr"/>
        <c:lblOffset val="100"/>
        <c:noMultiLvlLbl val="0"/>
      </c:catAx>
      <c:valAx>
        <c:axId val="3246374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622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Evolutie personenbelasting 2008-2015</a:t>
            </a:r>
          </a:p>
        </c:rich>
      </c:tx>
      <c:overlay val="0"/>
      <c:spPr>
        <a:noFill/>
        <a:ln>
          <a:noFill/>
        </a:ln>
        <a:effectLst/>
      </c:spPr>
    </c:title>
    <c:autoTitleDeleted val="0"/>
    <c:plotArea>
      <c:layout/>
      <c:barChart>
        <c:barDir val="col"/>
        <c:grouping val="clustered"/>
        <c:varyColors val="0"/>
        <c:ser>
          <c:idx val="1"/>
          <c:order val="0"/>
          <c:tx>
            <c:strRef>
              <c:f>Financiën!$J$5</c:f>
              <c:strCache>
                <c:ptCount val="1"/>
                <c:pt idx="0">
                  <c:v>Personenbelasting</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Financiën!$A$6:$A$13</c:f>
              <c:numCache>
                <c:formatCode>General</c:formatCode>
                <c:ptCount val="8"/>
                <c:pt idx="0">
                  <c:v>2008</c:v>
                </c:pt>
                <c:pt idx="1">
                  <c:v>2009</c:v>
                </c:pt>
                <c:pt idx="2">
                  <c:v>2010</c:v>
                </c:pt>
                <c:pt idx="3">
                  <c:v>2011</c:v>
                </c:pt>
                <c:pt idx="4">
                  <c:v>2012</c:v>
                </c:pt>
                <c:pt idx="5">
                  <c:v>2013</c:v>
                </c:pt>
                <c:pt idx="6">
                  <c:v>2014</c:v>
                </c:pt>
                <c:pt idx="7">
                  <c:v>2015</c:v>
                </c:pt>
              </c:numCache>
            </c:numRef>
          </c:cat>
          <c:val>
            <c:numRef>
              <c:f>Financiën!$J$6:$J$13</c:f>
              <c:numCache>
                <c:formatCode>#,##0</c:formatCode>
                <c:ptCount val="8"/>
                <c:pt idx="0">
                  <c:v>85125120.689999893</c:v>
                </c:pt>
                <c:pt idx="1">
                  <c:v>82597659.239999905</c:v>
                </c:pt>
                <c:pt idx="2">
                  <c:v>86835933.390000105</c:v>
                </c:pt>
                <c:pt idx="3">
                  <c:v>89523669.220000207</c:v>
                </c:pt>
                <c:pt idx="4">
                  <c:v>95159176.380000204</c:v>
                </c:pt>
                <c:pt idx="5">
                  <c:v>99694766.5200001</c:v>
                </c:pt>
                <c:pt idx="6">
                  <c:v>102974658.7700002</c:v>
                </c:pt>
                <c:pt idx="7">
                  <c:v>102910085.99999981</c:v>
                </c:pt>
              </c:numCache>
            </c:numRef>
          </c:val>
          <c:extLst xmlns:c16r2="http://schemas.microsoft.com/office/drawing/2015/06/chart">
            <c:ext xmlns:c16="http://schemas.microsoft.com/office/drawing/2014/chart" uri="{C3380CC4-5D6E-409C-BE32-E72D297353CC}">
              <c16:uniqueId val="{00000001-20DF-4957-8BDE-9E771ECFA2E1}"/>
            </c:ext>
          </c:extLst>
        </c:ser>
        <c:dLbls>
          <c:showLegendKey val="0"/>
          <c:showVal val="0"/>
          <c:showCatName val="0"/>
          <c:showSerName val="0"/>
          <c:showPercent val="0"/>
          <c:showBubbleSize val="0"/>
        </c:dLbls>
        <c:gapWidth val="219"/>
        <c:axId val="340766080"/>
        <c:axId val="340771968"/>
      </c:barChart>
      <c:lineChart>
        <c:grouping val="standard"/>
        <c:varyColors val="0"/>
        <c:ser>
          <c:idx val="0"/>
          <c:order val="1"/>
          <c:tx>
            <c:strRef>
              <c:f>Financiën!$F$5</c:f>
              <c:strCache>
                <c:ptCount val="1"/>
                <c:pt idx="0">
                  <c:v>Gemiddeld inkomen per inw.</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Financiën!$A$6:$A$13</c:f>
              <c:numCache>
                <c:formatCode>General</c:formatCode>
                <c:ptCount val="8"/>
                <c:pt idx="0">
                  <c:v>2008</c:v>
                </c:pt>
                <c:pt idx="1">
                  <c:v>2009</c:v>
                </c:pt>
                <c:pt idx="2">
                  <c:v>2010</c:v>
                </c:pt>
                <c:pt idx="3">
                  <c:v>2011</c:v>
                </c:pt>
                <c:pt idx="4">
                  <c:v>2012</c:v>
                </c:pt>
                <c:pt idx="5">
                  <c:v>2013</c:v>
                </c:pt>
                <c:pt idx="6">
                  <c:v>2014</c:v>
                </c:pt>
                <c:pt idx="7">
                  <c:v>2015</c:v>
                </c:pt>
              </c:numCache>
            </c:numRef>
          </c:cat>
          <c:val>
            <c:numRef>
              <c:f>Financiën!$G$6:$G$14</c:f>
              <c:numCache>
                <c:formatCode>#,##0</c:formatCode>
                <c:ptCount val="9"/>
                <c:pt idx="1">
                  <c:v>27295.28425895498</c:v>
                </c:pt>
                <c:pt idx="2">
                  <c:v>27363.495671275359</c:v>
                </c:pt>
                <c:pt idx="3">
                  <c:v>28421.205926311002</c:v>
                </c:pt>
                <c:pt idx="4">
                  <c:v>29921.16563853524</c:v>
                </c:pt>
                <c:pt idx="5">
                  <c:v>30895.970526728532</c:v>
                </c:pt>
                <c:pt idx="6">
                  <c:v>32160.591865628419</c:v>
                </c:pt>
                <c:pt idx="7">
                  <c:v>32193.877343739965</c:v>
                </c:pt>
              </c:numCache>
            </c:numRef>
          </c:val>
          <c:smooth val="0"/>
          <c:extLst xmlns:c16r2="http://schemas.microsoft.com/office/drawing/2015/06/chart">
            <c:ext xmlns:c16="http://schemas.microsoft.com/office/drawing/2014/chart" uri="{C3380CC4-5D6E-409C-BE32-E72D297353CC}">
              <c16:uniqueId val="{00000002-20DF-4957-8BDE-9E771ECFA2E1}"/>
            </c:ext>
          </c:extLst>
        </c:ser>
        <c:dLbls>
          <c:showLegendKey val="0"/>
          <c:showVal val="0"/>
          <c:showCatName val="0"/>
          <c:showSerName val="0"/>
          <c:showPercent val="0"/>
          <c:showBubbleSize val="0"/>
        </c:dLbls>
        <c:marker val="1"/>
        <c:smooth val="0"/>
        <c:axId val="340775680"/>
        <c:axId val="340773888"/>
      </c:lineChart>
      <c:catAx>
        <c:axId val="3407660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771968"/>
        <c:crosses val="autoZero"/>
        <c:auto val="1"/>
        <c:lblAlgn val="ctr"/>
        <c:lblOffset val="100"/>
        <c:noMultiLvlLbl val="0"/>
      </c:catAx>
      <c:valAx>
        <c:axId val="34077196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76608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nl-BE"/>
              </a:p>
            </c:txPr>
          </c:dispUnitsLbl>
        </c:dispUnits>
      </c:valAx>
      <c:valAx>
        <c:axId val="34077388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775680"/>
        <c:crosses val="max"/>
        <c:crossBetween val="between"/>
      </c:valAx>
      <c:catAx>
        <c:axId val="340775680"/>
        <c:scaling>
          <c:orientation val="minMax"/>
        </c:scaling>
        <c:delete val="1"/>
        <c:axPos val="b"/>
        <c:numFmt formatCode="General" sourceLinked="1"/>
        <c:majorTickMark val="none"/>
        <c:minorTickMark val="none"/>
        <c:tickLblPos val="nextTo"/>
        <c:crossAx val="34077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Evolutie Onroerende Voorheffing</a:t>
            </a:r>
          </a:p>
        </c:rich>
      </c:tx>
      <c:overlay val="0"/>
      <c:spPr>
        <a:noFill/>
        <a:ln>
          <a:noFill/>
        </a:ln>
        <a:effectLst/>
      </c:spPr>
    </c:title>
    <c:autoTitleDeleted val="0"/>
    <c:plotArea>
      <c:layout/>
      <c:lineChart>
        <c:grouping val="standard"/>
        <c:varyColors val="0"/>
        <c:ser>
          <c:idx val="0"/>
          <c:order val="0"/>
          <c:tx>
            <c:strRef>
              <c:f>Financiën!$A$74</c:f>
              <c:strCache>
                <c:ptCount val="1"/>
                <c:pt idx="0">
                  <c:v>Evolutie OV</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trendline>
            <c:spPr>
              <a:ln w="19050" cap="rnd">
                <a:solidFill>
                  <a:schemeClr val="accent4"/>
                </a:solidFill>
              </a:ln>
              <a:effectLst/>
            </c:spPr>
            <c:trendlineType val="linear"/>
            <c:dispRSqr val="0"/>
            <c:dispEq val="0"/>
          </c:trendline>
          <c:cat>
            <c:numRef>
              <c:f>Financiën!$B$71:$H$71</c:f>
              <c:numCache>
                <c:formatCode>General</c:formatCode>
                <c:ptCount val="7"/>
                <c:pt idx="0">
                  <c:v>2014</c:v>
                </c:pt>
                <c:pt idx="1">
                  <c:v>2015</c:v>
                </c:pt>
                <c:pt idx="2">
                  <c:v>2016</c:v>
                </c:pt>
                <c:pt idx="3">
                  <c:v>2017</c:v>
                </c:pt>
                <c:pt idx="4">
                  <c:v>2018</c:v>
                </c:pt>
                <c:pt idx="5">
                  <c:v>2019</c:v>
                </c:pt>
                <c:pt idx="6">
                  <c:v>2020</c:v>
                </c:pt>
              </c:numCache>
            </c:numRef>
          </c:cat>
          <c:val>
            <c:numRef>
              <c:f>Financiën!$B$74:$H$74</c:f>
              <c:numCache>
                <c:formatCode>#,##0</c:formatCode>
                <c:ptCount val="7"/>
                <c:pt idx="0">
                  <c:v>9539322.2400000002</c:v>
                </c:pt>
                <c:pt idx="1">
                  <c:v>9962284.7300000004</c:v>
                </c:pt>
                <c:pt idx="2">
                  <c:v>9376340.6199999992</c:v>
                </c:pt>
                <c:pt idx="3">
                  <c:v>9720501.25</c:v>
                </c:pt>
                <c:pt idx="4">
                  <c:v>10151201.692500001</c:v>
                </c:pt>
                <c:pt idx="5">
                  <c:v>10275780.6905</c:v>
                </c:pt>
                <c:pt idx="6">
                  <c:v>10650104.18570325</c:v>
                </c:pt>
              </c:numCache>
            </c:numRef>
          </c:val>
          <c:smooth val="0"/>
        </c:ser>
        <c:dLbls>
          <c:dLblPos val="t"/>
          <c:showLegendKey val="0"/>
          <c:showVal val="1"/>
          <c:showCatName val="0"/>
          <c:showSerName val="0"/>
          <c:showPercent val="0"/>
          <c:showBubbleSize val="0"/>
        </c:dLbls>
        <c:marker val="1"/>
        <c:smooth val="0"/>
        <c:axId val="340801408"/>
        <c:axId val="340802944"/>
      </c:lineChart>
      <c:catAx>
        <c:axId val="34080140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802944"/>
        <c:crosses val="autoZero"/>
        <c:auto val="1"/>
        <c:lblAlgn val="ctr"/>
        <c:lblOffset val="100"/>
        <c:noMultiLvlLbl val="0"/>
      </c:catAx>
      <c:valAx>
        <c:axId val="3408029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801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Evolutie Gemeentefonds</a:t>
            </a:r>
          </a:p>
        </c:rich>
      </c:tx>
      <c:overlay val="0"/>
      <c:spPr>
        <a:noFill/>
        <a:ln>
          <a:noFill/>
        </a:ln>
        <a:effectLst/>
      </c:spPr>
    </c:title>
    <c:autoTitleDeleted val="0"/>
    <c:plotArea>
      <c:layout/>
      <c:lineChart>
        <c:grouping val="standard"/>
        <c:varyColors val="0"/>
        <c:ser>
          <c:idx val="0"/>
          <c:order val="0"/>
          <c:tx>
            <c:strRef>
              <c:f>Financiën!$A$95</c:f>
              <c:strCache>
                <c:ptCount val="1"/>
                <c:pt idx="0">
                  <c:v>Evolutie GF</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trendline>
            <c:spPr>
              <a:ln w="19050" cap="rnd">
                <a:solidFill>
                  <a:schemeClr val="accent4"/>
                </a:solidFill>
              </a:ln>
              <a:effectLst/>
            </c:spPr>
            <c:trendlineType val="linear"/>
            <c:dispRSqr val="0"/>
            <c:dispEq val="0"/>
          </c:trendline>
          <c:cat>
            <c:numRef>
              <c:f>Financiën!$B$92:$H$92</c:f>
              <c:numCache>
                <c:formatCode>General</c:formatCode>
                <c:ptCount val="7"/>
                <c:pt idx="0">
                  <c:v>2014</c:v>
                </c:pt>
                <c:pt idx="1">
                  <c:v>2015</c:v>
                </c:pt>
                <c:pt idx="2">
                  <c:v>2016</c:v>
                </c:pt>
                <c:pt idx="3">
                  <c:v>2017</c:v>
                </c:pt>
                <c:pt idx="4">
                  <c:v>2018</c:v>
                </c:pt>
                <c:pt idx="5">
                  <c:v>2019</c:v>
                </c:pt>
                <c:pt idx="6">
                  <c:v>2020</c:v>
                </c:pt>
              </c:numCache>
            </c:numRef>
          </c:cat>
          <c:val>
            <c:numRef>
              <c:f>Financiën!$B$95:$H$95</c:f>
              <c:numCache>
                <c:formatCode>#,##0</c:formatCode>
                <c:ptCount val="7"/>
                <c:pt idx="0">
                  <c:v>5059096.0000000009</c:v>
                </c:pt>
                <c:pt idx="1">
                  <c:v>5180403</c:v>
                </c:pt>
                <c:pt idx="2">
                  <c:v>5282017</c:v>
                </c:pt>
                <c:pt idx="3">
                  <c:v>5473966</c:v>
                </c:pt>
                <c:pt idx="4">
                  <c:v>5669978.9999999991</c:v>
                </c:pt>
                <c:pt idx="5">
                  <c:v>5868430</c:v>
                </c:pt>
                <c:pt idx="6">
                  <c:v>6073827</c:v>
                </c:pt>
              </c:numCache>
            </c:numRef>
          </c:val>
          <c:smooth val="0"/>
        </c:ser>
        <c:dLbls>
          <c:dLblPos val="t"/>
          <c:showLegendKey val="0"/>
          <c:showVal val="1"/>
          <c:showCatName val="0"/>
          <c:showSerName val="0"/>
          <c:showPercent val="0"/>
          <c:showBubbleSize val="0"/>
        </c:dLbls>
        <c:marker val="1"/>
        <c:smooth val="0"/>
        <c:axId val="332387840"/>
        <c:axId val="340835712"/>
      </c:lineChart>
      <c:catAx>
        <c:axId val="3323878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835712"/>
        <c:crosses val="autoZero"/>
        <c:auto val="1"/>
        <c:lblAlgn val="ctr"/>
        <c:lblOffset val="100"/>
        <c:noMultiLvlLbl val="0"/>
      </c:catAx>
      <c:valAx>
        <c:axId val="340835712"/>
        <c:scaling>
          <c:orientation val="minMax"/>
          <c:min val="400000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387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Exploitatie stad Harelbeke 2014-2020</a:t>
            </a:r>
          </a:p>
        </c:rich>
      </c:tx>
      <c:overlay val="0"/>
      <c:spPr>
        <a:noFill/>
        <a:ln>
          <a:noFill/>
        </a:ln>
        <a:effectLst/>
      </c:spPr>
    </c:title>
    <c:autoTitleDeleted val="0"/>
    <c:plotArea>
      <c:layout/>
      <c:barChart>
        <c:barDir val="col"/>
        <c:grouping val="clustered"/>
        <c:varyColors val="0"/>
        <c:ser>
          <c:idx val="0"/>
          <c:order val="0"/>
          <c:tx>
            <c:strRef>
              <c:f>Financiën!$A$105</c:f>
              <c:strCache>
                <c:ptCount val="1"/>
                <c:pt idx="0">
                  <c:v>Ontvangsten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Financiën!$B$104:$H$104</c:f>
              <c:strCache>
                <c:ptCount val="7"/>
                <c:pt idx="0">
                  <c:v>2014 - JR</c:v>
                </c:pt>
                <c:pt idx="1">
                  <c:v>2015 - JR</c:v>
                </c:pt>
                <c:pt idx="2">
                  <c:v>2016 - JR</c:v>
                </c:pt>
                <c:pt idx="3">
                  <c:v>2017 - JR</c:v>
                </c:pt>
                <c:pt idx="4">
                  <c:v>2018 - B</c:v>
                </c:pt>
                <c:pt idx="5">
                  <c:v>2019 - B</c:v>
                </c:pt>
                <c:pt idx="6">
                  <c:v>2020 - B</c:v>
                </c:pt>
              </c:strCache>
            </c:strRef>
          </c:cat>
          <c:val>
            <c:numRef>
              <c:f>Financiën!$B$105:$H$105</c:f>
              <c:numCache>
                <c:formatCode>#,##0</c:formatCode>
                <c:ptCount val="7"/>
                <c:pt idx="0">
                  <c:v>33994652.310000002</c:v>
                </c:pt>
                <c:pt idx="1">
                  <c:v>36438651.190000005</c:v>
                </c:pt>
                <c:pt idx="2">
                  <c:v>35775087.250000007</c:v>
                </c:pt>
                <c:pt idx="3">
                  <c:v>36852633.200000003</c:v>
                </c:pt>
                <c:pt idx="4">
                  <c:v>37441709.669999987</c:v>
                </c:pt>
                <c:pt idx="5">
                  <c:v>37592971.130000003</c:v>
                </c:pt>
                <c:pt idx="6">
                  <c:v>37316152.999999993</c:v>
                </c:pt>
              </c:numCache>
            </c:numRef>
          </c:val>
          <c:extLst xmlns:c16r2="http://schemas.microsoft.com/office/drawing/2015/06/chart">
            <c:ext xmlns:c16="http://schemas.microsoft.com/office/drawing/2014/chart" uri="{C3380CC4-5D6E-409C-BE32-E72D297353CC}">
              <c16:uniqueId val="{00000000-0ADB-45A9-A9EB-CD4F42FF7975}"/>
            </c:ext>
          </c:extLst>
        </c:ser>
        <c:dLbls>
          <c:showLegendKey val="0"/>
          <c:showVal val="0"/>
          <c:showCatName val="0"/>
          <c:showSerName val="0"/>
          <c:showPercent val="0"/>
          <c:showBubbleSize val="0"/>
        </c:dLbls>
        <c:gapWidth val="150"/>
        <c:axId val="340967424"/>
        <c:axId val="340968960"/>
      </c:barChart>
      <c:barChart>
        <c:barDir val="col"/>
        <c:grouping val="stacked"/>
        <c:varyColors val="0"/>
        <c:ser>
          <c:idx val="1"/>
          <c:order val="1"/>
          <c:tx>
            <c:strRef>
              <c:f>Financiën!$A$111</c:f>
              <c:strCache>
                <c:ptCount val="1"/>
                <c:pt idx="0">
                  <c:v>Uitgaven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Financiën!$B$111:$H$111</c:f>
              <c:numCache>
                <c:formatCode>#,##0</c:formatCode>
                <c:ptCount val="7"/>
                <c:pt idx="0">
                  <c:v>30479773.380000003</c:v>
                </c:pt>
                <c:pt idx="1">
                  <c:v>31788907.550000001</c:v>
                </c:pt>
                <c:pt idx="2">
                  <c:v>31838893.729999997</c:v>
                </c:pt>
                <c:pt idx="3">
                  <c:v>32908963.439999998</c:v>
                </c:pt>
                <c:pt idx="4">
                  <c:v>35420643.57</c:v>
                </c:pt>
                <c:pt idx="5">
                  <c:v>35519076.520000018</c:v>
                </c:pt>
                <c:pt idx="6">
                  <c:v>35637518.350000009</c:v>
                </c:pt>
              </c:numCache>
            </c:numRef>
          </c:val>
          <c:extLst xmlns:c16r2="http://schemas.microsoft.com/office/drawing/2015/06/chart">
            <c:ext xmlns:c16="http://schemas.microsoft.com/office/drawing/2014/chart" uri="{C3380CC4-5D6E-409C-BE32-E72D297353CC}">
              <c16:uniqueId val="{00000001-0ADB-45A9-A9EB-CD4F42FF7975}"/>
            </c:ext>
          </c:extLst>
        </c:ser>
        <c:ser>
          <c:idx val="2"/>
          <c:order val="2"/>
          <c:tx>
            <c:strRef>
              <c:f>Financiën!$A$117</c:f>
              <c:strCache>
                <c:ptCount val="1"/>
                <c:pt idx="0">
                  <c:v>Aflossingen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Financiën!$B$117:$H$117</c:f>
              <c:numCache>
                <c:formatCode>#,##0</c:formatCode>
                <c:ptCount val="7"/>
                <c:pt idx="0">
                  <c:v>1361918.92</c:v>
                </c:pt>
                <c:pt idx="1">
                  <c:v>1391303.66</c:v>
                </c:pt>
                <c:pt idx="2">
                  <c:v>1616035.27</c:v>
                </c:pt>
                <c:pt idx="3">
                  <c:v>1671915.61</c:v>
                </c:pt>
                <c:pt idx="4">
                  <c:v>1547485.92</c:v>
                </c:pt>
                <c:pt idx="5">
                  <c:v>1491230.92</c:v>
                </c:pt>
                <c:pt idx="6">
                  <c:v>1655990.92</c:v>
                </c:pt>
              </c:numCache>
            </c:numRef>
          </c:val>
          <c:extLst xmlns:c16r2="http://schemas.microsoft.com/office/drawing/2015/06/chart">
            <c:ext xmlns:c16="http://schemas.microsoft.com/office/drawing/2014/chart" uri="{C3380CC4-5D6E-409C-BE32-E72D297353CC}">
              <c16:uniqueId val="{00000002-0ADB-45A9-A9EB-CD4F42FF7975}"/>
            </c:ext>
          </c:extLst>
        </c:ser>
        <c:dLbls>
          <c:showLegendKey val="0"/>
          <c:showVal val="0"/>
          <c:showCatName val="0"/>
          <c:showSerName val="0"/>
          <c:showPercent val="0"/>
          <c:showBubbleSize val="0"/>
        </c:dLbls>
        <c:gapWidth val="150"/>
        <c:overlap val="100"/>
        <c:axId val="340977920"/>
        <c:axId val="340975616"/>
      </c:barChart>
      <c:lineChart>
        <c:grouping val="standard"/>
        <c:varyColors val="0"/>
        <c:ser>
          <c:idx val="3"/>
          <c:order val="3"/>
          <c:tx>
            <c:strRef>
              <c:f>Financiën!$A$119</c:f>
              <c:strCache>
                <c:ptCount val="1"/>
                <c:pt idx="0">
                  <c:v>Autofinancieringsmarge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Financiën!$B$119:$H$119</c:f>
              <c:numCache>
                <c:formatCode>#,##0</c:formatCode>
                <c:ptCount val="7"/>
                <c:pt idx="0">
                  <c:v>2152960.0099999998</c:v>
                </c:pt>
                <c:pt idx="1">
                  <c:v>3258439.980000007</c:v>
                </c:pt>
                <c:pt idx="2">
                  <c:v>2320158.2500000056</c:v>
                </c:pt>
                <c:pt idx="3">
                  <c:v>2271754.1500000041</c:v>
                </c:pt>
                <c:pt idx="4">
                  <c:v>473580.17999998899</c:v>
                </c:pt>
                <c:pt idx="5">
                  <c:v>582663.6899999897</c:v>
                </c:pt>
                <c:pt idx="6">
                  <c:v>22643.729999982286</c:v>
                </c:pt>
              </c:numCache>
            </c:numRef>
          </c:val>
          <c:smooth val="0"/>
          <c:extLst xmlns:c16r2="http://schemas.microsoft.com/office/drawing/2015/06/chart">
            <c:ext xmlns:c16="http://schemas.microsoft.com/office/drawing/2014/chart" uri="{C3380CC4-5D6E-409C-BE32-E72D297353CC}">
              <c16:uniqueId val="{00000003-0ADB-45A9-A9EB-CD4F42FF7975}"/>
            </c:ext>
          </c:extLst>
        </c:ser>
        <c:dLbls>
          <c:showLegendKey val="0"/>
          <c:showVal val="0"/>
          <c:showCatName val="0"/>
          <c:showSerName val="0"/>
          <c:showPercent val="0"/>
          <c:showBubbleSize val="0"/>
        </c:dLbls>
        <c:marker val="1"/>
        <c:smooth val="0"/>
        <c:axId val="340967424"/>
        <c:axId val="340968960"/>
      </c:lineChart>
      <c:catAx>
        <c:axId val="340967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968960"/>
        <c:crosses val="autoZero"/>
        <c:auto val="1"/>
        <c:lblAlgn val="ctr"/>
        <c:lblOffset val="100"/>
        <c:noMultiLvlLbl val="0"/>
      </c:catAx>
      <c:valAx>
        <c:axId val="34096896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nl-BE"/>
                  <a:t>Ontvangsten</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967424"/>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nl-BE"/>
              </a:p>
            </c:txPr>
          </c:dispUnitsLbl>
        </c:dispUnits>
      </c:valAx>
      <c:valAx>
        <c:axId val="340975616"/>
        <c:scaling>
          <c:orientation val="minMax"/>
        </c:scaling>
        <c:delete val="0"/>
        <c:axPos val="r"/>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nl-BE"/>
                  <a:t>Uitgaven</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977920"/>
        <c:crosses val="max"/>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nl-BE"/>
              </a:p>
            </c:txPr>
          </c:dispUnitsLbl>
        </c:dispUnits>
      </c:valAx>
      <c:catAx>
        <c:axId val="340977920"/>
        <c:scaling>
          <c:orientation val="minMax"/>
        </c:scaling>
        <c:delete val="1"/>
        <c:axPos val="b"/>
        <c:majorTickMark val="none"/>
        <c:minorTickMark val="none"/>
        <c:tickLblPos val="nextTo"/>
        <c:crossAx val="340975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veiligheid!Draaitabel8</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Tevredenheid</a:t>
            </a:r>
            <a:r>
              <a:rPr lang="nl-BE" baseline="0"/>
              <a:t> over dienstverlening</a:t>
            </a:r>
            <a:endParaRPr lang="nl-BE"/>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veiligheid'!$B$110</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veiligheid'!$A$111:$A$120</c:f>
              <c:multiLvlStrCache>
                <c:ptCount val="6"/>
                <c:lvl>
                  <c:pt idx="0">
                    <c:v>Harelbeke</c:v>
                  </c:pt>
                  <c:pt idx="1">
                    <c:v>Vlaams gewest</c:v>
                  </c:pt>
                  <c:pt idx="2">
                    <c:v>Harelbeke</c:v>
                  </c:pt>
                  <c:pt idx="3">
                    <c:v>Vlaams gewest</c:v>
                  </c:pt>
                  <c:pt idx="4">
                    <c:v>Harelbeke</c:v>
                  </c:pt>
                  <c:pt idx="5">
                    <c:v>Vlaams gewest</c:v>
                  </c:pt>
                </c:lvl>
                <c:lvl>
                  <c:pt idx="0">
                    <c:v>Loketvoorzieningen</c:v>
                  </c:pt>
                  <c:pt idx="2">
                    <c:v>Digitale dienstverlening</c:v>
                  </c:pt>
                  <c:pt idx="4">
                    <c:v>Algemene dienstverlening</c:v>
                  </c:pt>
                </c:lvl>
              </c:multiLvlStrCache>
            </c:multiLvlStrRef>
          </c:cat>
          <c:val>
            <c:numRef>
              <c:f>'16 Draaitab Vrede en veiligheid'!$B$111:$B$120</c:f>
              <c:numCache>
                <c:formatCode>0%</c:formatCode>
                <c:ptCount val="6"/>
                <c:pt idx="0">
                  <c:v>0.75</c:v>
                </c:pt>
                <c:pt idx="1">
                  <c:v>0.77</c:v>
                </c:pt>
                <c:pt idx="2">
                  <c:v>0.61</c:v>
                </c:pt>
                <c:pt idx="3">
                  <c:v>0.65</c:v>
                </c:pt>
                <c:pt idx="4">
                  <c:v>0.7</c:v>
                </c:pt>
                <c:pt idx="5">
                  <c:v>0.73</c:v>
                </c:pt>
              </c:numCache>
            </c:numRef>
          </c:val>
        </c:ser>
        <c:ser>
          <c:idx val="1"/>
          <c:order val="1"/>
          <c:tx>
            <c:strRef>
              <c:f>'16 Draaitab Vrede en veiligheid'!$C$110</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veiligheid'!$A$111:$A$120</c:f>
              <c:multiLvlStrCache>
                <c:ptCount val="6"/>
                <c:lvl>
                  <c:pt idx="0">
                    <c:v>Harelbeke</c:v>
                  </c:pt>
                  <c:pt idx="1">
                    <c:v>Vlaams gewest</c:v>
                  </c:pt>
                  <c:pt idx="2">
                    <c:v>Harelbeke</c:v>
                  </c:pt>
                  <c:pt idx="3">
                    <c:v>Vlaams gewest</c:v>
                  </c:pt>
                  <c:pt idx="4">
                    <c:v>Harelbeke</c:v>
                  </c:pt>
                  <c:pt idx="5">
                    <c:v>Vlaams gewest</c:v>
                  </c:pt>
                </c:lvl>
                <c:lvl>
                  <c:pt idx="0">
                    <c:v>Loketvoorzieningen</c:v>
                  </c:pt>
                  <c:pt idx="2">
                    <c:v>Digitale dienstverlening</c:v>
                  </c:pt>
                  <c:pt idx="4">
                    <c:v>Algemene dienstverlening</c:v>
                  </c:pt>
                </c:lvl>
              </c:multiLvlStrCache>
            </c:multiLvlStrRef>
          </c:cat>
          <c:val>
            <c:numRef>
              <c:f>'16 Draaitab Vrede en veiligheid'!$C$111:$C$120</c:f>
              <c:numCache>
                <c:formatCode>0%</c:formatCode>
                <c:ptCount val="6"/>
                <c:pt idx="0">
                  <c:v>0.1</c:v>
                </c:pt>
                <c:pt idx="1">
                  <c:v>0.09</c:v>
                </c:pt>
                <c:pt idx="2">
                  <c:v>0.1</c:v>
                </c:pt>
                <c:pt idx="3">
                  <c:v>0.09</c:v>
                </c:pt>
                <c:pt idx="4">
                  <c:v>0.06</c:v>
                </c:pt>
                <c:pt idx="5">
                  <c:v>7.0000000000000007E-2</c:v>
                </c:pt>
              </c:numCache>
            </c:numRef>
          </c:val>
        </c:ser>
        <c:dLbls>
          <c:dLblPos val="inBase"/>
          <c:showLegendKey val="0"/>
          <c:showVal val="1"/>
          <c:showCatName val="0"/>
          <c:showSerName val="0"/>
          <c:showPercent val="0"/>
          <c:showBubbleSize val="0"/>
        </c:dLbls>
        <c:gapWidth val="150"/>
        <c:overlap val="100"/>
        <c:axId val="341067264"/>
        <c:axId val="341068800"/>
      </c:barChart>
      <c:catAx>
        <c:axId val="341067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1068800"/>
        <c:crosses val="autoZero"/>
        <c:auto val="1"/>
        <c:lblAlgn val="ctr"/>
        <c:lblOffset val="100"/>
        <c:noMultiLvlLbl val="0"/>
      </c:catAx>
      <c:valAx>
        <c:axId val="341068800"/>
        <c:scaling>
          <c:orientation val="minMax"/>
          <c:min val="0.4"/>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1067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veiligheid!Draaitabel9</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Voldoende geïnformeerd over...</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veiligheid'!$B$130</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veiligheid'!$A$131:$A$140</c:f>
              <c:multiLvlStrCache>
                <c:ptCount val="6"/>
                <c:lvl>
                  <c:pt idx="0">
                    <c:v>Harelbeke</c:v>
                  </c:pt>
                  <c:pt idx="1">
                    <c:v>Vlaams gewest</c:v>
                  </c:pt>
                  <c:pt idx="2">
                    <c:v>Harelbeke</c:v>
                  </c:pt>
                  <c:pt idx="3">
                    <c:v>Vlaams gewest</c:v>
                  </c:pt>
                  <c:pt idx="4">
                    <c:v>Harelbeke</c:v>
                  </c:pt>
                  <c:pt idx="5">
                    <c:v>Vlaams gewest</c:v>
                  </c:pt>
                </c:lvl>
                <c:lvl>
                  <c:pt idx="0">
                    <c:v>Activiteiten</c:v>
                  </c:pt>
                  <c:pt idx="2">
                    <c:v>Beslissingen</c:v>
                  </c:pt>
                  <c:pt idx="4">
                    <c:v>Initiatieven</c:v>
                  </c:pt>
                </c:lvl>
              </c:multiLvlStrCache>
            </c:multiLvlStrRef>
          </c:cat>
          <c:val>
            <c:numRef>
              <c:f>'16 Draaitab Vrede en veiligheid'!$B$131:$B$140</c:f>
              <c:numCache>
                <c:formatCode>0%</c:formatCode>
                <c:ptCount val="6"/>
                <c:pt idx="0">
                  <c:v>0.76</c:v>
                </c:pt>
                <c:pt idx="1">
                  <c:v>0.78</c:v>
                </c:pt>
                <c:pt idx="2">
                  <c:v>0.47</c:v>
                </c:pt>
                <c:pt idx="3">
                  <c:v>0.48</c:v>
                </c:pt>
                <c:pt idx="4">
                  <c:v>0.62</c:v>
                </c:pt>
                <c:pt idx="5">
                  <c:v>0.66</c:v>
                </c:pt>
              </c:numCache>
            </c:numRef>
          </c:val>
        </c:ser>
        <c:ser>
          <c:idx val="1"/>
          <c:order val="1"/>
          <c:tx>
            <c:strRef>
              <c:f>'16 Draaitab Vrede en veiligheid'!$C$130</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veiligheid'!$A$131:$A$140</c:f>
              <c:multiLvlStrCache>
                <c:ptCount val="6"/>
                <c:lvl>
                  <c:pt idx="0">
                    <c:v>Harelbeke</c:v>
                  </c:pt>
                  <c:pt idx="1">
                    <c:v>Vlaams gewest</c:v>
                  </c:pt>
                  <c:pt idx="2">
                    <c:v>Harelbeke</c:v>
                  </c:pt>
                  <c:pt idx="3">
                    <c:v>Vlaams gewest</c:v>
                  </c:pt>
                  <c:pt idx="4">
                    <c:v>Harelbeke</c:v>
                  </c:pt>
                  <c:pt idx="5">
                    <c:v>Vlaams gewest</c:v>
                  </c:pt>
                </c:lvl>
                <c:lvl>
                  <c:pt idx="0">
                    <c:v>Activiteiten</c:v>
                  </c:pt>
                  <c:pt idx="2">
                    <c:v>Beslissingen</c:v>
                  </c:pt>
                  <c:pt idx="4">
                    <c:v>Initiatieven</c:v>
                  </c:pt>
                </c:lvl>
              </c:multiLvlStrCache>
            </c:multiLvlStrRef>
          </c:cat>
          <c:val>
            <c:numRef>
              <c:f>'16 Draaitab Vrede en veiligheid'!$C$131:$C$140</c:f>
              <c:numCache>
                <c:formatCode>0%</c:formatCode>
                <c:ptCount val="6"/>
                <c:pt idx="0">
                  <c:v>0.11</c:v>
                </c:pt>
                <c:pt idx="1">
                  <c:v>0.09</c:v>
                </c:pt>
                <c:pt idx="2">
                  <c:v>0.26</c:v>
                </c:pt>
                <c:pt idx="3">
                  <c:v>0.26</c:v>
                </c:pt>
                <c:pt idx="4">
                  <c:v>0.18</c:v>
                </c:pt>
                <c:pt idx="5">
                  <c:v>0.16</c:v>
                </c:pt>
              </c:numCache>
            </c:numRef>
          </c:val>
        </c:ser>
        <c:dLbls>
          <c:dLblPos val="inBase"/>
          <c:showLegendKey val="0"/>
          <c:showVal val="1"/>
          <c:showCatName val="0"/>
          <c:showSerName val="0"/>
          <c:showPercent val="0"/>
          <c:showBubbleSize val="0"/>
        </c:dLbls>
        <c:gapWidth val="150"/>
        <c:overlap val="100"/>
        <c:axId val="341145856"/>
        <c:axId val="341164032"/>
      </c:barChart>
      <c:catAx>
        <c:axId val="341145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1164032"/>
        <c:crosses val="autoZero"/>
        <c:auto val="1"/>
        <c:lblAlgn val="ctr"/>
        <c:lblOffset val="100"/>
        <c:noMultiLvlLbl val="0"/>
      </c:catAx>
      <c:valAx>
        <c:axId val="341164032"/>
        <c:scaling>
          <c:orientation val="minMax"/>
          <c:min val="0.4"/>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1145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veiligheid!Draaitabel11</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Consultatie van bewoners</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veiligheid'!$B$144</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veiligheid'!$A$145:$A$151</c:f>
              <c:multiLvlStrCache>
                <c:ptCount val="4"/>
                <c:lvl>
                  <c:pt idx="0">
                    <c:v>Harelbeke</c:v>
                  </c:pt>
                  <c:pt idx="1">
                    <c:v>Vlaams gewest</c:v>
                  </c:pt>
                  <c:pt idx="2">
                    <c:v>Harelbeke</c:v>
                  </c:pt>
                  <c:pt idx="3">
                    <c:v>Vlaams gewest</c:v>
                  </c:pt>
                </c:lvl>
                <c:lvl>
                  <c:pt idx="0">
                    <c:v>Op goede manier omspringen met vragen van inwoners</c:v>
                  </c:pt>
                  <c:pt idx="2">
                    <c:v>Voldoende inspanningen om bewoners te betrekken</c:v>
                  </c:pt>
                </c:lvl>
              </c:multiLvlStrCache>
            </c:multiLvlStrRef>
          </c:cat>
          <c:val>
            <c:numRef>
              <c:f>'16 Draaitab Vrede en veiligheid'!$B$145:$B$151</c:f>
              <c:numCache>
                <c:formatCode>0%</c:formatCode>
                <c:ptCount val="4"/>
                <c:pt idx="0">
                  <c:v>0.51</c:v>
                </c:pt>
                <c:pt idx="1">
                  <c:v>0.46</c:v>
                </c:pt>
                <c:pt idx="2">
                  <c:v>0.5</c:v>
                </c:pt>
                <c:pt idx="3">
                  <c:v>0.47</c:v>
                </c:pt>
              </c:numCache>
            </c:numRef>
          </c:val>
        </c:ser>
        <c:ser>
          <c:idx val="1"/>
          <c:order val="1"/>
          <c:tx>
            <c:strRef>
              <c:f>'16 Draaitab Vrede en veiligheid'!$C$144</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'16 Draaitab Vrede en veiligheid'!$A$145:$A$151</c:f>
              <c:multiLvlStrCache>
                <c:ptCount val="4"/>
                <c:lvl>
                  <c:pt idx="0">
                    <c:v>Harelbeke</c:v>
                  </c:pt>
                  <c:pt idx="1">
                    <c:v>Vlaams gewest</c:v>
                  </c:pt>
                  <c:pt idx="2">
                    <c:v>Harelbeke</c:v>
                  </c:pt>
                  <c:pt idx="3">
                    <c:v>Vlaams gewest</c:v>
                  </c:pt>
                </c:lvl>
                <c:lvl>
                  <c:pt idx="0">
                    <c:v>Op goede manier omspringen met vragen van inwoners</c:v>
                  </c:pt>
                  <c:pt idx="2">
                    <c:v>Voldoende inspanningen om bewoners te betrekken</c:v>
                  </c:pt>
                </c:lvl>
              </c:multiLvlStrCache>
            </c:multiLvlStrRef>
          </c:cat>
          <c:val>
            <c:numRef>
              <c:f>'16 Draaitab Vrede en veiligheid'!$C$145:$C$151</c:f>
              <c:numCache>
                <c:formatCode>0%</c:formatCode>
                <c:ptCount val="4"/>
                <c:pt idx="0">
                  <c:v>0.22</c:v>
                </c:pt>
                <c:pt idx="1">
                  <c:v>0.23</c:v>
                </c:pt>
                <c:pt idx="2">
                  <c:v>0.24</c:v>
                </c:pt>
                <c:pt idx="3">
                  <c:v>0.26</c:v>
                </c:pt>
              </c:numCache>
            </c:numRef>
          </c:val>
        </c:ser>
        <c:dLbls>
          <c:dLblPos val="inBase"/>
          <c:showLegendKey val="0"/>
          <c:showVal val="1"/>
          <c:showCatName val="0"/>
          <c:showSerName val="0"/>
          <c:showPercent val="0"/>
          <c:showBubbleSize val="0"/>
        </c:dLbls>
        <c:gapWidth val="150"/>
        <c:overlap val="100"/>
        <c:axId val="340569088"/>
        <c:axId val="340570880"/>
      </c:barChart>
      <c:catAx>
        <c:axId val="340569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570880"/>
        <c:crosses val="autoZero"/>
        <c:auto val="1"/>
        <c:lblAlgn val="ctr"/>
        <c:lblOffset val="100"/>
        <c:noMultiLvlLbl val="0"/>
      </c:catAx>
      <c:valAx>
        <c:axId val="340570880"/>
        <c:scaling>
          <c:orientation val="minMax"/>
          <c:max val="0.9"/>
          <c:min val="0.4"/>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56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veiligheid!Draaitabel18</c:name>
    <c:fmtId val="1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Vergrijzingsratio</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delete val="1"/>
          <c:extLst>
            <c:ext xmlns:c15="http://schemas.microsoft.com/office/drawing/2012/chart" uri="{CE6537A1-D6FC-4f65-9D91-7224C49458BB}"/>
          </c:extLst>
        </c:dLbl>
      </c:pivotFmt>
      <c:pivotFmt>
        <c:idx val="5"/>
        <c:spPr>
          <a:ln w="34925" cap="rnd">
            <a:solidFill>
              <a:schemeClr val="accent2"/>
            </a:solidFill>
            <a:round/>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'16 Draaitab Vrede en veiligheid'!$B$159</c:f>
              <c:strCache>
                <c:ptCount val="1"/>
                <c:pt idx="0">
                  <c:v>Som van Vergrijzingsratio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dPt>
          <c:dPt>
            <c:idx val="5"/>
            <c:invertIfNegative val="0"/>
            <c:bubble3D val="0"/>
          </c:dPt>
          <c:dPt>
            <c:idx val="10"/>
            <c:invertIfNegative val="0"/>
            <c:bubble3D val="0"/>
          </c:dPt>
          <c:dPt>
            <c:idx val="15"/>
            <c:invertIfNegative val="0"/>
            <c:bubble3D val="0"/>
          </c:dPt>
          <c:dLbls>
            <c:dLbl>
              <c:idx val="0"/>
              <c:dLblPos val="outEnd"/>
              <c:showLegendKey val="0"/>
              <c:showVal val="1"/>
              <c:showCatName val="0"/>
              <c:showSerName val="0"/>
              <c:showPercent val="0"/>
              <c:showBubbleSize val="0"/>
              <c:extLst>
                <c:ext xmlns:c15="http://schemas.microsoft.com/office/drawing/2012/chart" uri="{CE6537A1-D6FC-4f65-9D91-7224C49458BB}"/>
              </c:extLst>
            </c:dLbl>
            <c:dLbl>
              <c:idx val="5"/>
              <c:dLblPos val="outEnd"/>
              <c:showLegendKey val="0"/>
              <c:showVal val="1"/>
              <c:showCatName val="0"/>
              <c:showSerName val="0"/>
              <c:showPercent val="0"/>
              <c:showBubbleSize val="0"/>
              <c:extLst>
                <c:ext xmlns:c15="http://schemas.microsoft.com/office/drawing/2012/chart" uri="{CE6537A1-D6FC-4f65-9D91-7224C49458BB}"/>
              </c:extLst>
            </c:dLbl>
            <c:dLbl>
              <c:idx val="10"/>
              <c:dLblPos val="outEnd"/>
              <c:showLegendKey val="0"/>
              <c:showVal val="1"/>
              <c:showCatName val="0"/>
              <c:showSerName val="0"/>
              <c:showPercent val="0"/>
              <c:showBubbleSize val="0"/>
              <c:extLst>
                <c:ext xmlns:c15="http://schemas.microsoft.com/office/drawing/2012/chart" uri="{CE6537A1-D6FC-4f65-9D91-7224C49458BB}"/>
              </c:extLst>
            </c:dLbl>
            <c:dLbl>
              <c:idx val="15"/>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0"/>
            <c:showCatName val="0"/>
            <c:showSerName val="0"/>
            <c:showPercent val="0"/>
            <c:showBubbleSize val="0"/>
          </c:dLbls>
          <c:cat>
            <c:strRef>
              <c:f>'16 Draaitab Vrede en veiligheid'!$A$160:$A$176</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'16 Draaitab Vrede en veiligheid'!$B$160:$B$176</c:f>
              <c:numCache>
                <c:formatCode>General</c:formatCode>
                <c:ptCount val="16"/>
                <c:pt idx="0">
                  <c:v>1.7110000000000001</c:v>
                </c:pt>
                <c:pt idx="1">
                  <c:v>1.7709999999999999</c:v>
                </c:pt>
                <c:pt idx="2">
                  <c:v>1.8440000000000001</c:v>
                </c:pt>
                <c:pt idx="3">
                  <c:v>1.905</c:v>
                </c:pt>
                <c:pt idx="4">
                  <c:v>1.996</c:v>
                </c:pt>
                <c:pt idx="5">
                  <c:v>2.1070000000000002</c:v>
                </c:pt>
                <c:pt idx="6">
                  <c:v>2.1909999999999998</c:v>
                </c:pt>
                <c:pt idx="7">
                  <c:v>2.2789999999999999</c:v>
                </c:pt>
                <c:pt idx="8">
                  <c:v>2.3450000000000002</c:v>
                </c:pt>
                <c:pt idx="9">
                  <c:v>2.4319999999999999</c:v>
                </c:pt>
                <c:pt idx="10">
                  <c:v>2.4900000000000002</c:v>
                </c:pt>
                <c:pt idx="11">
                  <c:v>2.5379999999999998</c:v>
                </c:pt>
                <c:pt idx="12">
                  <c:v>2.56</c:v>
                </c:pt>
                <c:pt idx="13">
                  <c:v>2.569</c:v>
                </c:pt>
                <c:pt idx="14">
                  <c:v>2.5720000000000001</c:v>
                </c:pt>
                <c:pt idx="15">
                  <c:v>2.6070000000000002</c:v>
                </c:pt>
              </c:numCache>
            </c:numRef>
          </c:val>
        </c:ser>
        <c:dLbls>
          <c:showLegendKey val="0"/>
          <c:showVal val="0"/>
          <c:showCatName val="0"/>
          <c:showSerName val="0"/>
          <c:showPercent val="0"/>
          <c:showBubbleSize val="0"/>
        </c:dLbls>
        <c:gapWidth val="219"/>
        <c:axId val="340623744"/>
        <c:axId val="340625280"/>
      </c:barChart>
      <c:lineChart>
        <c:grouping val="standard"/>
        <c:varyColors val="0"/>
        <c:ser>
          <c:idx val="1"/>
          <c:order val="1"/>
          <c:tx>
            <c:strRef>
              <c:f>'16 Draaitab Vrede en veiligheid'!$C$159</c:f>
              <c:strCache>
                <c:ptCount val="1"/>
                <c:pt idx="0">
                  <c:v>Som van Evolutie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'16 Draaitab Vrede en veiligheid'!$A$160:$A$176</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'16 Draaitab Vrede en veiligheid'!$C$160:$C$176</c:f>
              <c:numCache>
                <c:formatCode>General</c:formatCode>
                <c:ptCount val="16"/>
                <c:pt idx="1">
                  <c:v>3.5000000000000003E-2</c:v>
                </c:pt>
                <c:pt idx="2">
                  <c:v>4.1000000000000002E-2</c:v>
                </c:pt>
                <c:pt idx="3">
                  <c:v>3.3000000000000002E-2</c:v>
                </c:pt>
                <c:pt idx="4">
                  <c:v>4.8000000000000001E-2</c:v>
                </c:pt>
                <c:pt idx="5">
                  <c:v>5.6000000000000001E-2</c:v>
                </c:pt>
                <c:pt idx="6">
                  <c:v>0.04</c:v>
                </c:pt>
                <c:pt idx="7">
                  <c:v>0.04</c:v>
                </c:pt>
                <c:pt idx="8">
                  <c:v>2.9000000000000001E-2</c:v>
                </c:pt>
                <c:pt idx="9">
                  <c:v>3.6999999999999998E-2</c:v>
                </c:pt>
                <c:pt idx="10">
                  <c:v>2.4E-2</c:v>
                </c:pt>
                <c:pt idx="11">
                  <c:v>1.9E-2</c:v>
                </c:pt>
                <c:pt idx="12">
                  <c:v>8.0000000000000002E-3</c:v>
                </c:pt>
                <c:pt idx="13">
                  <c:v>4.0000000000000001E-3</c:v>
                </c:pt>
                <c:pt idx="14">
                  <c:v>4.1000000000000003E-3</c:v>
                </c:pt>
                <c:pt idx="15">
                  <c:v>1.4E-2</c:v>
                </c:pt>
              </c:numCache>
            </c:numRef>
          </c:val>
          <c:smooth val="0"/>
        </c:ser>
        <c:dLbls>
          <c:showLegendKey val="0"/>
          <c:showVal val="0"/>
          <c:showCatName val="0"/>
          <c:showSerName val="0"/>
          <c:showPercent val="0"/>
          <c:showBubbleSize val="0"/>
        </c:dLbls>
        <c:marker val="1"/>
        <c:smooth val="0"/>
        <c:axId val="340640896"/>
        <c:axId val="340626816"/>
      </c:lineChart>
      <c:catAx>
        <c:axId val="3406237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625280"/>
        <c:crosses val="autoZero"/>
        <c:auto val="1"/>
        <c:lblAlgn val="ctr"/>
        <c:lblOffset val="100"/>
        <c:noMultiLvlLbl val="0"/>
      </c:catAx>
      <c:valAx>
        <c:axId val="34062528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623744"/>
        <c:crosses val="autoZero"/>
        <c:crossBetween val="between"/>
      </c:valAx>
      <c:valAx>
        <c:axId val="3406268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640896"/>
        <c:crosses val="max"/>
        <c:crossBetween val="between"/>
      </c:valAx>
      <c:catAx>
        <c:axId val="340640896"/>
        <c:scaling>
          <c:orientation val="minMax"/>
        </c:scaling>
        <c:delete val="1"/>
        <c:axPos val="b"/>
        <c:numFmt formatCode="General" sourceLinked="1"/>
        <c:majorTickMark val="out"/>
        <c:minorTickMark val="none"/>
        <c:tickLblPos val="nextTo"/>
        <c:crossAx val="3406268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[Goeiemorgen_Harelbeke_de_cijfers.xlsx]Evolutie_bevolking_arr.Kortrijk!Draaitabel3</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4"/>
          </a:solidFill>
          <a:ln>
            <a:noFill/>
          </a:ln>
          <a:effectLst/>
        </c:spPr>
        <c:marker>
          <c:symbol val="none"/>
        </c:marker>
      </c:pivotFmt>
      <c:pivotFmt>
        <c:idx val="27"/>
        <c:spPr>
          <a:solidFill>
            <a:schemeClr val="accent5"/>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3"/>
          </a:solidFill>
          <a:ln>
            <a:noFill/>
          </a:ln>
          <a:effectLst/>
        </c:spPr>
        <c:marker>
          <c:symbol val="none"/>
        </c:marker>
      </c:pivotFmt>
    </c:pivotFmts>
    <c:plotArea>
      <c:layout/>
      <c:barChart>
        <c:barDir val="col"/>
        <c:grouping val="clustered"/>
        <c:varyColors val="0"/>
        <c:ser>
          <c:idx val="0"/>
          <c:order val="0"/>
          <c:tx>
            <c:strRef>
              <c:f>Evolutie_bevolking_arr.Kortrijk!$B$1</c:f>
              <c:strCache>
                <c:ptCount val="1"/>
                <c:pt idx="0">
                  <c:v>Som van 2015</c:v>
                </c:pt>
              </c:strCache>
            </c:strRef>
          </c:tx>
          <c:spPr>
            <a:solidFill>
              <a:schemeClr val="accent1"/>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Evolutie_bevolking_arr.Kortrijk!$B$2:$B$5</c:f>
              <c:numCache>
                <c:formatCode>General</c:formatCode>
                <c:ptCount val="3"/>
                <c:pt idx="0">
                  <c:v>54972</c:v>
                </c:pt>
                <c:pt idx="1">
                  <c:v>169407</c:v>
                </c:pt>
                <c:pt idx="2">
                  <c:v>61130</c:v>
                </c:pt>
              </c:numCache>
            </c:numRef>
          </c:val>
          <c:extLst xmlns:c16r2="http://schemas.microsoft.com/office/drawing/2015/06/chart">
            <c:ext xmlns:c16="http://schemas.microsoft.com/office/drawing/2014/chart" uri="{C3380CC4-5D6E-409C-BE32-E72D297353CC}">
              <c16:uniqueId val="{00000003-5F87-4225-A396-95F2F88C2E25}"/>
            </c:ext>
          </c:extLst>
        </c:ser>
        <c:ser>
          <c:idx val="1"/>
          <c:order val="1"/>
          <c:tx>
            <c:strRef>
              <c:f>Evolutie_bevolking_arr.Kortrijk!$C$1</c:f>
              <c:strCache>
                <c:ptCount val="1"/>
                <c:pt idx="0">
                  <c:v>Som van 2017</c:v>
                </c:pt>
              </c:strCache>
            </c:strRef>
          </c:tx>
          <c:spPr>
            <a:solidFill>
              <a:schemeClr val="accent2"/>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Evolutie_bevolking_arr.Kortrijk!$C$2:$C$5</c:f>
              <c:numCache>
                <c:formatCode>General</c:formatCode>
                <c:ptCount val="3"/>
                <c:pt idx="0">
                  <c:v>55391</c:v>
                </c:pt>
                <c:pt idx="1">
                  <c:v>169654</c:v>
                </c:pt>
                <c:pt idx="2">
                  <c:v>62778</c:v>
                </c:pt>
              </c:numCache>
            </c:numRef>
          </c:val>
          <c:extLst xmlns:c16r2="http://schemas.microsoft.com/office/drawing/2015/06/chart">
            <c:ext xmlns:c16="http://schemas.microsoft.com/office/drawing/2014/chart" uri="{C3380CC4-5D6E-409C-BE32-E72D297353CC}">
              <c16:uniqueId val="{00000004-5F87-4225-A396-95F2F88C2E25}"/>
            </c:ext>
          </c:extLst>
        </c:ser>
        <c:ser>
          <c:idx val="2"/>
          <c:order val="2"/>
          <c:tx>
            <c:strRef>
              <c:f>Evolutie_bevolking_arr.Kortrijk!$D$1</c:f>
              <c:strCache>
                <c:ptCount val="1"/>
                <c:pt idx="0">
                  <c:v>Som van 2019</c:v>
                </c:pt>
              </c:strCache>
            </c:strRef>
          </c:tx>
          <c:spPr>
            <a:solidFill>
              <a:schemeClr val="accent3"/>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Evolutie_bevolking_arr.Kortrijk!$D$2:$D$5</c:f>
              <c:numCache>
                <c:formatCode>General</c:formatCode>
                <c:ptCount val="3"/>
                <c:pt idx="0">
                  <c:v>56142</c:v>
                </c:pt>
                <c:pt idx="1">
                  <c:v>169350</c:v>
                </c:pt>
                <c:pt idx="2">
                  <c:v>64358</c:v>
                </c:pt>
              </c:numCache>
            </c:numRef>
          </c:val>
          <c:extLst xmlns:c16r2="http://schemas.microsoft.com/office/drawing/2015/06/chart">
            <c:ext xmlns:c16="http://schemas.microsoft.com/office/drawing/2014/chart" uri="{C3380CC4-5D6E-409C-BE32-E72D297353CC}">
              <c16:uniqueId val="{00000005-5F87-4225-A396-95F2F88C2E25}"/>
            </c:ext>
          </c:extLst>
        </c:ser>
        <c:ser>
          <c:idx val="3"/>
          <c:order val="3"/>
          <c:tx>
            <c:strRef>
              <c:f>Evolutie_bevolking_arr.Kortrijk!$E$1</c:f>
              <c:strCache>
                <c:ptCount val="1"/>
                <c:pt idx="0">
                  <c:v>Som van 2021</c:v>
                </c:pt>
              </c:strCache>
            </c:strRef>
          </c:tx>
          <c:spPr>
            <a:solidFill>
              <a:schemeClr val="accent4"/>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Evolutie_bevolking_arr.Kortrijk!$E$2:$E$5</c:f>
              <c:numCache>
                <c:formatCode>General</c:formatCode>
                <c:ptCount val="3"/>
                <c:pt idx="0">
                  <c:v>57268</c:v>
                </c:pt>
                <c:pt idx="1">
                  <c:v>168392</c:v>
                </c:pt>
                <c:pt idx="2">
                  <c:v>66215</c:v>
                </c:pt>
              </c:numCache>
            </c:numRef>
          </c:val>
          <c:extLst xmlns:c16r2="http://schemas.microsoft.com/office/drawing/2015/06/chart">
            <c:ext xmlns:c16="http://schemas.microsoft.com/office/drawing/2014/chart" uri="{C3380CC4-5D6E-409C-BE32-E72D297353CC}">
              <c16:uniqueId val="{00000006-5F87-4225-A396-95F2F88C2E25}"/>
            </c:ext>
          </c:extLst>
        </c:ser>
        <c:ser>
          <c:idx val="4"/>
          <c:order val="4"/>
          <c:tx>
            <c:strRef>
              <c:f>Evolutie_bevolking_arr.Kortrijk!$F$1</c:f>
              <c:strCache>
                <c:ptCount val="1"/>
                <c:pt idx="0">
                  <c:v>Som van 2023</c:v>
                </c:pt>
              </c:strCache>
            </c:strRef>
          </c:tx>
          <c:spPr>
            <a:solidFill>
              <a:schemeClr val="accent5"/>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Evolutie_bevolking_arr.Kortrijk!$F$2:$F$5</c:f>
              <c:numCache>
                <c:formatCode>General</c:formatCode>
                <c:ptCount val="3"/>
                <c:pt idx="0">
                  <c:v>58403</c:v>
                </c:pt>
                <c:pt idx="1">
                  <c:v>167053</c:v>
                </c:pt>
                <c:pt idx="2">
                  <c:v>68258</c:v>
                </c:pt>
              </c:numCache>
            </c:numRef>
          </c:val>
          <c:extLst xmlns:c16r2="http://schemas.microsoft.com/office/drawing/2015/06/chart">
            <c:ext xmlns:c16="http://schemas.microsoft.com/office/drawing/2014/chart" uri="{C3380CC4-5D6E-409C-BE32-E72D297353CC}">
              <c16:uniqueId val="{00000007-5F87-4225-A396-95F2F88C2E25}"/>
            </c:ext>
          </c:extLst>
        </c:ser>
        <c:ser>
          <c:idx val="5"/>
          <c:order val="5"/>
          <c:tx>
            <c:strRef>
              <c:f>Evolutie_bevolking_arr.Kortrijk!$G$1</c:f>
              <c:strCache>
                <c:ptCount val="1"/>
                <c:pt idx="0">
                  <c:v>Som van 2025</c:v>
                </c:pt>
              </c:strCache>
            </c:strRef>
          </c:tx>
          <c:spPr>
            <a:solidFill>
              <a:schemeClr val="accent6"/>
            </a:solidFill>
            <a:ln>
              <a:noFill/>
            </a:ln>
            <a:effectLst/>
          </c:spPr>
          <c:invertIfNegative val="0"/>
          <c:cat>
            <c:strRef>
              <c:f>Evolutie_bevolking_arr.Kortrijk!$A$2:$A$5</c:f>
              <c:strCache>
                <c:ptCount val="3"/>
                <c:pt idx="0">
                  <c:v>0-17 jarigen</c:v>
                </c:pt>
                <c:pt idx="1">
                  <c:v>18-64 jarigen</c:v>
                </c:pt>
                <c:pt idx="2">
                  <c:v>65+</c:v>
                </c:pt>
              </c:strCache>
            </c:strRef>
          </c:cat>
          <c:val>
            <c:numRef>
              <c:f>Evolutie_bevolking_arr.Kortrijk!$G$2:$G$5</c:f>
              <c:numCache>
                <c:formatCode>General</c:formatCode>
                <c:ptCount val="3"/>
                <c:pt idx="0">
                  <c:v>59104</c:v>
                </c:pt>
                <c:pt idx="1">
                  <c:v>165764</c:v>
                </c:pt>
                <c:pt idx="2">
                  <c:v>70379</c:v>
                </c:pt>
              </c:numCache>
            </c:numRef>
          </c:val>
          <c:extLst xmlns:c16r2="http://schemas.microsoft.com/office/drawing/2015/06/chart">
            <c:ext xmlns:c16="http://schemas.microsoft.com/office/drawing/2014/chart" uri="{C3380CC4-5D6E-409C-BE32-E72D297353CC}">
              <c16:uniqueId val="{00000008-5F87-4225-A396-95F2F88C2E25}"/>
            </c:ext>
          </c:extLst>
        </c:ser>
        <c:dLbls>
          <c:showLegendKey val="0"/>
          <c:showVal val="0"/>
          <c:showCatName val="0"/>
          <c:showSerName val="0"/>
          <c:showPercent val="0"/>
          <c:showBubbleSize val="0"/>
        </c:dLbls>
        <c:gapWidth val="219"/>
        <c:overlap val="-27"/>
        <c:axId val="342061824"/>
        <c:axId val="342063360"/>
      </c:barChart>
      <c:catAx>
        <c:axId val="34206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2063360"/>
        <c:crosses val="autoZero"/>
        <c:auto val="1"/>
        <c:lblAlgn val="ctr"/>
        <c:lblOffset val="100"/>
        <c:noMultiLvlLbl val="0"/>
      </c:catAx>
      <c:valAx>
        <c:axId val="34206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2061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Evolutie leden Jeugdwerk</a:t>
            </a:r>
          </a:p>
        </c:rich>
      </c:tx>
      <c:overlay val="0"/>
      <c:spPr>
        <a:noFill/>
        <a:ln>
          <a:noFill/>
        </a:ln>
        <a:effectLst/>
      </c:spPr>
    </c:title>
    <c:autoTitleDeleted val="0"/>
    <c:plotArea>
      <c:layout/>
      <c:lineChart>
        <c:grouping val="stacked"/>
        <c:varyColors val="0"/>
        <c:ser>
          <c:idx val="0"/>
          <c:order val="0"/>
          <c:spPr>
            <a:ln w="28575" cap="rnd">
              <a:solidFill>
                <a:schemeClr val="accent1"/>
              </a:solidFill>
              <a:round/>
            </a:ln>
            <a:effectLst/>
          </c:spPr>
          <c:marker>
            <c:symbol val="none"/>
          </c:marker>
          <c:cat>
            <c:strRef>
              <c:f>VT!$B$101:$S$101</c:f>
              <c:strCache>
                <c:ptCount val="18"/>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strCache>
            </c:strRef>
          </c:cat>
          <c:val>
            <c:numRef>
              <c:f>VT!$B$123:$S$123</c:f>
              <c:numCache>
                <c:formatCode>General</c:formatCode>
                <c:ptCount val="18"/>
                <c:pt idx="0">
                  <c:v>1336</c:v>
                </c:pt>
                <c:pt idx="1">
                  <c:v>1605</c:v>
                </c:pt>
                <c:pt idx="2">
                  <c:v>1655</c:v>
                </c:pt>
                <c:pt idx="3">
                  <c:v>1617</c:v>
                </c:pt>
                <c:pt idx="4">
                  <c:v>1697</c:v>
                </c:pt>
                <c:pt idx="5">
                  <c:v>1719</c:v>
                </c:pt>
                <c:pt idx="6">
                  <c:v>1470</c:v>
                </c:pt>
                <c:pt idx="7">
                  <c:v>1516</c:v>
                </c:pt>
                <c:pt idx="8">
                  <c:v>1475</c:v>
                </c:pt>
                <c:pt idx="9">
                  <c:v>1349</c:v>
                </c:pt>
                <c:pt idx="10">
                  <c:v>1300</c:v>
                </c:pt>
                <c:pt idx="11">
                  <c:v>1296</c:v>
                </c:pt>
                <c:pt idx="12">
                  <c:v>1309</c:v>
                </c:pt>
                <c:pt idx="13">
                  <c:v>1338</c:v>
                </c:pt>
                <c:pt idx="14">
                  <c:v>1374</c:v>
                </c:pt>
                <c:pt idx="15">
                  <c:v>1476</c:v>
                </c:pt>
                <c:pt idx="16">
                  <c:v>1563</c:v>
                </c:pt>
                <c:pt idx="17">
                  <c:v>1652</c:v>
                </c:pt>
              </c:numCache>
            </c:numRef>
          </c:val>
          <c:smooth val="0"/>
          <c:extLst xmlns:c16r2="http://schemas.microsoft.com/office/drawing/2015/06/chart">
            <c:ext xmlns:c16="http://schemas.microsoft.com/office/drawing/2014/chart" uri="{C3380CC4-5D6E-409C-BE32-E72D297353CC}">
              <c16:uniqueId val="{00000000-E595-44B7-A3DD-E02CB413C07A}"/>
            </c:ext>
          </c:extLst>
        </c:ser>
        <c:dLbls>
          <c:showLegendKey val="0"/>
          <c:showVal val="0"/>
          <c:showCatName val="0"/>
          <c:showSerName val="0"/>
          <c:showPercent val="0"/>
          <c:showBubbleSize val="0"/>
        </c:dLbls>
        <c:marker val="1"/>
        <c:smooth val="0"/>
        <c:axId val="345703168"/>
        <c:axId val="345704704"/>
      </c:lineChart>
      <c:catAx>
        <c:axId val="34570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5704704"/>
        <c:crosses val="autoZero"/>
        <c:auto val="1"/>
        <c:lblAlgn val="ctr"/>
        <c:lblOffset val="100"/>
        <c:noMultiLvlLbl val="0"/>
      </c:catAx>
      <c:valAx>
        <c:axId val="345704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570316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[Goeiemorgen_Harelbeke_de_cijfers.xlsx]2 Draaitab Geen honger!Draaitabel11</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Maaltijdbedeling aan huis OCMW</a:t>
            </a:r>
          </a:p>
        </c:rich>
      </c:tx>
      <c:overlay val="0"/>
      <c:spPr>
        <a:noFill/>
        <a:ln>
          <a:noFill/>
        </a:ln>
        <a:effectLst/>
      </c:spPr>
    </c:title>
    <c:autoTitleDeleted val="0"/>
    <c:pivotFmts>
      <c:pivotFmt>
        <c:idx val="0"/>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pivotFmt>
      <c:pivotFmt>
        <c:idx val="3"/>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'2 Draaitab Geen honger'!$B$15</c:f>
              <c:strCache>
                <c:ptCount val="1"/>
                <c:pt idx="0">
                  <c:v>Som van Gemid # warme maaltijden aan huis per dag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'2 Draaitab Geen honger'!$A$16:$A$22</c:f>
              <c:strCache>
                <c:ptCount val="6"/>
                <c:pt idx="0">
                  <c:v>2011</c:v>
                </c:pt>
                <c:pt idx="1">
                  <c:v>2012</c:v>
                </c:pt>
                <c:pt idx="2">
                  <c:v>2013</c:v>
                </c:pt>
                <c:pt idx="3">
                  <c:v>2014</c:v>
                </c:pt>
                <c:pt idx="4">
                  <c:v>2015</c:v>
                </c:pt>
                <c:pt idx="5">
                  <c:v>2016</c:v>
                </c:pt>
              </c:strCache>
            </c:strRef>
          </c:cat>
          <c:val>
            <c:numRef>
              <c:f>'2 Draaitab Geen honger'!$B$16:$B$22</c:f>
              <c:numCache>
                <c:formatCode>0</c:formatCode>
                <c:ptCount val="6"/>
                <c:pt idx="0">
                  <c:v>101.81917808219178</c:v>
                </c:pt>
                <c:pt idx="1">
                  <c:v>100.58630136986301</c:v>
                </c:pt>
                <c:pt idx="2">
                  <c:v>104.95616438356164</c:v>
                </c:pt>
                <c:pt idx="3">
                  <c:v>104.93972602739726</c:v>
                </c:pt>
                <c:pt idx="4">
                  <c:v>89.939726027397256</c:v>
                </c:pt>
                <c:pt idx="5">
                  <c:v>75.841095890410955</c:v>
                </c:pt>
              </c:numCache>
            </c:numRef>
          </c:val>
          <c:extLst xmlns:c16r2="http://schemas.microsoft.com/office/drawing/2015/06/chart">
            <c:ext xmlns:c16="http://schemas.microsoft.com/office/drawing/2014/chart" uri="{C3380CC4-5D6E-409C-BE32-E72D297353CC}">
              <c16:uniqueId val="{00000000-5115-4670-A5DC-FB5C6B99AD3C}"/>
            </c:ext>
          </c:extLst>
        </c:ser>
        <c:ser>
          <c:idx val="1"/>
          <c:order val="1"/>
          <c:tx>
            <c:strRef>
              <c:f>'2 Draaitab Geen honger'!$C$15</c:f>
              <c:strCache>
                <c:ptCount val="1"/>
                <c:pt idx="0">
                  <c:v>Som van Gemid # diepvriesmaaltijden aan huis per dag</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'2 Draaitab Geen honger'!$A$16:$A$22</c:f>
              <c:strCache>
                <c:ptCount val="6"/>
                <c:pt idx="0">
                  <c:v>2011</c:v>
                </c:pt>
                <c:pt idx="1">
                  <c:v>2012</c:v>
                </c:pt>
                <c:pt idx="2">
                  <c:v>2013</c:v>
                </c:pt>
                <c:pt idx="3">
                  <c:v>2014</c:v>
                </c:pt>
                <c:pt idx="4">
                  <c:v>2015</c:v>
                </c:pt>
                <c:pt idx="5">
                  <c:v>2016</c:v>
                </c:pt>
              </c:strCache>
            </c:strRef>
          </c:cat>
          <c:val>
            <c:numRef>
              <c:f>'2 Draaitab Geen honger'!$C$16:$C$22</c:f>
              <c:numCache>
                <c:formatCode>0</c:formatCode>
                <c:ptCount val="6"/>
                <c:pt idx="0">
                  <c:v>5.7506849315068491</c:v>
                </c:pt>
                <c:pt idx="1">
                  <c:v>8.117808219178082</c:v>
                </c:pt>
                <c:pt idx="2">
                  <c:v>8.7643835616438359</c:v>
                </c:pt>
                <c:pt idx="3">
                  <c:v>7.9095890410958907</c:v>
                </c:pt>
                <c:pt idx="4">
                  <c:v>4.1643835616438354</c:v>
                </c:pt>
                <c:pt idx="5">
                  <c:v>3.9287671232876713</c:v>
                </c:pt>
              </c:numCache>
            </c:numRef>
          </c:val>
          <c:extLst xmlns:c16r2="http://schemas.microsoft.com/office/drawing/2015/06/chart">
            <c:ext xmlns:c16="http://schemas.microsoft.com/office/drawing/2014/chart" uri="{C3380CC4-5D6E-409C-BE32-E72D297353CC}">
              <c16:uniqueId val="{00000001-5115-4670-A5DC-FB5C6B99AD3C}"/>
            </c:ext>
          </c:extLst>
        </c:ser>
        <c:dLbls>
          <c:dLblPos val="ctr"/>
          <c:showLegendKey val="0"/>
          <c:showVal val="1"/>
          <c:showCatName val="0"/>
          <c:showSerName val="0"/>
          <c:showPercent val="0"/>
          <c:showBubbleSize val="0"/>
        </c:dLbls>
        <c:gapWidth val="150"/>
        <c:overlap val="100"/>
        <c:axId val="324752128"/>
        <c:axId val="324753664"/>
      </c:barChart>
      <c:catAx>
        <c:axId val="3247521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753664"/>
        <c:crosses val="autoZero"/>
        <c:auto val="1"/>
        <c:lblAlgn val="ctr"/>
        <c:lblOffset val="100"/>
        <c:noMultiLvlLbl val="0"/>
      </c:catAx>
      <c:valAx>
        <c:axId val="32475366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752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Kinderen en jongeren</a:t>
            </a:r>
            <a:r>
              <a:rPr lang="nl-BE" baseline="0"/>
              <a:t> in 'jeugdwerkleeftijd'</a:t>
            </a:r>
            <a:endParaRPr lang="nl-BE"/>
          </a:p>
        </c:rich>
      </c:tx>
      <c:layout>
        <c:manualLayout>
          <c:xMode val="edge"/>
          <c:yMode val="edge"/>
          <c:x val="0.3980277777777777"/>
          <c:y val="3.2407407407407406E-2"/>
        </c:manualLayout>
      </c:layout>
      <c:overlay val="0"/>
      <c:spPr>
        <a:noFill/>
        <a:ln>
          <a:noFill/>
        </a:ln>
        <a:effectLst/>
      </c:spPr>
    </c:title>
    <c:autoTitleDeleted val="0"/>
    <c:plotArea>
      <c:layout/>
      <c:lineChart>
        <c:grouping val="stacked"/>
        <c:varyColors val="0"/>
        <c:ser>
          <c:idx val="0"/>
          <c:order val="0"/>
          <c:spPr>
            <a:ln w="28575" cap="rnd">
              <a:solidFill>
                <a:schemeClr val="accent1"/>
              </a:solidFill>
              <a:round/>
            </a:ln>
            <a:effectLst/>
          </c:spPr>
          <c:marker>
            <c:symbol val="none"/>
          </c:marker>
          <c:cat>
            <c:strRef>
              <c:f>VT!$F$101:$T$101</c:f>
              <c:strCache>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Cache>
            </c:strRef>
          </c:cat>
          <c:val>
            <c:numRef>
              <c:f>VT!$F$131:$T$131</c:f>
              <c:numCache>
                <c:formatCode>General</c:formatCode>
                <c:ptCount val="15"/>
                <c:pt idx="0">
                  <c:v>6247</c:v>
                </c:pt>
                <c:pt idx="1">
                  <c:v>6216</c:v>
                </c:pt>
                <c:pt idx="2">
                  <c:v>6102</c:v>
                </c:pt>
                <c:pt idx="3">
                  <c:v>6046</c:v>
                </c:pt>
                <c:pt idx="4">
                  <c:v>5982</c:v>
                </c:pt>
                <c:pt idx="5">
                  <c:v>5929</c:v>
                </c:pt>
                <c:pt idx="6">
                  <c:v>5845</c:v>
                </c:pt>
                <c:pt idx="7">
                  <c:v>5837</c:v>
                </c:pt>
                <c:pt idx="8">
                  <c:v>5806</c:v>
                </c:pt>
                <c:pt idx="9">
                  <c:v>5823</c:v>
                </c:pt>
                <c:pt idx="10">
                  <c:v>5794</c:v>
                </c:pt>
                <c:pt idx="11">
                  <c:v>5846</c:v>
                </c:pt>
                <c:pt idx="12">
                  <c:v>5791</c:v>
                </c:pt>
                <c:pt idx="13">
                  <c:v>5791</c:v>
                </c:pt>
                <c:pt idx="14">
                  <c:v>5759</c:v>
                </c:pt>
              </c:numCache>
            </c:numRef>
          </c:val>
          <c:smooth val="0"/>
          <c:extLst xmlns:c16r2="http://schemas.microsoft.com/office/drawing/2015/06/chart">
            <c:ext xmlns:c16="http://schemas.microsoft.com/office/drawing/2014/chart" uri="{C3380CC4-5D6E-409C-BE32-E72D297353CC}">
              <c16:uniqueId val="{00000000-3037-4F61-8A72-895EFBF55A8F}"/>
            </c:ext>
          </c:extLst>
        </c:ser>
        <c:dLbls>
          <c:showLegendKey val="0"/>
          <c:showVal val="0"/>
          <c:showCatName val="0"/>
          <c:showSerName val="0"/>
          <c:showPercent val="0"/>
          <c:showBubbleSize val="0"/>
        </c:dLbls>
        <c:marker val="1"/>
        <c:smooth val="0"/>
        <c:axId val="345729280"/>
        <c:axId val="345743360"/>
      </c:lineChart>
      <c:catAx>
        <c:axId val="34572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5743360"/>
        <c:crosses val="autoZero"/>
        <c:auto val="1"/>
        <c:lblAlgn val="ctr"/>
        <c:lblOffset val="100"/>
        <c:noMultiLvlLbl val="0"/>
      </c:catAx>
      <c:valAx>
        <c:axId val="34574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57292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Leden jeugdwerk tov 100 in 'jeugdwerkleeftijd'</a:t>
            </a:r>
          </a:p>
        </c:rich>
      </c:tx>
      <c:overlay val="0"/>
      <c:spPr>
        <a:noFill/>
        <a:ln>
          <a:noFill/>
        </a:ln>
        <a:effectLst/>
      </c:spPr>
    </c:title>
    <c:autoTitleDeleted val="0"/>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VT!$F$101:$S$101</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VT!$F$133:$S$133</c:f>
              <c:numCache>
                <c:formatCode>0</c:formatCode>
                <c:ptCount val="14"/>
                <c:pt idx="0">
                  <c:v>27.165039218825036</c:v>
                </c:pt>
                <c:pt idx="1">
                  <c:v>27.654440154440152</c:v>
                </c:pt>
                <c:pt idx="2">
                  <c:v>24.090462143559488</c:v>
                </c:pt>
                <c:pt idx="3">
                  <c:v>25.074429374793251</c:v>
                </c:pt>
                <c:pt idx="4">
                  <c:v>24.657305249080576</c:v>
                </c:pt>
                <c:pt idx="5">
                  <c:v>22.752572103221453</c:v>
                </c:pt>
                <c:pt idx="6">
                  <c:v>22.241231822070144</c:v>
                </c:pt>
                <c:pt idx="7">
                  <c:v>22.203186568442693</c:v>
                </c:pt>
                <c:pt idx="8">
                  <c:v>22.545642438856355</c:v>
                </c:pt>
                <c:pt idx="9">
                  <c:v>22.977846470891294</c:v>
                </c:pt>
                <c:pt idx="10">
                  <c:v>23.714187090093201</c:v>
                </c:pt>
                <c:pt idx="11">
                  <c:v>25.248032842969554</c:v>
                </c:pt>
                <c:pt idx="12">
                  <c:v>26.990157140390259</c:v>
                </c:pt>
                <c:pt idx="13">
                  <c:v>28.527024693489899</c:v>
                </c:pt>
              </c:numCache>
            </c:numRef>
          </c:val>
          <c:smooth val="0"/>
          <c:extLst xmlns:c16r2="http://schemas.microsoft.com/office/drawing/2015/06/chart">
            <c:ext xmlns:c16="http://schemas.microsoft.com/office/drawing/2014/chart" uri="{C3380CC4-5D6E-409C-BE32-E72D297353CC}">
              <c16:uniqueId val="{00000000-ED83-4F2D-923B-7187756B9AB1}"/>
            </c:ext>
          </c:extLst>
        </c:ser>
        <c:dLbls>
          <c:dLblPos val="b"/>
          <c:showLegendKey val="0"/>
          <c:showVal val="1"/>
          <c:showCatName val="0"/>
          <c:showSerName val="0"/>
          <c:showPercent val="0"/>
          <c:showBubbleSize val="0"/>
        </c:dLbls>
        <c:marker val="1"/>
        <c:smooth val="0"/>
        <c:axId val="345750528"/>
        <c:axId val="346564480"/>
      </c:lineChart>
      <c:catAx>
        <c:axId val="34575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6564480"/>
        <c:crosses val="autoZero"/>
        <c:auto val="1"/>
        <c:lblAlgn val="ctr"/>
        <c:lblOffset val="100"/>
        <c:noMultiLvlLbl val="0"/>
      </c:catAx>
      <c:valAx>
        <c:axId val="34656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4575052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gezondheid&amp;welzijn!Draaitabel13</c:name>
    <c:fmtId val="1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Wachtijd opname ouderenzorg</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'3 Draaitab gezondheid&amp;welzijn'!$Q$80</c:f>
              <c:strCache>
                <c:ptCount val="1"/>
                <c:pt idx="0">
                  <c:v>Som van Gemid. aantal dagen wachttijd opname WZC</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gezondheid&amp;welzijn'!$P$81:$P$86</c:f>
              <c:strCache>
                <c:ptCount val="5"/>
                <c:pt idx="0">
                  <c:v>2012</c:v>
                </c:pt>
                <c:pt idx="1">
                  <c:v>2013</c:v>
                </c:pt>
                <c:pt idx="2">
                  <c:v>2014</c:v>
                </c:pt>
                <c:pt idx="3">
                  <c:v>2015</c:v>
                </c:pt>
                <c:pt idx="4">
                  <c:v>2016</c:v>
                </c:pt>
              </c:strCache>
            </c:strRef>
          </c:cat>
          <c:val>
            <c:numRef>
              <c:f>'3 Draaitab gezondheid&amp;welzijn'!$Q$81:$Q$86</c:f>
              <c:numCache>
                <c:formatCode>0</c:formatCode>
                <c:ptCount val="5"/>
                <c:pt idx="0">
                  <c:v>352.8</c:v>
                </c:pt>
                <c:pt idx="1">
                  <c:v>411.5</c:v>
                </c:pt>
                <c:pt idx="2">
                  <c:v>341</c:v>
                </c:pt>
                <c:pt idx="3">
                  <c:v>385.7</c:v>
                </c:pt>
                <c:pt idx="4">
                  <c:v>214.9</c:v>
                </c:pt>
              </c:numCache>
            </c:numRef>
          </c:val>
          <c:smooth val="0"/>
          <c:extLst xmlns:c16r2="http://schemas.microsoft.com/office/drawing/2015/06/chart">
            <c:ext xmlns:c16="http://schemas.microsoft.com/office/drawing/2014/chart" uri="{C3380CC4-5D6E-409C-BE32-E72D297353CC}">
              <c16:uniqueId val="{00000000-A8F4-4103-9CC2-CE61E6AAE66C}"/>
            </c:ext>
          </c:extLst>
        </c:ser>
        <c:ser>
          <c:idx val="1"/>
          <c:order val="1"/>
          <c:tx>
            <c:strRef>
              <c:f>'3 Draaitab gezondheid&amp;welzijn'!$R$80</c:f>
              <c:strCache>
                <c:ptCount val="1"/>
                <c:pt idx="0">
                  <c:v>Som van Gemid. aantal dagen wachttijd shortlist thuiszorg</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gezondheid&amp;welzijn'!$P$81:$P$86</c:f>
              <c:strCache>
                <c:ptCount val="5"/>
                <c:pt idx="0">
                  <c:v>2012</c:v>
                </c:pt>
                <c:pt idx="1">
                  <c:v>2013</c:v>
                </c:pt>
                <c:pt idx="2">
                  <c:v>2014</c:v>
                </c:pt>
                <c:pt idx="3">
                  <c:v>2015</c:v>
                </c:pt>
                <c:pt idx="4">
                  <c:v>2016</c:v>
                </c:pt>
              </c:strCache>
            </c:strRef>
          </c:cat>
          <c:val>
            <c:numRef>
              <c:f>'3 Draaitab gezondheid&amp;welzijn'!$R$81:$R$86</c:f>
              <c:numCache>
                <c:formatCode>0</c:formatCode>
                <c:ptCount val="5"/>
                <c:pt idx="0">
                  <c:v>238</c:v>
                </c:pt>
                <c:pt idx="1">
                  <c:v>361.5</c:v>
                </c:pt>
                <c:pt idx="2">
                  <c:v>287</c:v>
                </c:pt>
                <c:pt idx="3">
                  <c:v>476.4</c:v>
                </c:pt>
                <c:pt idx="4">
                  <c:v>295.2</c:v>
                </c:pt>
              </c:numCache>
            </c:numRef>
          </c:val>
          <c:smooth val="0"/>
          <c:extLst xmlns:c16r2="http://schemas.microsoft.com/office/drawing/2015/06/chart">
            <c:ext xmlns:c16="http://schemas.microsoft.com/office/drawing/2014/chart" uri="{C3380CC4-5D6E-409C-BE32-E72D297353CC}">
              <c16:uniqueId val="{00000001-A8F4-4103-9CC2-CE61E6AAE66C}"/>
            </c:ext>
          </c:extLst>
        </c:ser>
        <c:ser>
          <c:idx val="2"/>
          <c:order val="2"/>
          <c:tx>
            <c:strRef>
              <c:f>'3 Draaitab gezondheid&amp;welzijn'!$S$80</c:f>
              <c:strCache>
                <c:ptCount val="1"/>
                <c:pt idx="0">
                  <c:v>Som van Gemid. aantal dagen wachttijd bewoners serviceflats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gezondheid&amp;welzijn'!$P$81:$P$86</c:f>
              <c:strCache>
                <c:ptCount val="5"/>
                <c:pt idx="0">
                  <c:v>2012</c:v>
                </c:pt>
                <c:pt idx="1">
                  <c:v>2013</c:v>
                </c:pt>
                <c:pt idx="2">
                  <c:v>2014</c:v>
                </c:pt>
                <c:pt idx="3">
                  <c:v>2015</c:v>
                </c:pt>
                <c:pt idx="4">
                  <c:v>2016</c:v>
                </c:pt>
              </c:strCache>
            </c:strRef>
          </c:cat>
          <c:val>
            <c:numRef>
              <c:f>'3 Draaitab gezondheid&amp;welzijn'!$S$81:$S$86</c:f>
              <c:numCache>
                <c:formatCode>0</c:formatCode>
                <c:ptCount val="5"/>
                <c:pt idx="0">
                  <c:v>24</c:v>
                </c:pt>
                <c:pt idx="1">
                  <c:v>86</c:v>
                </c:pt>
                <c:pt idx="2">
                  <c:v>108</c:v>
                </c:pt>
                <c:pt idx="3">
                  <c:v>133</c:v>
                </c:pt>
                <c:pt idx="4">
                  <c:v>185.5</c:v>
                </c:pt>
              </c:numCache>
            </c:numRef>
          </c:val>
          <c:smooth val="0"/>
          <c:extLst xmlns:c16r2="http://schemas.microsoft.com/office/drawing/2015/06/chart">
            <c:ext xmlns:c16="http://schemas.microsoft.com/office/drawing/2014/chart" uri="{C3380CC4-5D6E-409C-BE32-E72D297353CC}">
              <c16:uniqueId val="{00000002-A8F4-4103-9CC2-CE61E6AAE66C}"/>
            </c:ext>
          </c:extLst>
        </c:ser>
        <c:dLbls>
          <c:dLblPos val="b"/>
          <c:showLegendKey val="0"/>
          <c:showVal val="1"/>
          <c:showCatName val="0"/>
          <c:showSerName val="0"/>
          <c:showPercent val="0"/>
          <c:showBubbleSize val="0"/>
        </c:dLbls>
        <c:marker val="1"/>
        <c:smooth val="0"/>
        <c:axId val="325424256"/>
        <c:axId val="325425792"/>
      </c:lineChart>
      <c:catAx>
        <c:axId val="325424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425792"/>
        <c:crosses val="autoZero"/>
        <c:auto val="1"/>
        <c:lblAlgn val="ctr"/>
        <c:lblOffset val="100"/>
        <c:noMultiLvlLbl val="0"/>
      </c:catAx>
      <c:valAx>
        <c:axId val="32542579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424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gezondheid&amp;welzijn!Draaitabel14</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Leeftijd bij opname en overlijden WZC</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'3 Draaitab gezondheid&amp;welzijn'!$Q$90</c:f>
              <c:strCache>
                <c:ptCount val="1"/>
                <c:pt idx="0">
                  <c:v>Som van Gemid. Leeftijd bij opname</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gezondheid&amp;welzijn'!$P$91:$P$96</c:f>
              <c:strCache>
                <c:ptCount val="5"/>
                <c:pt idx="0">
                  <c:v>2012</c:v>
                </c:pt>
                <c:pt idx="1">
                  <c:v>2013</c:v>
                </c:pt>
                <c:pt idx="2">
                  <c:v>2014</c:v>
                </c:pt>
                <c:pt idx="3">
                  <c:v>2015</c:v>
                </c:pt>
                <c:pt idx="4">
                  <c:v>2016</c:v>
                </c:pt>
              </c:strCache>
            </c:strRef>
          </c:cat>
          <c:val>
            <c:numRef>
              <c:f>'3 Draaitab gezondheid&amp;welzijn'!$Q$91:$Q$96</c:f>
              <c:numCache>
                <c:formatCode>General</c:formatCode>
                <c:ptCount val="5"/>
                <c:pt idx="0">
                  <c:v>83.5</c:v>
                </c:pt>
                <c:pt idx="1">
                  <c:v>83.5</c:v>
                </c:pt>
                <c:pt idx="2">
                  <c:v>84</c:v>
                </c:pt>
                <c:pt idx="3">
                  <c:v>83</c:v>
                </c:pt>
                <c:pt idx="4">
                  <c:v>85</c:v>
                </c:pt>
              </c:numCache>
            </c:numRef>
          </c:val>
          <c:smooth val="0"/>
          <c:extLst xmlns:c16r2="http://schemas.microsoft.com/office/drawing/2015/06/chart">
            <c:ext xmlns:c16="http://schemas.microsoft.com/office/drawing/2014/chart" uri="{C3380CC4-5D6E-409C-BE32-E72D297353CC}">
              <c16:uniqueId val="{00000000-1548-4116-9DAB-9770D9364B96}"/>
            </c:ext>
          </c:extLst>
        </c:ser>
        <c:ser>
          <c:idx val="1"/>
          <c:order val="1"/>
          <c:tx>
            <c:strRef>
              <c:f>'3 Draaitab gezondheid&amp;welzijn'!$R$90</c:f>
              <c:strCache>
                <c:ptCount val="1"/>
                <c:pt idx="0">
                  <c:v>Som van Gemid. Leeftijd bij overlijden</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gezondheid&amp;welzijn'!$P$91:$P$96</c:f>
              <c:strCache>
                <c:ptCount val="5"/>
                <c:pt idx="0">
                  <c:v>2012</c:v>
                </c:pt>
                <c:pt idx="1">
                  <c:v>2013</c:v>
                </c:pt>
                <c:pt idx="2">
                  <c:v>2014</c:v>
                </c:pt>
                <c:pt idx="3">
                  <c:v>2015</c:v>
                </c:pt>
                <c:pt idx="4">
                  <c:v>2016</c:v>
                </c:pt>
              </c:strCache>
            </c:strRef>
          </c:cat>
          <c:val>
            <c:numRef>
              <c:f>'3 Draaitab gezondheid&amp;welzijn'!$R$91:$R$96</c:f>
              <c:numCache>
                <c:formatCode>General</c:formatCode>
                <c:ptCount val="5"/>
                <c:pt idx="0">
                  <c:v>88.5</c:v>
                </c:pt>
                <c:pt idx="1">
                  <c:v>84.5</c:v>
                </c:pt>
                <c:pt idx="2">
                  <c:v>85.5</c:v>
                </c:pt>
                <c:pt idx="3">
                  <c:v>85</c:v>
                </c:pt>
                <c:pt idx="4">
                  <c:v>85</c:v>
                </c:pt>
              </c:numCache>
            </c:numRef>
          </c:val>
          <c:smooth val="0"/>
          <c:extLst xmlns:c16r2="http://schemas.microsoft.com/office/drawing/2015/06/chart">
            <c:ext xmlns:c16="http://schemas.microsoft.com/office/drawing/2014/chart" uri="{C3380CC4-5D6E-409C-BE32-E72D297353CC}">
              <c16:uniqueId val="{00000001-1548-4116-9DAB-9770D9364B96}"/>
            </c:ext>
          </c:extLst>
        </c:ser>
        <c:dLbls>
          <c:dLblPos val="b"/>
          <c:showLegendKey val="0"/>
          <c:showVal val="1"/>
          <c:showCatName val="0"/>
          <c:showSerName val="0"/>
          <c:showPercent val="0"/>
          <c:showBubbleSize val="0"/>
        </c:dLbls>
        <c:marker val="1"/>
        <c:smooth val="0"/>
        <c:axId val="325108096"/>
        <c:axId val="325109632"/>
      </c:lineChart>
      <c:catAx>
        <c:axId val="325108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109632"/>
        <c:crosses val="autoZero"/>
        <c:auto val="1"/>
        <c:lblAlgn val="ctr"/>
        <c:lblOffset val="100"/>
        <c:noMultiLvlLbl val="0"/>
      </c:catAx>
      <c:valAx>
        <c:axId val="3251096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108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armoede!Draaitabel9</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Groei verkoopprijs appartementen</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 Draaitab Geen armoede'!$B$121</c:f>
              <c:strCache>
                <c:ptCount val="1"/>
                <c:pt idx="0">
                  <c:v>Som van Groei verkoopprijs appartementen Harelbeke met 2005=100</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 Draaitab Geen armoede'!$A$122:$A$132</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armoede'!$B$122:$B$132</c:f>
              <c:numCache>
                <c:formatCode>General</c:formatCode>
                <c:ptCount val="10"/>
                <c:pt idx="0">
                  <c:v>1</c:v>
                </c:pt>
                <c:pt idx="1">
                  <c:v>1.2073860824232026</c:v>
                </c:pt>
                <c:pt idx="2">
                  <c:v>1.1496601445210677</c:v>
                </c:pt>
                <c:pt idx="3">
                  <c:v>1.1763371498333719</c:v>
                </c:pt>
                <c:pt idx="4">
                  <c:v>1.2366202527468901</c:v>
                </c:pt>
                <c:pt idx="5">
                  <c:v>1.5504256442406046</c:v>
                </c:pt>
                <c:pt idx="6">
                  <c:v>1.4808130134952322</c:v>
                </c:pt>
                <c:pt idx="7">
                  <c:v>1.533779324908437</c:v>
                </c:pt>
                <c:pt idx="8">
                  <c:v>1.5246312733031973</c:v>
                </c:pt>
                <c:pt idx="9">
                  <c:v>1.7021067740126044</c:v>
                </c:pt>
              </c:numCache>
            </c:numRef>
          </c:val>
          <c:smooth val="0"/>
          <c:extLst xmlns:c16r2="http://schemas.microsoft.com/office/drawing/2015/06/chart">
            <c:ext xmlns:c16="http://schemas.microsoft.com/office/drawing/2014/chart" uri="{C3380CC4-5D6E-409C-BE32-E72D297353CC}">
              <c16:uniqueId val="{00000000-3394-417B-A940-81BA39DC578D}"/>
            </c:ext>
          </c:extLst>
        </c:ser>
        <c:ser>
          <c:idx val="1"/>
          <c:order val="1"/>
          <c:tx>
            <c:strRef>
              <c:f>'1 Draaitab Geen armoede'!$C$121</c:f>
              <c:strCache>
                <c:ptCount val="1"/>
                <c:pt idx="0">
                  <c:v>Som van Groei verkoopprijs appartementen Vlaams Gewest met 2005=100</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 Draaitab Geen armoede'!$A$122:$A$132</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armoede'!$C$122:$C$132</c:f>
              <c:numCache>
                <c:formatCode>General</c:formatCode>
                <c:ptCount val="10"/>
                <c:pt idx="0">
                  <c:v>1</c:v>
                </c:pt>
                <c:pt idx="1">
                  <c:v>1.1179087253016262</c:v>
                </c:pt>
                <c:pt idx="2">
                  <c:v>1.1987690155621613</c:v>
                </c:pt>
                <c:pt idx="3">
                  <c:v>1.242923588039867</c:v>
                </c:pt>
                <c:pt idx="4">
                  <c:v>1.2760972197936702</c:v>
                </c:pt>
                <c:pt idx="5">
                  <c:v>1.3655254415107536</c:v>
                </c:pt>
                <c:pt idx="6">
                  <c:v>1.4011610421402343</c:v>
                </c:pt>
                <c:pt idx="7">
                  <c:v>1.4436859590837559</c:v>
                </c:pt>
                <c:pt idx="8">
                  <c:v>1.4730127644693127</c:v>
                </c:pt>
                <c:pt idx="9">
                  <c:v>1.4935058576674243</c:v>
                </c:pt>
              </c:numCache>
            </c:numRef>
          </c:val>
          <c:smooth val="0"/>
          <c:extLst xmlns:c16r2="http://schemas.microsoft.com/office/drawing/2015/06/chart">
            <c:ext xmlns:c16="http://schemas.microsoft.com/office/drawing/2014/chart" uri="{C3380CC4-5D6E-409C-BE32-E72D297353CC}">
              <c16:uniqueId val="{00000001-3394-417B-A940-81BA39DC578D}"/>
            </c:ext>
          </c:extLst>
        </c:ser>
        <c:dLbls>
          <c:showLegendKey val="0"/>
          <c:showVal val="0"/>
          <c:showCatName val="0"/>
          <c:showSerName val="0"/>
          <c:showPercent val="0"/>
          <c:showBubbleSize val="0"/>
        </c:dLbls>
        <c:marker val="1"/>
        <c:smooth val="0"/>
        <c:axId val="325171456"/>
        <c:axId val="325173632"/>
      </c:lineChart>
      <c:catAx>
        <c:axId val="325171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173632"/>
        <c:crosses val="autoZero"/>
        <c:auto val="1"/>
        <c:lblAlgn val="ctr"/>
        <c:lblOffset val="100"/>
        <c:noMultiLvlLbl val="0"/>
      </c:catAx>
      <c:valAx>
        <c:axId val="325173632"/>
        <c:scaling>
          <c:orientation val="minMax"/>
          <c:min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171456"/>
        <c:crosses val="autoZero"/>
        <c:crossBetween val="between"/>
      </c:valAx>
      <c:spPr>
        <a:noFill/>
        <a:ln>
          <a:noFill/>
        </a:ln>
        <a:effectLst/>
      </c:spPr>
    </c:plotArea>
    <c:legend>
      <c:legendPos val="b"/>
      <c:layout>
        <c:manualLayout>
          <c:xMode val="edge"/>
          <c:yMode val="edge"/>
          <c:x val="7.8069335337095688E-2"/>
          <c:y val="0.80258530393207606"/>
          <c:w val="0.8438613293258086"/>
          <c:h val="0.166523612979727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armoede!Draaitabel10</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Groei verkoopprijs gewone woonhuizen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 Draaitab Geen armoede'!$B$137</c:f>
              <c:strCache>
                <c:ptCount val="1"/>
                <c:pt idx="0">
                  <c:v>Som van Groei verkoopprijs gewone woonhuizen Harelbeke met 2005=100</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 Draaitab Geen armoede'!$A$138:$A$148</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armoede'!$B$138:$B$148</c:f>
              <c:numCache>
                <c:formatCode>General</c:formatCode>
                <c:ptCount val="10"/>
                <c:pt idx="0">
                  <c:v>1</c:v>
                </c:pt>
                <c:pt idx="1">
                  <c:v>1.1302307539476049</c:v>
                </c:pt>
                <c:pt idx="2">
                  <c:v>1.2108669120221009</c:v>
                </c:pt>
                <c:pt idx="3">
                  <c:v>1.2801120183165084</c:v>
                </c:pt>
                <c:pt idx="4">
                  <c:v>1.3728204206363472</c:v>
                </c:pt>
                <c:pt idx="5">
                  <c:v>1.5207432566676442</c:v>
                </c:pt>
                <c:pt idx="6">
                  <c:v>1.4870715346698582</c:v>
                </c:pt>
                <c:pt idx="7">
                  <c:v>1.5319923933508046</c:v>
                </c:pt>
                <c:pt idx="8">
                  <c:v>1.5638286800949885</c:v>
                </c:pt>
                <c:pt idx="9">
                  <c:v>1.6324115159370653</c:v>
                </c:pt>
              </c:numCache>
            </c:numRef>
          </c:val>
          <c:smooth val="0"/>
          <c:extLst xmlns:c16r2="http://schemas.microsoft.com/office/drawing/2015/06/chart">
            <c:ext xmlns:c16="http://schemas.microsoft.com/office/drawing/2014/chart" uri="{C3380CC4-5D6E-409C-BE32-E72D297353CC}">
              <c16:uniqueId val="{00000000-9E57-4693-B6C9-74B6AA5869BD}"/>
            </c:ext>
          </c:extLst>
        </c:ser>
        <c:ser>
          <c:idx val="1"/>
          <c:order val="1"/>
          <c:tx>
            <c:strRef>
              <c:f>'1 Draaitab Geen armoede'!$C$137</c:f>
              <c:strCache>
                <c:ptCount val="1"/>
                <c:pt idx="0">
                  <c:v>Som van Groei verkoopprijs gewone woonhuizen Vlaams gewest met 2005=100</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 Draaitab Geen armoede'!$A$138:$A$148</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armoede'!$C$138:$C$148</c:f>
              <c:numCache>
                <c:formatCode>General</c:formatCode>
                <c:ptCount val="10"/>
                <c:pt idx="0">
                  <c:v>1</c:v>
                </c:pt>
                <c:pt idx="1">
                  <c:v>1.1267320209954959</c:v>
                </c:pt>
                <c:pt idx="2">
                  <c:v>1.2326690488295655</c:v>
                </c:pt>
                <c:pt idx="3">
                  <c:v>1.3027232561636675</c:v>
                </c:pt>
                <c:pt idx="4">
                  <c:v>1.3175246510895173</c:v>
                </c:pt>
                <c:pt idx="5">
                  <c:v>1.3780693023222508</c:v>
                </c:pt>
                <c:pt idx="6">
                  <c:v>1.4395376980859154</c:v>
                </c:pt>
                <c:pt idx="7">
                  <c:v>1.4880951528474962</c:v>
                </c:pt>
                <c:pt idx="8">
                  <c:v>1.5186789737126654</c:v>
                </c:pt>
                <c:pt idx="9">
                  <c:v>1.522087519423698</c:v>
                </c:pt>
              </c:numCache>
            </c:numRef>
          </c:val>
          <c:smooth val="0"/>
          <c:extLst xmlns:c16r2="http://schemas.microsoft.com/office/drawing/2015/06/chart">
            <c:ext xmlns:c16="http://schemas.microsoft.com/office/drawing/2014/chart" uri="{C3380CC4-5D6E-409C-BE32-E72D297353CC}">
              <c16:uniqueId val="{00000001-9E57-4693-B6C9-74B6AA5869BD}"/>
            </c:ext>
          </c:extLst>
        </c:ser>
        <c:dLbls>
          <c:showLegendKey val="0"/>
          <c:showVal val="0"/>
          <c:showCatName val="0"/>
          <c:showSerName val="0"/>
          <c:showPercent val="0"/>
          <c:showBubbleSize val="0"/>
        </c:dLbls>
        <c:marker val="1"/>
        <c:smooth val="0"/>
        <c:axId val="325297664"/>
        <c:axId val="325299584"/>
      </c:lineChart>
      <c:catAx>
        <c:axId val="325297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299584"/>
        <c:crosses val="autoZero"/>
        <c:auto val="1"/>
        <c:lblAlgn val="ctr"/>
        <c:lblOffset val="100"/>
        <c:noMultiLvlLbl val="0"/>
      </c:catAx>
      <c:valAx>
        <c:axId val="325299584"/>
        <c:scaling>
          <c:orientation val="minMax"/>
          <c:max val="1.8"/>
          <c:min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297664"/>
        <c:crosses val="autoZero"/>
        <c:crossBetween val="between"/>
      </c:valAx>
      <c:spPr>
        <a:noFill/>
        <a:ln>
          <a:noFill/>
        </a:ln>
        <a:effectLst/>
      </c:spPr>
    </c:plotArea>
    <c:legend>
      <c:legendPos val="b"/>
      <c:layout>
        <c:manualLayout>
          <c:xMode val="edge"/>
          <c:yMode val="edge"/>
          <c:x val="7.2666282043238009E-2"/>
          <c:y val="0.80969567083364979"/>
          <c:w val="0.84171062545176678"/>
          <c:h val="0.167061219970406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Groei verkoopprijs villa's, bungalows en landhuizen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 Draaitab Geen armoede'!$B$154</c:f>
              <c:strCache>
                <c:ptCount val="1"/>
                <c:pt idx="0">
                  <c:v>Som van Groei verkoopprijs villa's, bungalows en landhuizen Harelbeke met 2005=100</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 Draaitab Geen armoede'!$A$155:$A$165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armoede'!$B$155:$B$165</c:f>
              <c:numCache>
                <c:formatCode>General</c:formatCode>
                <c:ptCount val="10"/>
                <c:pt idx="0">
                  <c:v>1</c:v>
                </c:pt>
                <c:pt idx="1">
                  <c:v>1.102898476184242</c:v>
                </c:pt>
                <c:pt idx="2">
                  <c:v>1.043222316256061</c:v>
                </c:pt>
                <c:pt idx="3">
                  <c:v>1.3435248350641273</c:v>
                </c:pt>
                <c:pt idx="4">
                  <c:v>1.2889358538558289</c:v>
                </c:pt>
                <c:pt idx="5">
                  <c:v>1.2727812559907608</c:v>
                </c:pt>
                <c:pt idx="6">
                  <c:v>1.3700267918511626</c:v>
                </c:pt>
                <c:pt idx="7">
                  <c:v>1.4023546904442397</c:v>
                </c:pt>
                <c:pt idx="8">
                  <c:v>1.4441742919797449</c:v>
                </c:pt>
                <c:pt idx="9">
                  <c:v>1.4536706706379079</c:v>
                </c:pt>
              </c:numCache>
            </c:numRef>
          </c:val>
          <c:smooth val="0"/>
          <c:extLst xmlns:c16r2="http://schemas.microsoft.com/office/drawing/2015/06/chart">
            <c:ext xmlns:c16="http://schemas.microsoft.com/office/drawing/2014/chart" uri="{C3380CC4-5D6E-409C-BE32-E72D297353CC}">
              <c16:uniqueId val="{00000000-42C0-4482-8AF2-CB5ED3B5A6FA}"/>
            </c:ext>
          </c:extLst>
        </c:ser>
        <c:ser>
          <c:idx val="1"/>
          <c:order val="1"/>
          <c:tx>
            <c:strRef>
              <c:f>'1 Draaitab Geen armoede'!$C$154</c:f>
              <c:strCache>
                <c:ptCount val="1"/>
                <c:pt idx="0">
                  <c:v>Som van Groei verkoopprijs villa's, bungalows en landhuizen Vlaams gewest met 2005=100</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 Draaitab Geen armoede'!$A$155:$A$165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armoede'!$C$155:$C$165</c:f>
              <c:numCache>
                <c:formatCode>General</c:formatCode>
                <c:ptCount val="10"/>
                <c:pt idx="0">
                  <c:v>1</c:v>
                </c:pt>
                <c:pt idx="1">
                  <c:v>1.0778913007066773</c:v>
                </c:pt>
                <c:pt idx="2">
                  <c:v>1.1651408187192855</c:v>
                </c:pt>
                <c:pt idx="3">
                  <c:v>1.1970499877053125</c:v>
                </c:pt>
                <c:pt idx="4">
                  <c:v>1.1435306779183847</c:v>
                </c:pt>
                <c:pt idx="5">
                  <c:v>1.2162297004016265</c:v>
                </c:pt>
                <c:pt idx="6">
                  <c:v>1.2532598740596346</c:v>
                </c:pt>
                <c:pt idx="7">
                  <c:v>1.2589581944983945</c:v>
                </c:pt>
                <c:pt idx="8">
                  <c:v>1.2532384919941983</c:v>
                </c:pt>
                <c:pt idx="9">
                  <c:v>1.2657006724659581</c:v>
                </c:pt>
              </c:numCache>
            </c:numRef>
          </c:val>
          <c:smooth val="0"/>
          <c:extLst xmlns:c16r2="http://schemas.microsoft.com/office/drawing/2015/06/chart">
            <c:ext xmlns:c16="http://schemas.microsoft.com/office/drawing/2014/chart" uri="{C3380CC4-5D6E-409C-BE32-E72D297353CC}">
              <c16:uniqueId val="{00000001-42C0-4482-8AF2-CB5ED3B5A6FA}"/>
            </c:ext>
          </c:extLst>
        </c:ser>
        <c:dLbls>
          <c:showLegendKey val="0"/>
          <c:showVal val="0"/>
          <c:showCatName val="0"/>
          <c:showSerName val="0"/>
          <c:showPercent val="0"/>
          <c:showBubbleSize val="0"/>
        </c:dLbls>
        <c:marker val="1"/>
        <c:smooth val="0"/>
        <c:axId val="325759744"/>
        <c:axId val="325761664"/>
      </c:lineChart>
      <c:catAx>
        <c:axId val="325759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761664"/>
        <c:crosses val="autoZero"/>
        <c:auto val="1"/>
        <c:lblAlgn val="ctr"/>
        <c:lblOffset val="100"/>
        <c:noMultiLvlLbl val="0"/>
      </c:catAx>
      <c:valAx>
        <c:axId val="325761664"/>
        <c:scaling>
          <c:orientation val="minMax"/>
          <c:max val="1.8"/>
          <c:min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759744"/>
        <c:crosses val="autoZero"/>
        <c:crossBetween val="between"/>
      </c:valAx>
      <c:spPr>
        <a:noFill/>
        <a:ln>
          <a:noFill/>
        </a:ln>
        <a:effectLst/>
      </c:spPr>
    </c:plotArea>
    <c:legend>
      <c:legendPos val="b"/>
      <c:layout>
        <c:manualLayout>
          <c:xMode val="edge"/>
          <c:yMode val="edge"/>
          <c:x val="6.4231820463967942E-2"/>
          <c:y val="0.79917131379345707"/>
          <c:w val="0.86578392111951619"/>
          <c:h val="0.166153465307487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armoede!Draaitabel4</c:name>
    <c:fmtId val="1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Verkoopprijs bouwgrond m²</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8"/>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 Draaitab Geen armoede'!$B$105</c:f>
              <c:strCache>
                <c:ptCount val="1"/>
                <c:pt idx="0">
                  <c:v>Som van Gemiddelde verkoopprijs bouwgrond per m² Harelbeke</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 Draaitab Geen armoede'!$A$106:$A$116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armoede'!$B$106:$B$116</c:f>
              <c:numCache>
                <c:formatCode>General</c:formatCode>
                <c:ptCount val="10"/>
                <c:pt idx="0">
                  <c:v>122.4</c:v>
                </c:pt>
                <c:pt idx="1">
                  <c:v>121.9</c:v>
                </c:pt>
                <c:pt idx="2">
                  <c:v>116.6</c:v>
                </c:pt>
                <c:pt idx="3">
                  <c:v>109.5</c:v>
                </c:pt>
                <c:pt idx="4">
                  <c:v>123</c:v>
                </c:pt>
                <c:pt idx="5">
                  <c:v>81.599999999999994</c:v>
                </c:pt>
                <c:pt idx="6">
                  <c:v>137.80000000000001</c:v>
                </c:pt>
                <c:pt idx="7">
                  <c:v>110.6</c:v>
                </c:pt>
                <c:pt idx="8">
                  <c:v>142.30000000000001</c:v>
                </c:pt>
                <c:pt idx="9">
                  <c:v>164.2</c:v>
                </c:pt>
              </c:numCache>
            </c:numRef>
          </c:val>
          <c:smooth val="0"/>
          <c:extLst xmlns:c16r2="http://schemas.microsoft.com/office/drawing/2015/06/chart">
            <c:ext xmlns:c16="http://schemas.microsoft.com/office/drawing/2014/chart" uri="{C3380CC4-5D6E-409C-BE32-E72D297353CC}">
              <c16:uniqueId val="{00000000-8727-4E59-8B7B-4FE69F28775B}"/>
            </c:ext>
          </c:extLst>
        </c:ser>
        <c:ser>
          <c:idx val="1"/>
          <c:order val="1"/>
          <c:tx>
            <c:strRef>
              <c:f>'1 Draaitab Geen armoede'!$C$105</c:f>
              <c:strCache>
                <c:ptCount val="1"/>
                <c:pt idx="0">
                  <c:v>Som van Gemiddelde verkoopprijs bouwgrond per m² Vlaams gewest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 Draaitab Geen armoede'!$A$106:$A$116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'1 Draaitab Geen armoede'!$C$106:$C$116</c:f>
              <c:numCache>
                <c:formatCode>General</c:formatCode>
                <c:ptCount val="10"/>
                <c:pt idx="0">
                  <c:v>110.7</c:v>
                </c:pt>
                <c:pt idx="1">
                  <c:v>120.3</c:v>
                </c:pt>
                <c:pt idx="2">
                  <c:v>129.1</c:v>
                </c:pt>
                <c:pt idx="3">
                  <c:v>137</c:v>
                </c:pt>
                <c:pt idx="4">
                  <c:v>147.6</c:v>
                </c:pt>
                <c:pt idx="5">
                  <c:v>155.69999999999999</c:v>
                </c:pt>
                <c:pt idx="6">
                  <c:v>156.69999999999999</c:v>
                </c:pt>
                <c:pt idx="7">
                  <c:v>165.6</c:v>
                </c:pt>
                <c:pt idx="8">
                  <c:v>169.1</c:v>
                </c:pt>
                <c:pt idx="9">
                  <c:v>179.1</c:v>
                </c:pt>
              </c:numCache>
            </c:numRef>
          </c:val>
          <c:smooth val="0"/>
          <c:extLst xmlns:c16r2="http://schemas.microsoft.com/office/drawing/2015/06/chart">
            <c:ext xmlns:c16="http://schemas.microsoft.com/office/drawing/2014/chart" uri="{C3380CC4-5D6E-409C-BE32-E72D297353CC}">
              <c16:uniqueId val="{00000001-8727-4E59-8B7B-4FE69F28775B}"/>
            </c:ext>
          </c:extLst>
        </c:ser>
        <c:dLbls>
          <c:showLegendKey val="0"/>
          <c:showVal val="0"/>
          <c:showCatName val="0"/>
          <c:showSerName val="0"/>
          <c:showPercent val="0"/>
          <c:showBubbleSize val="0"/>
        </c:dLbls>
        <c:marker val="1"/>
        <c:smooth val="0"/>
        <c:axId val="325839104"/>
        <c:axId val="325841280"/>
      </c:lineChart>
      <c:catAx>
        <c:axId val="32583910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841280"/>
        <c:crosses val="autoZero"/>
        <c:auto val="1"/>
        <c:lblAlgn val="ctr"/>
        <c:lblOffset val="100"/>
        <c:noMultiLvlLbl val="0"/>
      </c:catAx>
      <c:valAx>
        <c:axId val="325841280"/>
        <c:scaling>
          <c:orientation val="minMax"/>
          <c:min val="60"/>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83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armoede!Draaitabel12</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Conformiteitsattesten</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'1 Draaitab Geen armoede'!$B$174</c:f>
              <c:strCache>
                <c:ptCount val="1"/>
                <c:pt idx="0">
                  <c:v>Som van Aantal afgeleverde conformiteitsattesten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 Draaitab Geen armoede'!$A$175:$A$180</c:f>
              <c:strCache>
                <c:ptCount val="5"/>
                <c:pt idx="0">
                  <c:v>2013</c:v>
                </c:pt>
                <c:pt idx="1">
                  <c:v>2014</c:v>
                </c:pt>
                <c:pt idx="2">
                  <c:v>2015</c:v>
                </c:pt>
                <c:pt idx="3">
                  <c:v>2016</c:v>
                </c:pt>
                <c:pt idx="4">
                  <c:v>2017</c:v>
                </c:pt>
              </c:strCache>
            </c:strRef>
          </c:cat>
          <c:val>
            <c:numRef>
              <c:f>'1 Draaitab Geen armoede'!$B$175:$B$180</c:f>
              <c:numCache>
                <c:formatCode>General</c:formatCode>
                <c:ptCount val="5"/>
                <c:pt idx="0">
                  <c:v>3</c:v>
                </c:pt>
                <c:pt idx="1">
                  <c:v>14</c:v>
                </c:pt>
                <c:pt idx="2">
                  <c:v>48</c:v>
                </c:pt>
                <c:pt idx="3">
                  <c:v>37</c:v>
                </c:pt>
                <c:pt idx="4">
                  <c:v>42</c:v>
                </c:pt>
              </c:numCache>
            </c:numRef>
          </c:val>
          <c:extLst xmlns:c16r2="http://schemas.microsoft.com/office/drawing/2015/06/chart">
            <c:ext xmlns:c16="http://schemas.microsoft.com/office/drawing/2014/chart" uri="{C3380CC4-5D6E-409C-BE32-E72D297353CC}">
              <c16:uniqueId val="{00000000-26E0-4D48-936E-7A3FE7BA28FF}"/>
            </c:ext>
          </c:extLst>
        </c:ser>
        <c:ser>
          <c:idx val="1"/>
          <c:order val="1"/>
          <c:tx>
            <c:strRef>
              <c:f>'1 Draaitab Geen armoede'!$C$174</c:f>
              <c:strCache>
                <c:ptCount val="1"/>
                <c:pt idx="0">
                  <c:v>Som van Ongeschikte woningen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 Draaitab Geen armoede'!$A$175:$A$180</c:f>
              <c:strCache>
                <c:ptCount val="5"/>
                <c:pt idx="0">
                  <c:v>2013</c:v>
                </c:pt>
                <c:pt idx="1">
                  <c:v>2014</c:v>
                </c:pt>
                <c:pt idx="2">
                  <c:v>2015</c:v>
                </c:pt>
                <c:pt idx="3">
                  <c:v>2016</c:v>
                </c:pt>
                <c:pt idx="4">
                  <c:v>2017</c:v>
                </c:pt>
              </c:strCache>
            </c:strRef>
          </c:cat>
          <c:val>
            <c:numRef>
              <c:f>'1 Draaitab Geen armoede'!$C$175:$C$180</c:f>
              <c:numCache>
                <c:formatCode>General</c:formatCode>
                <c:ptCount val="5"/>
              </c:numCache>
            </c:numRef>
          </c:val>
          <c:extLst xmlns:c16r2="http://schemas.microsoft.com/office/drawing/2015/06/chart">
            <c:ext xmlns:c16="http://schemas.microsoft.com/office/drawing/2014/chart" uri="{C3380CC4-5D6E-409C-BE32-E72D297353CC}">
              <c16:uniqueId val="{00000001-26E0-4D48-936E-7A3FE7BA28FF}"/>
            </c:ext>
          </c:extLst>
        </c:ser>
        <c:ser>
          <c:idx val="2"/>
          <c:order val="2"/>
          <c:tx>
            <c:strRef>
              <c:f>'1 Draaitab Geen armoede'!$D$174</c:f>
              <c:strCache>
                <c:ptCount val="1"/>
                <c:pt idx="0">
                  <c:v>Som van Onbewoonbare woningen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 Draaitab Geen armoede'!$A$175:$A$180</c:f>
              <c:strCache>
                <c:ptCount val="5"/>
                <c:pt idx="0">
                  <c:v>2013</c:v>
                </c:pt>
                <c:pt idx="1">
                  <c:v>2014</c:v>
                </c:pt>
                <c:pt idx="2">
                  <c:v>2015</c:v>
                </c:pt>
                <c:pt idx="3">
                  <c:v>2016</c:v>
                </c:pt>
                <c:pt idx="4">
                  <c:v>2017</c:v>
                </c:pt>
              </c:strCache>
            </c:strRef>
          </c:cat>
          <c:val>
            <c:numRef>
              <c:f>'1 Draaitab Geen armoede'!$D$175:$D$180</c:f>
              <c:numCache>
                <c:formatCode>General</c:formatCode>
                <c:ptCount val="5"/>
              </c:numCache>
            </c:numRef>
          </c:val>
          <c:extLst xmlns:c16r2="http://schemas.microsoft.com/office/drawing/2015/06/chart">
            <c:ext xmlns:c16="http://schemas.microsoft.com/office/drawing/2014/chart" uri="{C3380CC4-5D6E-409C-BE32-E72D297353CC}">
              <c16:uniqueId val="{00000002-26E0-4D48-936E-7A3FE7BA28FF}"/>
            </c:ext>
          </c:extLst>
        </c:ser>
        <c:dLbls>
          <c:showLegendKey val="0"/>
          <c:showVal val="0"/>
          <c:showCatName val="0"/>
          <c:showSerName val="0"/>
          <c:showPercent val="0"/>
          <c:showBubbleSize val="0"/>
        </c:dLbls>
        <c:gapWidth val="100"/>
        <c:overlap val="-24"/>
        <c:axId val="325890432"/>
        <c:axId val="325891968"/>
      </c:barChart>
      <c:catAx>
        <c:axId val="325890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891968"/>
        <c:crosses val="autoZero"/>
        <c:auto val="1"/>
        <c:lblAlgn val="ctr"/>
        <c:lblOffset val="100"/>
        <c:noMultiLvlLbl val="0"/>
      </c:catAx>
      <c:valAx>
        <c:axId val="3258919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890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armoede!Draaitabel13</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Gemeentelijke</a:t>
            </a:r>
            <a:r>
              <a:rPr lang="en-US" baseline="0"/>
              <a:t> r</a:t>
            </a:r>
            <a:r>
              <a:rPr lang="en-US"/>
              <a:t>enovatiepremies</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'1 Draaitab Geen armoede'!$B$186</c:f>
              <c:strCache>
                <c:ptCount val="1"/>
                <c:pt idx="0">
                  <c:v>Som van Uitbetaalde premies Doe het nu duurzaam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 Draaitab Geen armoede'!$A$187:$A$192</c:f>
              <c:strCache>
                <c:ptCount val="5"/>
                <c:pt idx="0">
                  <c:v>2013</c:v>
                </c:pt>
                <c:pt idx="1">
                  <c:v>2014</c:v>
                </c:pt>
                <c:pt idx="2">
                  <c:v>2015</c:v>
                </c:pt>
                <c:pt idx="3">
                  <c:v>2016</c:v>
                </c:pt>
                <c:pt idx="4">
                  <c:v>2017</c:v>
                </c:pt>
              </c:strCache>
            </c:strRef>
          </c:cat>
          <c:val>
            <c:numRef>
              <c:f>'1 Draaitab Geen armoede'!$B$187:$B$192</c:f>
              <c:numCache>
                <c:formatCode>General</c:formatCode>
                <c:ptCount val="5"/>
                <c:pt idx="0">
                  <c:v>0</c:v>
                </c:pt>
                <c:pt idx="1">
                  <c:v>7</c:v>
                </c:pt>
                <c:pt idx="2">
                  <c:v>15</c:v>
                </c:pt>
                <c:pt idx="3">
                  <c:v>21</c:v>
                </c:pt>
                <c:pt idx="4">
                  <c:v>13</c:v>
                </c:pt>
              </c:numCache>
            </c:numRef>
          </c:val>
          <c:extLst xmlns:c16r2="http://schemas.microsoft.com/office/drawing/2015/06/chart">
            <c:ext xmlns:c16="http://schemas.microsoft.com/office/drawing/2014/chart" uri="{C3380CC4-5D6E-409C-BE32-E72D297353CC}">
              <c16:uniqueId val="{00000000-72EF-41FE-A1B0-AD1D2DB6E6E9}"/>
            </c:ext>
          </c:extLst>
        </c:ser>
        <c:ser>
          <c:idx val="1"/>
          <c:order val="1"/>
          <c:tx>
            <c:strRef>
              <c:f>'1 Draaitab Geen armoede'!$C$186</c:f>
              <c:strCache>
                <c:ptCount val="1"/>
                <c:pt idx="0">
                  <c:v>Som van Uitbetaalde premies gevelrenovatie met isolatie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 Draaitab Geen armoede'!$A$187:$A$192</c:f>
              <c:strCache>
                <c:ptCount val="5"/>
                <c:pt idx="0">
                  <c:v>2013</c:v>
                </c:pt>
                <c:pt idx="1">
                  <c:v>2014</c:v>
                </c:pt>
                <c:pt idx="2">
                  <c:v>2015</c:v>
                </c:pt>
                <c:pt idx="3">
                  <c:v>2016</c:v>
                </c:pt>
                <c:pt idx="4">
                  <c:v>2017</c:v>
                </c:pt>
              </c:strCache>
            </c:strRef>
          </c:cat>
          <c:val>
            <c:numRef>
              <c:f>'1 Draaitab Geen armoede'!$C$187:$C$192</c:f>
              <c:numCache>
                <c:formatCode>General</c:formatCode>
                <c:ptCount val="5"/>
                <c:pt idx="0">
                  <c:v>0</c:v>
                </c:pt>
                <c:pt idx="1">
                  <c:v>3</c:v>
                </c:pt>
                <c:pt idx="2">
                  <c:v>12</c:v>
                </c:pt>
                <c:pt idx="3">
                  <c:v>17</c:v>
                </c:pt>
                <c:pt idx="4">
                  <c:v>18</c:v>
                </c:pt>
              </c:numCache>
            </c:numRef>
          </c:val>
          <c:extLst xmlns:c16r2="http://schemas.microsoft.com/office/drawing/2015/06/chart">
            <c:ext xmlns:c16="http://schemas.microsoft.com/office/drawing/2014/chart" uri="{C3380CC4-5D6E-409C-BE32-E72D297353CC}">
              <c16:uniqueId val="{00000001-72EF-41FE-A1B0-AD1D2DB6E6E9}"/>
            </c:ext>
          </c:extLst>
        </c:ser>
        <c:dLbls>
          <c:showLegendKey val="0"/>
          <c:showVal val="0"/>
          <c:showCatName val="0"/>
          <c:showSerName val="0"/>
          <c:showPercent val="0"/>
          <c:showBubbleSize val="0"/>
        </c:dLbls>
        <c:gapWidth val="100"/>
        <c:overlap val="-24"/>
        <c:axId val="325957504"/>
        <c:axId val="325959040"/>
      </c:barChart>
      <c:catAx>
        <c:axId val="325957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959040"/>
        <c:crosses val="autoZero"/>
        <c:auto val="1"/>
        <c:lblAlgn val="ctr"/>
        <c:lblOffset val="100"/>
        <c:noMultiLvlLbl val="0"/>
      </c:catAx>
      <c:valAx>
        <c:axId val="325959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957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armoede!Draaitabel6</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Dienstverlening sociale</a:t>
            </a:r>
            <a:r>
              <a:rPr lang="nl-BE" baseline="0"/>
              <a:t> dienst</a:t>
            </a:r>
            <a:endParaRPr lang="nl-BE"/>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 Draaitab Geen armoede'!$B$49</c:f>
              <c:strCache>
                <c:ptCount val="1"/>
                <c:pt idx="0">
                  <c:v>Som van Financiële dienstverlening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armoede'!$B$50:$B$59</c:f>
              <c:numCache>
                <c:formatCode>General</c:formatCode>
                <c:ptCount val="9"/>
                <c:pt idx="0">
                  <c:v>292</c:v>
                </c:pt>
                <c:pt idx="1">
                  <c:v>297</c:v>
                </c:pt>
                <c:pt idx="2">
                  <c:v>275</c:v>
                </c:pt>
                <c:pt idx="3">
                  <c:v>282</c:v>
                </c:pt>
                <c:pt idx="4">
                  <c:v>231</c:v>
                </c:pt>
                <c:pt idx="5">
                  <c:v>270</c:v>
                </c:pt>
                <c:pt idx="6">
                  <c:v>252</c:v>
                </c:pt>
                <c:pt idx="7">
                  <c:v>298</c:v>
                </c:pt>
              </c:numCache>
            </c:numRef>
          </c:val>
          <c:extLst xmlns:c16r2="http://schemas.microsoft.com/office/drawing/2015/06/chart">
            <c:ext xmlns:c16="http://schemas.microsoft.com/office/drawing/2014/chart" uri="{C3380CC4-5D6E-409C-BE32-E72D297353CC}">
              <c16:uniqueId val="{00000000-2691-4D90-8A41-0B7BD252CECB}"/>
            </c:ext>
          </c:extLst>
        </c:ser>
        <c:ser>
          <c:idx val="1"/>
          <c:order val="1"/>
          <c:tx>
            <c:strRef>
              <c:f>'1 Draaitab Geen armoede'!$C$49</c:f>
              <c:strCache>
                <c:ptCount val="1"/>
                <c:pt idx="0">
                  <c:v>Som van Dienstverlening vreemdelingen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armoede'!$C$50:$C$59</c:f>
              <c:numCache>
                <c:formatCode>General</c:formatCode>
                <c:ptCount val="9"/>
                <c:pt idx="0">
                  <c:v>111</c:v>
                </c:pt>
                <c:pt idx="1">
                  <c:v>104</c:v>
                </c:pt>
                <c:pt idx="2">
                  <c:v>101</c:v>
                </c:pt>
                <c:pt idx="3">
                  <c:v>92</c:v>
                </c:pt>
                <c:pt idx="4">
                  <c:v>97</c:v>
                </c:pt>
                <c:pt idx="5">
                  <c:v>64</c:v>
                </c:pt>
                <c:pt idx="6">
                  <c:v>50</c:v>
                </c:pt>
                <c:pt idx="7">
                  <c:v>60</c:v>
                </c:pt>
              </c:numCache>
            </c:numRef>
          </c:val>
          <c:extLst xmlns:c16r2="http://schemas.microsoft.com/office/drawing/2015/06/chart">
            <c:ext xmlns:c16="http://schemas.microsoft.com/office/drawing/2014/chart" uri="{C3380CC4-5D6E-409C-BE32-E72D297353CC}">
              <c16:uniqueId val="{00000001-2691-4D90-8A41-0B7BD252CECB}"/>
            </c:ext>
          </c:extLst>
        </c:ser>
        <c:ser>
          <c:idx val="2"/>
          <c:order val="2"/>
          <c:tx>
            <c:strRef>
              <c:f>'1 Draaitab Geen armoede'!$D$49</c:f>
              <c:strCache>
                <c:ptCount val="1"/>
                <c:pt idx="0">
                  <c:v>Som van Budgetbeheer/-begeleiding/ Collectieve schuldenregeling</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armoede'!$D$50:$D$59</c:f>
              <c:numCache>
                <c:formatCode>General</c:formatCode>
                <c:ptCount val="9"/>
                <c:pt idx="0">
                  <c:v>357</c:v>
                </c:pt>
                <c:pt idx="1">
                  <c:v>367</c:v>
                </c:pt>
                <c:pt idx="2">
                  <c:v>379</c:v>
                </c:pt>
                <c:pt idx="3">
                  <c:v>362</c:v>
                </c:pt>
                <c:pt idx="4">
                  <c:v>341</c:v>
                </c:pt>
                <c:pt idx="5">
                  <c:v>348</c:v>
                </c:pt>
                <c:pt idx="6">
                  <c:v>308</c:v>
                </c:pt>
                <c:pt idx="7">
                  <c:v>310</c:v>
                </c:pt>
              </c:numCache>
            </c:numRef>
          </c:val>
          <c:extLst xmlns:c16r2="http://schemas.microsoft.com/office/drawing/2015/06/chart">
            <c:ext xmlns:c16="http://schemas.microsoft.com/office/drawing/2014/chart" uri="{C3380CC4-5D6E-409C-BE32-E72D297353CC}">
              <c16:uniqueId val="{00000002-2691-4D90-8A41-0B7BD252CECB}"/>
            </c:ext>
          </c:extLst>
        </c:ser>
        <c:ser>
          <c:idx val="3"/>
          <c:order val="3"/>
          <c:tx>
            <c:strRef>
              <c:f>'1 Draaitab Geen armoede'!$E$49</c:f>
              <c:strCache>
                <c:ptCount val="1"/>
                <c:pt idx="0">
                  <c:v>Som van Trajectbegeleiding</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armoede'!$E$50:$E$59</c:f>
              <c:numCache>
                <c:formatCode>General</c:formatCode>
                <c:ptCount val="9"/>
                <c:pt idx="6">
                  <c:v>115</c:v>
                </c:pt>
                <c:pt idx="7">
                  <c:v>150</c:v>
                </c:pt>
              </c:numCache>
            </c:numRef>
          </c:val>
          <c:extLst xmlns:c16r2="http://schemas.microsoft.com/office/drawing/2015/06/chart">
            <c:ext xmlns:c16="http://schemas.microsoft.com/office/drawing/2014/chart" uri="{C3380CC4-5D6E-409C-BE32-E72D297353CC}">
              <c16:uniqueId val="{00000003-2691-4D90-8A41-0B7BD252CECB}"/>
            </c:ext>
          </c:extLst>
        </c:ser>
        <c:ser>
          <c:idx val="4"/>
          <c:order val="4"/>
          <c:tx>
            <c:strRef>
              <c:f>'1 Draaitab Geen armoede'!$F$49</c:f>
              <c:strCache>
                <c:ptCount val="1"/>
                <c:pt idx="0">
                  <c:v>Som van Woonbegeleiding</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armoede'!$F$50:$F$59</c:f>
              <c:numCache>
                <c:formatCode>General</c:formatCode>
                <c:ptCount val="9"/>
                <c:pt idx="6">
                  <c:v>91</c:v>
                </c:pt>
                <c:pt idx="7">
                  <c:v>119</c:v>
                </c:pt>
              </c:numCache>
            </c:numRef>
          </c:val>
          <c:extLst xmlns:c16r2="http://schemas.microsoft.com/office/drawing/2015/06/chart">
            <c:ext xmlns:c16="http://schemas.microsoft.com/office/drawing/2014/chart" uri="{C3380CC4-5D6E-409C-BE32-E72D297353CC}">
              <c16:uniqueId val="{00000004-2691-4D90-8A41-0B7BD252CECB}"/>
            </c:ext>
          </c:extLst>
        </c:ser>
        <c:ser>
          <c:idx val="5"/>
          <c:order val="5"/>
          <c:tx>
            <c:strRef>
              <c:f>'1 Draaitab Geen armoede'!$G$49</c:f>
              <c:strCache>
                <c:ptCount val="1"/>
                <c:pt idx="0">
                  <c:v>Som van Rechthebbenden op leefloon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 Draaitab Geen armoede'!$A$50:$A$59</c:f>
              <c:strCache>
                <c:ptCount val="9"/>
                <c:pt idx="0">
                  <c:v>2010</c:v>
                </c:pt>
                <c:pt idx="1">
                  <c:v>2011</c:v>
                </c:pt>
                <c:pt idx="2">
                  <c:v>2012</c:v>
                </c:pt>
                <c:pt idx="3">
                  <c:v>2013</c:v>
                </c:pt>
                <c:pt idx="4">
                  <c:v>2014</c:v>
                </c:pt>
                <c:pt idx="5">
                  <c:v>2015</c:v>
                </c:pt>
                <c:pt idx="6">
                  <c:v>2016</c:v>
                </c:pt>
                <c:pt idx="7">
                  <c:v>2017</c:v>
                </c:pt>
                <c:pt idx="8">
                  <c:v>(leeg)</c:v>
                </c:pt>
              </c:strCache>
            </c:strRef>
          </c:cat>
          <c:val>
            <c:numRef>
              <c:f>'1 Draaitab Geen armoede'!$G$50:$G$59</c:f>
              <c:numCache>
                <c:formatCode>General</c:formatCode>
                <c:ptCount val="9"/>
                <c:pt idx="0">
                  <c:v>143</c:v>
                </c:pt>
                <c:pt idx="1">
                  <c:v>140</c:v>
                </c:pt>
                <c:pt idx="2">
                  <c:v>130</c:v>
                </c:pt>
                <c:pt idx="3">
                  <c:v>147</c:v>
                </c:pt>
                <c:pt idx="4">
                  <c:v>143</c:v>
                </c:pt>
                <c:pt idx="5">
                  <c:v>154</c:v>
                </c:pt>
                <c:pt idx="6">
                  <c:v>153</c:v>
                </c:pt>
                <c:pt idx="7">
                  <c:v>163</c:v>
                </c:pt>
                <c:pt idx="8">
                  <c:v>0</c:v>
                </c:pt>
              </c:numCache>
            </c:numRef>
          </c:val>
          <c:extLst xmlns:c16r2="http://schemas.microsoft.com/office/drawing/2015/06/chart">
            <c:ext xmlns:c16="http://schemas.microsoft.com/office/drawing/2014/chart" uri="{C3380CC4-5D6E-409C-BE32-E72D297353CC}">
              <c16:uniqueId val="{00000005-2691-4D90-8A41-0B7BD252CECB}"/>
            </c:ext>
          </c:extLst>
        </c:ser>
        <c:dLbls>
          <c:dLblPos val="ctr"/>
          <c:showLegendKey val="0"/>
          <c:showVal val="1"/>
          <c:showCatName val="0"/>
          <c:showSerName val="0"/>
          <c:showPercent val="0"/>
          <c:showBubbleSize val="0"/>
        </c:dLbls>
        <c:gapWidth val="150"/>
        <c:overlap val="100"/>
        <c:axId val="323737472"/>
        <c:axId val="323739008"/>
      </c:barChart>
      <c:catAx>
        <c:axId val="323737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3739008"/>
        <c:crosses val="autoZero"/>
        <c:auto val="1"/>
        <c:lblAlgn val="ctr"/>
        <c:lblOffset val="100"/>
        <c:noMultiLvlLbl val="0"/>
      </c:catAx>
      <c:valAx>
        <c:axId val="3237390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3737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armoede!Draaitabel2</c:name>
    <c:fmtId val="2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actieve budgetmeters</a:t>
            </a:r>
          </a:p>
        </c:rich>
      </c:tx>
      <c:overlay val="0"/>
      <c:spPr>
        <a:noFill/>
        <a:ln>
          <a:noFill/>
        </a:ln>
        <a:effectLst/>
      </c:spPr>
    </c:title>
    <c:autoTitleDeleted val="0"/>
    <c:pivotFmts>
      <c:pivotFmt>
        <c:idx val="0"/>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'1 Draaitab Geen armoede'!$B$223</c:f>
              <c:strCache>
                <c:ptCount val="1"/>
                <c:pt idx="0">
                  <c:v>Som van Uitgevoerde energiescans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 Draaitab Geen armoede'!$A$224:$A$232</c:f>
              <c:strCache>
                <c:ptCount val="8"/>
                <c:pt idx="0">
                  <c:v>2010</c:v>
                </c:pt>
                <c:pt idx="1">
                  <c:v>2011</c:v>
                </c:pt>
                <c:pt idx="2">
                  <c:v>2012</c:v>
                </c:pt>
                <c:pt idx="3">
                  <c:v>2013</c:v>
                </c:pt>
                <c:pt idx="4">
                  <c:v>2014</c:v>
                </c:pt>
                <c:pt idx="5">
                  <c:v>2015</c:v>
                </c:pt>
                <c:pt idx="6">
                  <c:v>2016</c:v>
                </c:pt>
                <c:pt idx="7">
                  <c:v>2017</c:v>
                </c:pt>
              </c:strCache>
            </c:strRef>
          </c:cat>
          <c:val>
            <c:numRef>
              <c:f>'1 Draaitab Geen armoede'!$B$224:$B$232</c:f>
              <c:numCache>
                <c:formatCode>General</c:formatCode>
                <c:ptCount val="8"/>
                <c:pt idx="0">
                  <c:v>123</c:v>
                </c:pt>
                <c:pt idx="1">
                  <c:v>184</c:v>
                </c:pt>
                <c:pt idx="2">
                  <c:v>146</c:v>
                </c:pt>
                <c:pt idx="3">
                  <c:v>143</c:v>
                </c:pt>
                <c:pt idx="4">
                  <c:v>68</c:v>
                </c:pt>
                <c:pt idx="5">
                  <c:v>83</c:v>
                </c:pt>
                <c:pt idx="6">
                  <c:v>57</c:v>
                </c:pt>
              </c:numCache>
            </c:numRef>
          </c:val>
          <c:extLst xmlns:c16r2="http://schemas.microsoft.com/office/drawing/2015/06/chart">
            <c:ext xmlns:c16="http://schemas.microsoft.com/office/drawing/2014/chart" uri="{C3380CC4-5D6E-409C-BE32-E72D297353CC}">
              <c16:uniqueId val="{00000000-DAF8-4F7C-9D76-72D42F4F3284}"/>
            </c:ext>
          </c:extLst>
        </c:ser>
        <c:ser>
          <c:idx val="1"/>
          <c:order val="1"/>
          <c:tx>
            <c:strRef>
              <c:f>'1 Draaitab Geen armoede'!$C$223</c:f>
              <c:strCache>
                <c:ptCount val="1"/>
                <c:pt idx="0">
                  <c:v>Som van Stookolietoelage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 Draaitab Geen armoede'!$A$224:$A$232</c:f>
              <c:strCache>
                <c:ptCount val="8"/>
                <c:pt idx="0">
                  <c:v>2010</c:v>
                </c:pt>
                <c:pt idx="1">
                  <c:v>2011</c:v>
                </c:pt>
                <c:pt idx="2">
                  <c:v>2012</c:v>
                </c:pt>
                <c:pt idx="3">
                  <c:v>2013</c:v>
                </c:pt>
                <c:pt idx="4">
                  <c:v>2014</c:v>
                </c:pt>
                <c:pt idx="5">
                  <c:v>2015</c:v>
                </c:pt>
                <c:pt idx="6">
                  <c:v>2016</c:v>
                </c:pt>
                <c:pt idx="7">
                  <c:v>2017</c:v>
                </c:pt>
              </c:strCache>
            </c:strRef>
          </c:cat>
          <c:val>
            <c:numRef>
              <c:f>'1 Draaitab Geen armoede'!$C$224:$C$232</c:f>
              <c:numCache>
                <c:formatCode>General</c:formatCode>
                <c:ptCount val="8"/>
                <c:pt idx="0">
                  <c:v>171</c:v>
                </c:pt>
                <c:pt idx="1">
                  <c:v>183</c:v>
                </c:pt>
                <c:pt idx="2">
                  <c:v>188</c:v>
                </c:pt>
                <c:pt idx="3">
                  <c:v>214</c:v>
                </c:pt>
                <c:pt idx="4">
                  <c:v>145</c:v>
                </c:pt>
                <c:pt idx="5">
                  <c:v>121</c:v>
                </c:pt>
                <c:pt idx="6">
                  <c:v>93</c:v>
                </c:pt>
                <c:pt idx="7">
                  <c:v>77</c:v>
                </c:pt>
              </c:numCache>
            </c:numRef>
          </c:val>
          <c:extLst xmlns:c16r2="http://schemas.microsoft.com/office/drawing/2015/06/chart">
            <c:ext xmlns:c16="http://schemas.microsoft.com/office/drawing/2014/chart" uri="{C3380CC4-5D6E-409C-BE32-E72D297353CC}">
              <c16:uniqueId val="{00000001-DAF8-4F7C-9D76-72D42F4F3284}"/>
            </c:ext>
          </c:extLst>
        </c:ser>
        <c:dLbls>
          <c:dLblPos val="outEnd"/>
          <c:showLegendKey val="0"/>
          <c:showVal val="1"/>
          <c:showCatName val="0"/>
          <c:showSerName val="0"/>
          <c:showPercent val="0"/>
          <c:showBubbleSize val="0"/>
        </c:dLbls>
        <c:gapWidth val="100"/>
        <c:overlap val="-24"/>
        <c:axId val="326004096"/>
        <c:axId val="326014080"/>
      </c:barChart>
      <c:catAx>
        <c:axId val="326004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014080"/>
        <c:crosses val="autoZero"/>
        <c:auto val="1"/>
        <c:lblAlgn val="ctr"/>
        <c:lblOffset val="100"/>
        <c:noMultiLvlLbl val="0"/>
      </c:catAx>
      <c:valAx>
        <c:axId val="326014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00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armoede!Draaitabel2</c:name>
    <c:fmtId val="2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Energiescans</a:t>
            </a:r>
            <a:r>
              <a:rPr lang="nl-BE" baseline="0"/>
              <a:t> en stookolietoelage</a:t>
            </a:r>
            <a:endParaRPr lang="nl-BE"/>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0"/>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 Draaitab Geen armoede'!$B$223</c:f>
              <c:strCache>
                <c:ptCount val="1"/>
                <c:pt idx="0">
                  <c:v>Som van Uitgevoerde energiescans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 Draaitab Geen armoede'!$A$224:$A$232</c:f>
              <c:strCache>
                <c:ptCount val="8"/>
                <c:pt idx="0">
                  <c:v>2010</c:v>
                </c:pt>
                <c:pt idx="1">
                  <c:v>2011</c:v>
                </c:pt>
                <c:pt idx="2">
                  <c:v>2012</c:v>
                </c:pt>
                <c:pt idx="3">
                  <c:v>2013</c:v>
                </c:pt>
                <c:pt idx="4">
                  <c:v>2014</c:v>
                </c:pt>
                <c:pt idx="5">
                  <c:v>2015</c:v>
                </c:pt>
                <c:pt idx="6">
                  <c:v>2016</c:v>
                </c:pt>
                <c:pt idx="7">
                  <c:v>2017</c:v>
                </c:pt>
              </c:strCache>
            </c:strRef>
          </c:cat>
          <c:val>
            <c:numRef>
              <c:f>'1 Draaitab Geen armoede'!$B$224:$B$232</c:f>
              <c:numCache>
                <c:formatCode>General</c:formatCode>
                <c:ptCount val="8"/>
                <c:pt idx="0">
                  <c:v>123</c:v>
                </c:pt>
                <c:pt idx="1">
                  <c:v>184</c:v>
                </c:pt>
                <c:pt idx="2">
                  <c:v>146</c:v>
                </c:pt>
                <c:pt idx="3">
                  <c:v>143</c:v>
                </c:pt>
                <c:pt idx="4">
                  <c:v>68</c:v>
                </c:pt>
                <c:pt idx="5">
                  <c:v>83</c:v>
                </c:pt>
                <c:pt idx="6">
                  <c:v>57</c:v>
                </c:pt>
              </c:numCache>
            </c:numRef>
          </c:val>
          <c:smooth val="0"/>
          <c:extLst xmlns:c16r2="http://schemas.microsoft.com/office/drawing/2015/06/chart">
            <c:ext xmlns:c16="http://schemas.microsoft.com/office/drawing/2014/chart" uri="{C3380CC4-5D6E-409C-BE32-E72D297353CC}">
              <c16:uniqueId val="{00000000-5F27-4D52-A593-29DA8BCC2F36}"/>
            </c:ext>
          </c:extLst>
        </c:ser>
        <c:ser>
          <c:idx val="1"/>
          <c:order val="1"/>
          <c:tx>
            <c:strRef>
              <c:f>'1 Draaitab Geen armoede'!$C$223</c:f>
              <c:strCache>
                <c:ptCount val="1"/>
                <c:pt idx="0">
                  <c:v>Som van Stookolietoelage</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 Draaitab Geen armoede'!$A$224:$A$232</c:f>
              <c:strCache>
                <c:ptCount val="8"/>
                <c:pt idx="0">
                  <c:v>2010</c:v>
                </c:pt>
                <c:pt idx="1">
                  <c:v>2011</c:v>
                </c:pt>
                <c:pt idx="2">
                  <c:v>2012</c:v>
                </c:pt>
                <c:pt idx="3">
                  <c:v>2013</c:v>
                </c:pt>
                <c:pt idx="4">
                  <c:v>2014</c:v>
                </c:pt>
                <c:pt idx="5">
                  <c:v>2015</c:v>
                </c:pt>
                <c:pt idx="6">
                  <c:v>2016</c:v>
                </c:pt>
                <c:pt idx="7">
                  <c:v>2017</c:v>
                </c:pt>
              </c:strCache>
            </c:strRef>
          </c:cat>
          <c:val>
            <c:numRef>
              <c:f>'1 Draaitab Geen armoede'!$C$224:$C$232</c:f>
              <c:numCache>
                <c:formatCode>General</c:formatCode>
                <c:ptCount val="8"/>
                <c:pt idx="0">
                  <c:v>171</c:v>
                </c:pt>
                <c:pt idx="1">
                  <c:v>183</c:v>
                </c:pt>
                <c:pt idx="2">
                  <c:v>188</c:v>
                </c:pt>
                <c:pt idx="3">
                  <c:v>214</c:v>
                </c:pt>
                <c:pt idx="4">
                  <c:v>145</c:v>
                </c:pt>
                <c:pt idx="5">
                  <c:v>121</c:v>
                </c:pt>
                <c:pt idx="6">
                  <c:v>93</c:v>
                </c:pt>
                <c:pt idx="7">
                  <c:v>77</c:v>
                </c:pt>
              </c:numCache>
            </c:numRef>
          </c:val>
          <c:smooth val="0"/>
          <c:extLst xmlns:c16r2="http://schemas.microsoft.com/office/drawing/2015/06/chart">
            <c:ext xmlns:c16="http://schemas.microsoft.com/office/drawing/2014/chart" uri="{C3380CC4-5D6E-409C-BE32-E72D297353CC}">
              <c16:uniqueId val="{00000001-5F27-4D52-A593-29DA8BCC2F36}"/>
            </c:ext>
          </c:extLst>
        </c:ser>
        <c:dLbls>
          <c:showLegendKey val="0"/>
          <c:showVal val="0"/>
          <c:showCatName val="0"/>
          <c:showSerName val="0"/>
          <c:showPercent val="0"/>
          <c:showBubbleSize val="0"/>
        </c:dLbls>
        <c:marker val="1"/>
        <c:smooth val="0"/>
        <c:axId val="325581056"/>
        <c:axId val="325587328"/>
      </c:lineChart>
      <c:catAx>
        <c:axId val="32558105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587328"/>
        <c:crosses val="autoZero"/>
        <c:auto val="1"/>
        <c:lblAlgn val="ctr"/>
        <c:lblOffset val="100"/>
        <c:noMultiLvlLbl val="0"/>
      </c:catAx>
      <c:valAx>
        <c:axId val="3255873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58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Kinderopvangplaatsen</a:t>
            </a:r>
            <a:r>
              <a:rPr lang="nl-BE" baseline="0"/>
              <a:t> tov doelgroep 0 -2,5 jaar</a:t>
            </a:r>
            <a:endParaRPr lang="nl-BE"/>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'3 Draaitab gezondheid&amp;welzijn'!$B$159</c:f>
              <c:strCache>
                <c:ptCount val="1"/>
                <c:pt idx="0">
                  <c:v>Som van Capaciteit tov doelgroep </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trendline>
            <c:spPr>
              <a:ln w="19050" cap="rnd">
                <a:solidFill>
                  <a:schemeClr val="accent1"/>
                </a:solidFill>
              </a:ln>
              <a:effectLst/>
            </c:spPr>
            <c:trendlineType val="linear"/>
            <c:dispRSqr val="0"/>
            <c:dispEq val="0"/>
          </c:trendline>
          <c:cat>
            <c:strRef>
              <c:f>'3 Draaitab gezondheid&amp;welzijn'!$A$160:$A$167</c:f>
              <c:strCache>
                <c:ptCount val="7"/>
                <c:pt idx="0">
                  <c:v>2010</c:v>
                </c:pt>
                <c:pt idx="1">
                  <c:v>2011</c:v>
                </c:pt>
                <c:pt idx="2">
                  <c:v>2012</c:v>
                </c:pt>
                <c:pt idx="3">
                  <c:v>2013</c:v>
                </c:pt>
                <c:pt idx="4">
                  <c:v>2014</c:v>
                </c:pt>
                <c:pt idx="5">
                  <c:v>2015</c:v>
                </c:pt>
                <c:pt idx="6">
                  <c:v>2016</c:v>
                </c:pt>
              </c:strCache>
            </c:strRef>
          </c:cat>
          <c:val>
            <c:numRef>
              <c:f>'3 Draaitab gezondheid&amp;welzijn'!$B$160:$B$167</c:f>
              <c:numCache>
                <c:formatCode>General</c:formatCode>
                <c:ptCount val="7"/>
                <c:pt idx="0">
                  <c:v>0.53</c:v>
                </c:pt>
                <c:pt idx="1">
                  <c:v>0.46</c:v>
                </c:pt>
                <c:pt idx="2">
                  <c:v>0.45</c:v>
                </c:pt>
                <c:pt idx="3">
                  <c:v>0.48</c:v>
                </c:pt>
                <c:pt idx="4">
                  <c:v>0.47</c:v>
                </c:pt>
                <c:pt idx="5">
                  <c:v>0.52</c:v>
                </c:pt>
                <c:pt idx="6">
                  <c:v>0.48</c:v>
                </c:pt>
              </c:numCache>
            </c:numRef>
          </c:val>
          <c:smooth val="0"/>
          <c:extLst xmlns:c16r2="http://schemas.microsoft.com/office/drawing/2015/06/chart">
            <c:ext xmlns:c16="http://schemas.microsoft.com/office/drawing/2014/chart" uri="{C3380CC4-5D6E-409C-BE32-E72D297353CC}">
              <c16:uniqueId val="{00000000-C07A-4EC4-ADA2-8A82A122B814}"/>
            </c:ext>
          </c:extLst>
        </c:ser>
        <c:ser>
          <c:idx val="1"/>
          <c:order val="1"/>
          <c:tx>
            <c:strRef>
              <c:f>'3 Draaitab gezondheid&amp;welzijn'!$C$159</c:f>
              <c:strCache>
                <c:ptCount val="1"/>
                <c:pt idx="0">
                  <c:v>Som van Capaciteit Vlaams gewest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'3 Draaitab gezondheid&amp;welzijn'!$A$160:$A$167</c:f>
              <c:strCache>
                <c:ptCount val="7"/>
                <c:pt idx="0">
                  <c:v>2010</c:v>
                </c:pt>
                <c:pt idx="1">
                  <c:v>2011</c:v>
                </c:pt>
                <c:pt idx="2">
                  <c:v>2012</c:v>
                </c:pt>
                <c:pt idx="3">
                  <c:v>2013</c:v>
                </c:pt>
                <c:pt idx="4">
                  <c:v>2014</c:v>
                </c:pt>
                <c:pt idx="5">
                  <c:v>2015</c:v>
                </c:pt>
                <c:pt idx="6">
                  <c:v>2016</c:v>
                </c:pt>
              </c:strCache>
            </c:strRef>
          </c:cat>
          <c:val>
            <c:numRef>
              <c:f>'3 Draaitab gezondheid&amp;welzijn'!$C$160:$C$167</c:f>
              <c:numCache>
                <c:formatCode>General</c:formatCode>
                <c:ptCount val="7"/>
                <c:pt idx="0">
                  <c:v>0.37</c:v>
                </c:pt>
                <c:pt idx="1">
                  <c:v>0.38</c:v>
                </c:pt>
                <c:pt idx="2">
                  <c:v>0.39</c:v>
                </c:pt>
                <c:pt idx="3">
                  <c:v>0.4</c:v>
                </c:pt>
                <c:pt idx="4">
                  <c:v>0.41</c:v>
                </c:pt>
                <c:pt idx="5">
                  <c:v>0.42</c:v>
                </c:pt>
                <c:pt idx="6">
                  <c:v>0.42</c:v>
                </c:pt>
              </c:numCache>
            </c:numRef>
          </c:val>
          <c:smooth val="0"/>
          <c:extLst xmlns:c16r2="http://schemas.microsoft.com/office/drawing/2015/06/chart">
            <c:ext xmlns:c16="http://schemas.microsoft.com/office/drawing/2014/chart" uri="{C3380CC4-5D6E-409C-BE32-E72D297353CC}">
              <c16:uniqueId val="{00000001-C07A-4EC4-ADA2-8A82A122B814}"/>
            </c:ext>
          </c:extLst>
        </c:ser>
        <c:dLbls>
          <c:showLegendKey val="0"/>
          <c:showVal val="0"/>
          <c:showCatName val="0"/>
          <c:showSerName val="0"/>
          <c:showPercent val="0"/>
          <c:showBubbleSize val="0"/>
        </c:dLbls>
        <c:marker val="1"/>
        <c:smooth val="0"/>
        <c:axId val="325636096"/>
        <c:axId val="325638016"/>
      </c:lineChart>
      <c:catAx>
        <c:axId val="325636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638016"/>
        <c:crosses val="autoZero"/>
        <c:auto val="1"/>
        <c:lblAlgn val="ctr"/>
        <c:lblOffset val="100"/>
        <c:noMultiLvlLbl val="0"/>
      </c:catAx>
      <c:valAx>
        <c:axId val="325638016"/>
        <c:scaling>
          <c:orientation val="minMax"/>
          <c:min val="0.30000000000000004"/>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636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gezondheid&amp;welzijn!Draaitabel2</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Er is voldoende kinderopvang in onze</a:t>
            </a:r>
            <a:r>
              <a:rPr lang="nl-BE" baseline="0"/>
              <a:t> stad</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gezondheid&amp;welzijn'!$B$172</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gezondheid&amp;welzijn'!$A$173:$A$175</c:f>
              <c:strCache>
                <c:ptCount val="2"/>
                <c:pt idx="0">
                  <c:v>Harelbeke</c:v>
                </c:pt>
                <c:pt idx="1">
                  <c:v>Vlaams gewest</c:v>
                </c:pt>
              </c:strCache>
            </c:strRef>
          </c:cat>
          <c:val>
            <c:numRef>
              <c:f>'3 Draaitab gezondheid&amp;welzijn'!$B$173:$B$175</c:f>
              <c:numCache>
                <c:formatCode>General</c:formatCode>
                <c:ptCount val="2"/>
                <c:pt idx="0">
                  <c:v>0.8</c:v>
                </c:pt>
                <c:pt idx="1">
                  <c:v>0.71</c:v>
                </c:pt>
              </c:numCache>
            </c:numRef>
          </c:val>
          <c:extLst xmlns:c16r2="http://schemas.microsoft.com/office/drawing/2015/06/chart">
            <c:ext xmlns:c16="http://schemas.microsoft.com/office/drawing/2014/chart" uri="{C3380CC4-5D6E-409C-BE32-E72D297353CC}">
              <c16:uniqueId val="{00000000-4093-4E8F-B78C-9AA670283130}"/>
            </c:ext>
          </c:extLst>
        </c:ser>
        <c:ser>
          <c:idx val="1"/>
          <c:order val="1"/>
          <c:tx>
            <c:strRef>
              <c:f>'3 Draaitab gezondheid&amp;welzijn'!$C$172</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gezondheid&amp;welzijn'!$A$173:$A$175</c:f>
              <c:strCache>
                <c:ptCount val="2"/>
                <c:pt idx="0">
                  <c:v>Harelbeke</c:v>
                </c:pt>
                <c:pt idx="1">
                  <c:v>Vlaams gewest</c:v>
                </c:pt>
              </c:strCache>
            </c:strRef>
          </c:cat>
          <c:val>
            <c:numRef>
              <c:f>'3 Draaitab gezondheid&amp;welzijn'!$C$173:$C$175</c:f>
              <c:numCache>
                <c:formatCode>General</c:formatCode>
                <c:ptCount val="2"/>
                <c:pt idx="0">
                  <c:v>0.08</c:v>
                </c:pt>
                <c:pt idx="1">
                  <c:v>0.12</c:v>
                </c:pt>
              </c:numCache>
            </c:numRef>
          </c:val>
          <c:extLst xmlns:c16r2="http://schemas.microsoft.com/office/drawing/2015/06/chart">
            <c:ext xmlns:c16="http://schemas.microsoft.com/office/drawing/2014/chart" uri="{C3380CC4-5D6E-409C-BE32-E72D297353CC}">
              <c16:uniqueId val="{00000001-4093-4E8F-B78C-9AA670283130}"/>
            </c:ext>
          </c:extLst>
        </c:ser>
        <c:dLbls>
          <c:dLblPos val="inBase"/>
          <c:showLegendKey val="0"/>
          <c:showVal val="1"/>
          <c:showCatName val="0"/>
          <c:showSerName val="0"/>
          <c:showPercent val="0"/>
          <c:showBubbleSize val="0"/>
        </c:dLbls>
        <c:gapWidth val="150"/>
        <c:overlap val="100"/>
        <c:axId val="326113152"/>
        <c:axId val="326114688"/>
      </c:barChart>
      <c:catAx>
        <c:axId val="326113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114688"/>
        <c:crosses val="autoZero"/>
        <c:auto val="1"/>
        <c:lblAlgn val="ctr"/>
        <c:lblOffset val="100"/>
        <c:noMultiLvlLbl val="0"/>
      </c:catAx>
      <c:valAx>
        <c:axId val="326114688"/>
        <c:scaling>
          <c:orientation val="minMax"/>
          <c:min val="0.60000000000000009"/>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11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gezondheid&amp;welzijn!Draaitabel3</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 over kinderopvang in de stad</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pivotFmt>
      <c:pivotFmt>
        <c:idx val="9"/>
      </c:pivotFmt>
    </c:pivotFmts>
    <c:plotArea>
      <c:layout/>
      <c:barChart>
        <c:barDir val="col"/>
        <c:grouping val="stacked"/>
        <c:varyColors val="0"/>
        <c:ser>
          <c:idx val="0"/>
          <c:order val="0"/>
          <c:tx>
            <c:strRef>
              <c:f>'3 Draaitab gezondheid&amp;welzijn'!$B$181</c:f>
              <c:strCache>
                <c:ptCount val="1"/>
                <c:pt idx="0">
                  <c:v>Som van Tevreden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gezondheid&amp;welzijn'!$A$182:$A$184</c:f>
              <c:strCache>
                <c:ptCount val="2"/>
                <c:pt idx="0">
                  <c:v>Harelbeke</c:v>
                </c:pt>
                <c:pt idx="1">
                  <c:v>Vlaams gewest</c:v>
                </c:pt>
              </c:strCache>
            </c:strRef>
          </c:cat>
          <c:val>
            <c:numRef>
              <c:f>'3 Draaitab gezondheid&amp;welzijn'!$B$182:$B$184</c:f>
              <c:numCache>
                <c:formatCode>General</c:formatCode>
                <c:ptCount val="2"/>
                <c:pt idx="0">
                  <c:v>0.74</c:v>
                </c:pt>
                <c:pt idx="1">
                  <c:v>0.69</c:v>
                </c:pt>
              </c:numCache>
            </c:numRef>
          </c:val>
          <c:extLst xmlns:c16r2="http://schemas.microsoft.com/office/drawing/2015/06/chart">
            <c:ext xmlns:c16="http://schemas.microsoft.com/office/drawing/2014/chart" uri="{C3380CC4-5D6E-409C-BE32-E72D297353CC}">
              <c16:uniqueId val="{00000000-F063-41EA-8C6B-16F9B5FE3765}"/>
            </c:ext>
          </c:extLst>
        </c:ser>
        <c:ser>
          <c:idx val="1"/>
          <c:order val="1"/>
          <c:tx>
            <c:strRef>
              <c:f>'3 Draaitab gezondheid&amp;welzijn'!$C$181</c:f>
              <c:strCache>
                <c:ptCount val="1"/>
                <c:pt idx="0">
                  <c:v>Som van Ontevreden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gezondheid&amp;welzijn'!$A$182:$A$184</c:f>
              <c:strCache>
                <c:ptCount val="2"/>
                <c:pt idx="0">
                  <c:v>Harelbeke</c:v>
                </c:pt>
                <c:pt idx="1">
                  <c:v>Vlaams gewest</c:v>
                </c:pt>
              </c:strCache>
            </c:strRef>
          </c:cat>
          <c:val>
            <c:numRef>
              <c:f>'3 Draaitab gezondheid&amp;welzijn'!$C$182:$C$184</c:f>
              <c:numCache>
                <c:formatCode>General</c:formatCode>
                <c:ptCount val="2"/>
                <c:pt idx="0">
                  <c:v>0.06</c:v>
                </c:pt>
                <c:pt idx="1">
                  <c:v>0.09</c:v>
                </c:pt>
              </c:numCache>
            </c:numRef>
          </c:val>
          <c:extLst xmlns:c16r2="http://schemas.microsoft.com/office/drawing/2015/06/chart">
            <c:ext xmlns:c16="http://schemas.microsoft.com/office/drawing/2014/chart" uri="{C3380CC4-5D6E-409C-BE32-E72D297353CC}">
              <c16:uniqueId val="{00000001-F063-41EA-8C6B-16F9B5FE3765}"/>
            </c:ext>
          </c:extLst>
        </c:ser>
        <c:dLbls>
          <c:dLblPos val="inBase"/>
          <c:showLegendKey val="0"/>
          <c:showVal val="1"/>
          <c:showCatName val="0"/>
          <c:showSerName val="0"/>
          <c:showPercent val="0"/>
          <c:showBubbleSize val="0"/>
        </c:dLbls>
        <c:gapWidth val="150"/>
        <c:overlap val="100"/>
        <c:axId val="326211456"/>
        <c:axId val="326212992"/>
      </c:barChart>
      <c:catAx>
        <c:axId val="326211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212992"/>
        <c:crosses val="autoZero"/>
        <c:auto val="1"/>
        <c:lblAlgn val="ctr"/>
        <c:lblOffset val="100"/>
        <c:noMultiLvlLbl val="0"/>
      </c:catAx>
      <c:valAx>
        <c:axId val="326212992"/>
        <c:scaling>
          <c:orientation val="minMax"/>
          <c:max val="0.9"/>
          <c:min val="0.60000000000000009"/>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21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gezondheid&amp;welzijn!Draaitabel7</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Vrije tijdsbeleving in eigen stad</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'3 Draaitab gezondheid&amp;welzijn'!$B$213</c:f>
              <c:strCache>
                <c:ptCount val="1"/>
                <c:pt idx="0">
                  <c:v>Som van Meer dan 12 keer</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'3 Draaitab gezondheid&amp;welzijn'!$A$214:$A$217</c:f>
              <c:strCache>
                <c:ptCount val="3"/>
                <c:pt idx="0">
                  <c:v>Bibliotheek</c:v>
                </c:pt>
                <c:pt idx="1">
                  <c:v>Sporten</c:v>
                </c:pt>
                <c:pt idx="2">
                  <c:v>Zwemmen</c:v>
                </c:pt>
              </c:strCache>
            </c:strRef>
          </c:cat>
          <c:val>
            <c:numRef>
              <c:f>'3 Draaitab gezondheid&amp;welzijn'!$B$214:$B$217</c:f>
              <c:numCache>
                <c:formatCode>0%</c:formatCode>
                <c:ptCount val="3"/>
                <c:pt idx="0">
                  <c:v>0.16</c:v>
                </c:pt>
                <c:pt idx="1">
                  <c:v>0.17</c:v>
                </c:pt>
                <c:pt idx="2">
                  <c:v>0.02</c:v>
                </c:pt>
              </c:numCache>
            </c:numRef>
          </c:val>
          <c:extLst xmlns:c16r2="http://schemas.microsoft.com/office/drawing/2015/06/chart">
            <c:ext xmlns:c16="http://schemas.microsoft.com/office/drawing/2014/chart" uri="{C3380CC4-5D6E-409C-BE32-E72D297353CC}">
              <c16:uniqueId val="{00000000-160A-457E-8CEA-12D981B7BEAA}"/>
            </c:ext>
          </c:extLst>
        </c:ser>
        <c:ser>
          <c:idx val="1"/>
          <c:order val="1"/>
          <c:tx>
            <c:strRef>
              <c:f>'3 Draaitab gezondheid&amp;welzijn'!$C$213</c:f>
              <c:strCache>
                <c:ptCount val="1"/>
                <c:pt idx="0">
                  <c:v>Som van Tot 12 keer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'3 Draaitab gezondheid&amp;welzijn'!$A$214:$A$217</c:f>
              <c:strCache>
                <c:ptCount val="3"/>
                <c:pt idx="0">
                  <c:v>Bibliotheek</c:v>
                </c:pt>
                <c:pt idx="1">
                  <c:v>Sporten</c:v>
                </c:pt>
                <c:pt idx="2">
                  <c:v>Zwemmen</c:v>
                </c:pt>
              </c:strCache>
            </c:strRef>
          </c:cat>
          <c:val>
            <c:numRef>
              <c:f>'3 Draaitab gezondheid&amp;welzijn'!$C$214:$C$217</c:f>
              <c:numCache>
                <c:formatCode>0%</c:formatCode>
                <c:ptCount val="3"/>
                <c:pt idx="0">
                  <c:v>0.34</c:v>
                </c:pt>
                <c:pt idx="1">
                  <c:v>0.18</c:v>
                </c:pt>
                <c:pt idx="2">
                  <c:v>0.08</c:v>
                </c:pt>
              </c:numCache>
            </c:numRef>
          </c:val>
          <c:extLst xmlns:c16r2="http://schemas.microsoft.com/office/drawing/2015/06/chart">
            <c:ext xmlns:c16="http://schemas.microsoft.com/office/drawing/2014/chart" uri="{C3380CC4-5D6E-409C-BE32-E72D297353CC}">
              <c16:uniqueId val="{00000001-160A-457E-8CEA-12D981B7BEAA}"/>
            </c:ext>
          </c:extLst>
        </c:ser>
        <c:ser>
          <c:idx val="2"/>
          <c:order val="2"/>
          <c:tx>
            <c:strRef>
              <c:f>'3 Draaitab gezondheid&amp;welzijn'!$D$213</c:f>
              <c:strCache>
                <c:ptCount val="1"/>
                <c:pt idx="0">
                  <c:v>Som van Nooit</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'3 Draaitab gezondheid&amp;welzijn'!$A$214:$A$217</c:f>
              <c:strCache>
                <c:ptCount val="3"/>
                <c:pt idx="0">
                  <c:v>Bibliotheek</c:v>
                </c:pt>
                <c:pt idx="1">
                  <c:v>Sporten</c:v>
                </c:pt>
                <c:pt idx="2">
                  <c:v>Zwemmen</c:v>
                </c:pt>
              </c:strCache>
            </c:strRef>
          </c:cat>
          <c:val>
            <c:numRef>
              <c:f>'3 Draaitab gezondheid&amp;welzijn'!$D$214:$D$217</c:f>
              <c:numCache>
                <c:formatCode>0%</c:formatCode>
                <c:ptCount val="3"/>
                <c:pt idx="0">
                  <c:v>0.49</c:v>
                </c:pt>
                <c:pt idx="1">
                  <c:v>0.62</c:v>
                </c:pt>
                <c:pt idx="2">
                  <c:v>0.68</c:v>
                </c:pt>
              </c:numCache>
            </c:numRef>
          </c:val>
          <c:extLst xmlns:c16r2="http://schemas.microsoft.com/office/drawing/2015/06/chart">
            <c:ext xmlns:c16="http://schemas.microsoft.com/office/drawing/2014/chart" uri="{C3380CC4-5D6E-409C-BE32-E72D297353CC}">
              <c16:uniqueId val="{00000002-160A-457E-8CEA-12D981B7BEAA}"/>
            </c:ext>
          </c:extLst>
        </c:ser>
        <c:ser>
          <c:idx val="3"/>
          <c:order val="3"/>
          <c:tx>
            <c:strRef>
              <c:f>'3 Draaitab gezondheid&amp;welzijn'!$E$213</c:f>
              <c:strCache>
                <c:ptCount val="1"/>
                <c:pt idx="0">
                  <c:v>Som van Niet aanwezig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'3 Draaitab gezondheid&amp;welzijn'!$A$214:$A$217</c:f>
              <c:strCache>
                <c:ptCount val="3"/>
                <c:pt idx="0">
                  <c:v>Bibliotheek</c:v>
                </c:pt>
                <c:pt idx="1">
                  <c:v>Sporten</c:v>
                </c:pt>
                <c:pt idx="2">
                  <c:v>Zwemmen</c:v>
                </c:pt>
              </c:strCache>
            </c:strRef>
          </c:cat>
          <c:val>
            <c:numRef>
              <c:f>'3 Draaitab gezondheid&amp;welzijn'!$E$214:$E$217</c:f>
              <c:numCache>
                <c:formatCode>0%</c:formatCode>
                <c:ptCount val="3"/>
                <c:pt idx="0">
                  <c:v>0.01</c:v>
                </c:pt>
                <c:pt idx="1">
                  <c:v>0.03</c:v>
                </c:pt>
                <c:pt idx="2">
                  <c:v>0.22</c:v>
                </c:pt>
              </c:numCache>
            </c:numRef>
          </c:val>
          <c:extLst xmlns:c16r2="http://schemas.microsoft.com/office/drawing/2015/06/chart">
            <c:ext xmlns:c16="http://schemas.microsoft.com/office/drawing/2014/chart" uri="{C3380CC4-5D6E-409C-BE32-E72D297353CC}">
              <c16:uniqueId val="{00000003-160A-457E-8CEA-12D981B7BEAA}"/>
            </c:ext>
          </c:extLst>
        </c:ser>
        <c:dLbls>
          <c:dLblPos val="outEnd"/>
          <c:showLegendKey val="0"/>
          <c:showVal val="1"/>
          <c:showCatName val="0"/>
          <c:showSerName val="0"/>
          <c:showPercent val="0"/>
          <c:showBubbleSize val="0"/>
        </c:dLbls>
        <c:gapWidth val="100"/>
        <c:overlap val="-24"/>
        <c:axId val="326631808"/>
        <c:axId val="326633344"/>
      </c:barChart>
      <c:catAx>
        <c:axId val="3266318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633344"/>
        <c:crosses val="autoZero"/>
        <c:auto val="1"/>
        <c:lblAlgn val="ctr"/>
        <c:lblOffset val="100"/>
        <c:noMultiLvlLbl val="0"/>
      </c:catAx>
      <c:valAx>
        <c:axId val="3266333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631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gezondheid&amp;welzijn!Draaitabel16</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Tevredenheid over voorzieningen</a:t>
            </a:r>
          </a:p>
        </c:rich>
      </c:tx>
      <c:overlay val="0"/>
      <c:spPr>
        <a:noFill/>
        <a:ln>
          <a:noFill/>
        </a:ln>
        <a:effectLst/>
      </c:spPr>
    </c:title>
    <c:autoTitleDeleted val="0"/>
    <c:pivotFmts>
      <c:pivotFmt>
        <c:idx val="0"/>
      </c:pivotFmt>
      <c:pivotFmt>
        <c:idx val="1"/>
      </c:pivotFmt>
      <c:pivotFmt>
        <c:idx val="2"/>
      </c:pivotFmt>
      <c:pivotFmt>
        <c:idx val="3"/>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gezondheid&amp;welzijn'!$B$223</c:f>
              <c:strCache>
                <c:ptCount val="1"/>
                <c:pt idx="0">
                  <c:v>Som van Tevreden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gezondheid&amp;welzijn'!$A$224:$A$227</c:f>
              <c:strCache>
                <c:ptCount val="3"/>
                <c:pt idx="0">
                  <c:v>Culturele voorzieningen</c:v>
                </c:pt>
                <c:pt idx="1">
                  <c:v>Recreatievoorzieningen</c:v>
                </c:pt>
                <c:pt idx="2">
                  <c:v>Sportvoorzieningen</c:v>
                </c:pt>
              </c:strCache>
            </c:strRef>
          </c:cat>
          <c:val>
            <c:numRef>
              <c:f>'3 Draaitab gezondheid&amp;welzijn'!$B$224:$B$227</c:f>
              <c:numCache>
                <c:formatCode>0%</c:formatCode>
                <c:ptCount val="3"/>
                <c:pt idx="0">
                  <c:v>0.72</c:v>
                </c:pt>
                <c:pt idx="1">
                  <c:v>0.82</c:v>
                </c:pt>
                <c:pt idx="2">
                  <c:v>0.72</c:v>
                </c:pt>
              </c:numCache>
            </c:numRef>
          </c:val>
          <c:extLst xmlns:c16r2="http://schemas.microsoft.com/office/drawing/2015/06/chart">
            <c:ext xmlns:c16="http://schemas.microsoft.com/office/drawing/2014/chart" uri="{C3380CC4-5D6E-409C-BE32-E72D297353CC}">
              <c16:uniqueId val="{00000000-90C8-4BE7-83F6-8AC9D81ED633}"/>
            </c:ext>
          </c:extLst>
        </c:ser>
        <c:ser>
          <c:idx val="1"/>
          <c:order val="1"/>
          <c:tx>
            <c:strRef>
              <c:f>'3 Draaitab gezondheid&amp;welzijn'!$C$223</c:f>
              <c:strCache>
                <c:ptCount val="1"/>
                <c:pt idx="0">
                  <c:v>Som van Ontevreden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gezondheid&amp;welzijn'!$A$224:$A$227</c:f>
              <c:strCache>
                <c:ptCount val="3"/>
                <c:pt idx="0">
                  <c:v>Culturele voorzieningen</c:v>
                </c:pt>
                <c:pt idx="1">
                  <c:v>Recreatievoorzieningen</c:v>
                </c:pt>
                <c:pt idx="2">
                  <c:v>Sportvoorzieningen</c:v>
                </c:pt>
              </c:strCache>
            </c:strRef>
          </c:cat>
          <c:val>
            <c:numRef>
              <c:f>'3 Draaitab gezondheid&amp;welzijn'!$C$224:$C$227</c:f>
              <c:numCache>
                <c:formatCode>0%</c:formatCode>
                <c:ptCount val="3"/>
                <c:pt idx="0">
                  <c:v>0.08</c:v>
                </c:pt>
                <c:pt idx="1">
                  <c:v>0.04</c:v>
                </c:pt>
                <c:pt idx="2">
                  <c:v>0.09</c:v>
                </c:pt>
              </c:numCache>
            </c:numRef>
          </c:val>
          <c:extLst xmlns:c16r2="http://schemas.microsoft.com/office/drawing/2015/06/chart">
            <c:ext xmlns:c16="http://schemas.microsoft.com/office/drawing/2014/chart" uri="{C3380CC4-5D6E-409C-BE32-E72D297353CC}">
              <c16:uniqueId val="{00000001-90C8-4BE7-83F6-8AC9D81ED633}"/>
            </c:ext>
          </c:extLst>
        </c:ser>
        <c:dLbls>
          <c:dLblPos val="inBase"/>
          <c:showLegendKey val="0"/>
          <c:showVal val="1"/>
          <c:showCatName val="0"/>
          <c:showSerName val="0"/>
          <c:showPercent val="0"/>
          <c:showBubbleSize val="0"/>
        </c:dLbls>
        <c:gapWidth val="150"/>
        <c:overlap val="100"/>
        <c:axId val="326441216"/>
        <c:axId val="326442368"/>
      </c:barChart>
      <c:catAx>
        <c:axId val="326441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442368"/>
        <c:crosses val="autoZero"/>
        <c:auto val="1"/>
        <c:lblAlgn val="ctr"/>
        <c:lblOffset val="100"/>
        <c:noMultiLvlLbl val="0"/>
      </c:catAx>
      <c:valAx>
        <c:axId val="32644236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441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gezondheid&amp;welzijn!Draaitabel18</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Speellocaties</a:t>
            </a:r>
            <a:r>
              <a:rPr lang="nl-BE" baseline="0"/>
              <a:t> kinderen en jongeren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gezondheid&amp;welzijn'!$B$188</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gezondheid&amp;welzijn'!$A$189:$A$191</c:f>
              <c:strCache>
                <c:ptCount val="2"/>
                <c:pt idx="0">
                  <c:v>Voldoende speelmogelijkheden voor kinderen tot 12 jaar</c:v>
                </c:pt>
                <c:pt idx="1">
                  <c:v>Voldoende geschikte plekken voor de jeugd</c:v>
                </c:pt>
              </c:strCache>
            </c:strRef>
          </c:cat>
          <c:val>
            <c:numRef>
              <c:f>'3 Draaitab gezondheid&amp;welzijn'!$B$189:$B$191</c:f>
              <c:numCache>
                <c:formatCode>0%</c:formatCode>
                <c:ptCount val="2"/>
                <c:pt idx="0">
                  <c:v>0.67</c:v>
                </c:pt>
                <c:pt idx="1">
                  <c:v>0.53</c:v>
                </c:pt>
              </c:numCache>
            </c:numRef>
          </c:val>
          <c:extLst xmlns:c16r2="http://schemas.microsoft.com/office/drawing/2015/06/chart">
            <c:ext xmlns:c16="http://schemas.microsoft.com/office/drawing/2014/chart" uri="{C3380CC4-5D6E-409C-BE32-E72D297353CC}">
              <c16:uniqueId val="{00000000-D96A-4A55-8601-E802FEE58F48}"/>
            </c:ext>
          </c:extLst>
        </c:ser>
        <c:ser>
          <c:idx val="1"/>
          <c:order val="1"/>
          <c:tx>
            <c:strRef>
              <c:f>'3 Draaitab gezondheid&amp;welzijn'!$C$188</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gezondheid&amp;welzijn'!$A$189:$A$191</c:f>
              <c:strCache>
                <c:ptCount val="2"/>
                <c:pt idx="0">
                  <c:v>Voldoende speelmogelijkheden voor kinderen tot 12 jaar</c:v>
                </c:pt>
                <c:pt idx="1">
                  <c:v>Voldoende geschikte plekken voor de jeugd</c:v>
                </c:pt>
              </c:strCache>
            </c:strRef>
          </c:cat>
          <c:val>
            <c:numRef>
              <c:f>'3 Draaitab gezondheid&amp;welzijn'!$C$189:$C$191</c:f>
              <c:numCache>
                <c:formatCode>0%</c:formatCode>
                <c:ptCount val="2"/>
                <c:pt idx="0">
                  <c:v>0.13</c:v>
                </c:pt>
                <c:pt idx="1">
                  <c:v>0.19</c:v>
                </c:pt>
              </c:numCache>
            </c:numRef>
          </c:val>
          <c:extLst xmlns:c16r2="http://schemas.microsoft.com/office/drawing/2015/06/chart">
            <c:ext xmlns:c16="http://schemas.microsoft.com/office/drawing/2014/chart" uri="{C3380CC4-5D6E-409C-BE32-E72D297353CC}">
              <c16:uniqueId val="{00000001-D96A-4A55-8601-E802FEE58F48}"/>
            </c:ext>
          </c:extLst>
        </c:ser>
        <c:dLbls>
          <c:dLblPos val="inBase"/>
          <c:showLegendKey val="0"/>
          <c:showVal val="1"/>
          <c:showCatName val="0"/>
          <c:showSerName val="0"/>
          <c:showPercent val="0"/>
          <c:showBubbleSize val="0"/>
        </c:dLbls>
        <c:gapWidth val="150"/>
        <c:overlap val="100"/>
        <c:axId val="326512000"/>
        <c:axId val="326538368"/>
      </c:barChart>
      <c:catAx>
        <c:axId val="326512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538368"/>
        <c:crosses val="autoZero"/>
        <c:auto val="1"/>
        <c:lblAlgn val="ctr"/>
        <c:lblOffset val="100"/>
        <c:noMultiLvlLbl val="0"/>
      </c:catAx>
      <c:valAx>
        <c:axId val="32653836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512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armoede!Draaitabel15</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Aantal personen</a:t>
            </a:r>
            <a:r>
              <a:rPr lang="nl-BE" baseline="0"/>
              <a:t> leefloon per 1.000 inwoners</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 Draaitab Geen armoede'!$B$3</c:f>
              <c:strCache>
                <c:ptCount val="1"/>
                <c:pt idx="0">
                  <c:v>Som van Aantal personen leefloon per 1000 inwoners Vlaams gewest 18-24 jaar</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armoede'!$A$4:$A$12</c:f>
              <c:strCache>
                <c:ptCount val="8"/>
                <c:pt idx="0">
                  <c:v>2010</c:v>
                </c:pt>
                <c:pt idx="1">
                  <c:v>2011</c:v>
                </c:pt>
                <c:pt idx="2">
                  <c:v>2012</c:v>
                </c:pt>
                <c:pt idx="3">
                  <c:v>2013</c:v>
                </c:pt>
                <c:pt idx="4">
                  <c:v>2014</c:v>
                </c:pt>
                <c:pt idx="5">
                  <c:v>2015</c:v>
                </c:pt>
                <c:pt idx="6">
                  <c:v>2016</c:v>
                </c:pt>
                <c:pt idx="7">
                  <c:v>2017</c:v>
                </c:pt>
              </c:strCache>
            </c:strRef>
          </c:cat>
          <c:val>
            <c:numRef>
              <c:f>'1 Draaitab Geen armoede'!$B$4:$B$12</c:f>
              <c:numCache>
                <c:formatCode>General</c:formatCode>
                <c:ptCount val="8"/>
                <c:pt idx="0">
                  <c:v>18.100000000000001</c:v>
                </c:pt>
                <c:pt idx="1">
                  <c:v>17.600000000000001</c:v>
                </c:pt>
                <c:pt idx="2">
                  <c:v>16.3</c:v>
                </c:pt>
                <c:pt idx="3">
                  <c:v>16.399999999999999</c:v>
                </c:pt>
                <c:pt idx="4">
                  <c:v>17.3</c:v>
                </c:pt>
                <c:pt idx="5">
                  <c:v>17.8</c:v>
                </c:pt>
                <c:pt idx="6">
                  <c:v>19.399999999999999</c:v>
                </c:pt>
                <c:pt idx="7">
                  <c:v>22.4</c:v>
                </c:pt>
              </c:numCache>
            </c:numRef>
          </c:val>
          <c:smooth val="0"/>
          <c:extLst xmlns:c16r2="http://schemas.microsoft.com/office/drawing/2015/06/chart">
            <c:ext xmlns:c16="http://schemas.microsoft.com/office/drawing/2014/chart" uri="{C3380CC4-5D6E-409C-BE32-E72D297353CC}">
              <c16:uniqueId val="{00000000-E4D4-414A-822F-B0FFF88D9C2C}"/>
            </c:ext>
          </c:extLst>
        </c:ser>
        <c:ser>
          <c:idx val="1"/>
          <c:order val="1"/>
          <c:tx>
            <c:strRef>
              <c:f>'1 Draaitab Geen armoede'!$C$3</c:f>
              <c:strCache>
                <c:ptCount val="1"/>
                <c:pt idx="0">
                  <c:v>Som van Aantal personen leefloon per 1000 inwoners Harelbeke 18-24 jaar</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armoede'!$A$4:$A$12</c:f>
              <c:strCache>
                <c:ptCount val="8"/>
                <c:pt idx="0">
                  <c:v>2010</c:v>
                </c:pt>
                <c:pt idx="1">
                  <c:v>2011</c:v>
                </c:pt>
                <c:pt idx="2">
                  <c:v>2012</c:v>
                </c:pt>
                <c:pt idx="3">
                  <c:v>2013</c:v>
                </c:pt>
                <c:pt idx="4">
                  <c:v>2014</c:v>
                </c:pt>
                <c:pt idx="5">
                  <c:v>2015</c:v>
                </c:pt>
                <c:pt idx="6">
                  <c:v>2016</c:v>
                </c:pt>
                <c:pt idx="7">
                  <c:v>2017</c:v>
                </c:pt>
              </c:strCache>
            </c:strRef>
          </c:cat>
          <c:val>
            <c:numRef>
              <c:f>'1 Draaitab Geen armoede'!$C$4:$C$12</c:f>
              <c:numCache>
                <c:formatCode>General</c:formatCode>
                <c:ptCount val="8"/>
                <c:pt idx="0">
                  <c:v>14.4</c:v>
                </c:pt>
                <c:pt idx="1">
                  <c:v>12.7</c:v>
                </c:pt>
                <c:pt idx="2">
                  <c:v>7.4</c:v>
                </c:pt>
                <c:pt idx="3">
                  <c:v>13.2</c:v>
                </c:pt>
                <c:pt idx="4">
                  <c:v>11.8</c:v>
                </c:pt>
                <c:pt idx="5">
                  <c:v>11.1</c:v>
                </c:pt>
                <c:pt idx="6">
                  <c:v>11.3</c:v>
                </c:pt>
                <c:pt idx="7">
                  <c:v>12.6</c:v>
                </c:pt>
              </c:numCache>
            </c:numRef>
          </c:val>
          <c:smooth val="0"/>
          <c:extLst xmlns:c16r2="http://schemas.microsoft.com/office/drawing/2015/06/chart">
            <c:ext xmlns:c16="http://schemas.microsoft.com/office/drawing/2014/chart" uri="{C3380CC4-5D6E-409C-BE32-E72D297353CC}">
              <c16:uniqueId val="{00000001-E4D4-414A-822F-B0FFF88D9C2C}"/>
            </c:ext>
          </c:extLst>
        </c:ser>
        <c:ser>
          <c:idx val="2"/>
          <c:order val="2"/>
          <c:tx>
            <c:strRef>
              <c:f>'1 Draaitab Geen armoede'!$D$3</c:f>
              <c:strCache>
                <c:ptCount val="1"/>
                <c:pt idx="0">
                  <c:v>Som van Aantal personen leefloon per 1000 inwoners Vlaams gewest</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armoede'!$A$4:$A$12</c:f>
              <c:strCache>
                <c:ptCount val="8"/>
                <c:pt idx="0">
                  <c:v>2010</c:v>
                </c:pt>
                <c:pt idx="1">
                  <c:v>2011</c:v>
                </c:pt>
                <c:pt idx="2">
                  <c:v>2012</c:v>
                </c:pt>
                <c:pt idx="3">
                  <c:v>2013</c:v>
                </c:pt>
                <c:pt idx="4">
                  <c:v>2014</c:v>
                </c:pt>
                <c:pt idx="5">
                  <c:v>2015</c:v>
                </c:pt>
                <c:pt idx="6">
                  <c:v>2016</c:v>
                </c:pt>
                <c:pt idx="7">
                  <c:v>2017</c:v>
                </c:pt>
              </c:strCache>
            </c:strRef>
          </c:cat>
          <c:val>
            <c:numRef>
              <c:f>'1 Draaitab Geen armoede'!$D$4:$D$12</c:f>
              <c:numCache>
                <c:formatCode>General</c:formatCode>
                <c:ptCount val="8"/>
                <c:pt idx="0">
                  <c:v>5.7</c:v>
                </c:pt>
                <c:pt idx="1">
                  <c:v>5.7</c:v>
                </c:pt>
                <c:pt idx="2">
                  <c:v>5.3</c:v>
                </c:pt>
                <c:pt idx="3">
                  <c:v>5</c:v>
                </c:pt>
                <c:pt idx="4">
                  <c:v>4.9000000000000004</c:v>
                </c:pt>
                <c:pt idx="5">
                  <c:v>5</c:v>
                </c:pt>
                <c:pt idx="6">
                  <c:v>5.4</c:v>
                </c:pt>
                <c:pt idx="7">
                  <c:v>6</c:v>
                </c:pt>
              </c:numCache>
            </c:numRef>
          </c:val>
          <c:smooth val="0"/>
          <c:extLst xmlns:c16r2="http://schemas.microsoft.com/office/drawing/2015/06/chart">
            <c:ext xmlns:c16="http://schemas.microsoft.com/office/drawing/2014/chart" uri="{C3380CC4-5D6E-409C-BE32-E72D297353CC}">
              <c16:uniqueId val="{00000002-E4D4-414A-822F-B0FFF88D9C2C}"/>
            </c:ext>
          </c:extLst>
        </c:ser>
        <c:ser>
          <c:idx val="3"/>
          <c:order val="3"/>
          <c:tx>
            <c:strRef>
              <c:f>'1 Draaitab Geen armoede'!$E$3</c:f>
              <c:strCache>
                <c:ptCount val="1"/>
                <c:pt idx="0">
                  <c:v>Som van Aantal personen leefloon per 1000 inwoners Harelbeke</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armoede'!$A$4:$A$12</c:f>
              <c:strCache>
                <c:ptCount val="8"/>
                <c:pt idx="0">
                  <c:v>2010</c:v>
                </c:pt>
                <c:pt idx="1">
                  <c:v>2011</c:v>
                </c:pt>
                <c:pt idx="2">
                  <c:v>2012</c:v>
                </c:pt>
                <c:pt idx="3">
                  <c:v>2013</c:v>
                </c:pt>
                <c:pt idx="4">
                  <c:v>2014</c:v>
                </c:pt>
                <c:pt idx="5">
                  <c:v>2015</c:v>
                </c:pt>
                <c:pt idx="6">
                  <c:v>2016</c:v>
                </c:pt>
                <c:pt idx="7">
                  <c:v>2017</c:v>
                </c:pt>
              </c:strCache>
            </c:strRef>
          </c:cat>
          <c:val>
            <c:numRef>
              <c:f>'1 Draaitab Geen armoede'!$E$4:$E$12</c:f>
              <c:numCache>
                <c:formatCode>General</c:formatCode>
                <c:ptCount val="8"/>
                <c:pt idx="0">
                  <c:v>3.9</c:v>
                </c:pt>
                <c:pt idx="1">
                  <c:v>3.7</c:v>
                </c:pt>
                <c:pt idx="2">
                  <c:v>3</c:v>
                </c:pt>
                <c:pt idx="3">
                  <c:v>3.4</c:v>
                </c:pt>
                <c:pt idx="4">
                  <c:v>3.4</c:v>
                </c:pt>
                <c:pt idx="5">
                  <c:v>2.7</c:v>
                </c:pt>
                <c:pt idx="6">
                  <c:v>2.8</c:v>
                </c:pt>
                <c:pt idx="7">
                  <c:v>2.9</c:v>
                </c:pt>
              </c:numCache>
            </c:numRef>
          </c:val>
          <c:smooth val="0"/>
          <c:extLst xmlns:c16r2="http://schemas.microsoft.com/office/drawing/2015/06/chart">
            <c:ext xmlns:c16="http://schemas.microsoft.com/office/drawing/2014/chart" uri="{C3380CC4-5D6E-409C-BE32-E72D297353CC}">
              <c16:uniqueId val="{00000003-E4D4-414A-822F-B0FFF88D9C2C}"/>
            </c:ext>
          </c:extLst>
        </c:ser>
        <c:dLbls>
          <c:dLblPos val="b"/>
          <c:showLegendKey val="0"/>
          <c:showVal val="1"/>
          <c:showCatName val="0"/>
          <c:showSerName val="0"/>
          <c:showPercent val="0"/>
          <c:showBubbleSize val="0"/>
        </c:dLbls>
        <c:marker val="1"/>
        <c:smooth val="0"/>
        <c:axId val="327017600"/>
        <c:axId val="327019136"/>
      </c:lineChart>
      <c:catAx>
        <c:axId val="32701760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019136"/>
        <c:crosses val="autoZero"/>
        <c:auto val="1"/>
        <c:lblAlgn val="ctr"/>
        <c:lblOffset val="100"/>
        <c:noMultiLvlLbl val="0"/>
      </c:catAx>
      <c:valAx>
        <c:axId val="3270191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017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armoede!Draaitabel16</c:name>
    <c:fmtId val="10"/>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Inkomensgarantie en gewaardborgd inkomen ouderen</a:t>
            </a:r>
          </a:p>
        </c:rich>
      </c:tx>
      <c:layout>
        <c:manualLayout>
          <c:xMode val="edge"/>
          <c:yMode val="edge"/>
          <c:x val="0.10181233595800525"/>
          <c:y val="2.4365482233502538E-2"/>
        </c:manualLayout>
      </c:layout>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 Draaitab Geen armoede'!$B$16</c:f>
              <c:strCache>
                <c:ptCount val="1"/>
                <c:pt idx="0">
                  <c:v>Som van Aantal IGO-gerechtigden per 1000 inwoners van 65+ Vlaams gewest</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 Draaitab Geen armoede'!$A$17:$A$25</c:f>
              <c:strCache>
                <c:ptCount val="8"/>
                <c:pt idx="0">
                  <c:v>2010</c:v>
                </c:pt>
                <c:pt idx="1">
                  <c:v>2011</c:v>
                </c:pt>
                <c:pt idx="2">
                  <c:v>2012</c:v>
                </c:pt>
                <c:pt idx="3">
                  <c:v>2013</c:v>
                </c:pt>
                <c:pt idx="4">
                  <c:v>2014</c:v>
                </c:pt>
                <c:pt idx="5">
                  <c:v>2015</c:v>
                </c:pt>
                <c:pt idx="6">
                  <c:v>2016</c:v>
                </c:pt>
                <c:pt idx="7">
                  <c:v>2017</c:v>
                </c:pt>
              </c:strCache>
            </c:strRef>
          </c:cat>
          <c:val>
            <c:numRef>
              <c:f>'1 Draaitab Geen armoede'!$B$17:$B$25</c:f>
              <c:numCache>
                <c:formatCode>General</c:formatCode>
                <c:ptCount val="8"/>
                <c:pt idx="0">
                  <c:v>42.8</c:v>
                </c:pt>
                <c:pt idx="1">
                  <c:v>43.8</c:v>
                </c:pt>
                <c:pt idx="2">
                  <c:v>44</c:v>
                </c:pt>
                <c:pt idx="3">
                  <c:v>44.7</c:v>
                </c:pt>
                <c:pt idx="4">
                  <c:v>45.8</c:v>
                </c:pt>
                <c:pt idx="5">
                  <c:v>45.1</c:v>
                </c:pt>
                <c:pt idx="6">
                  <c:v>43.1</c:v>
                </c:pt>
                <c:pt idx="7">
                  <c:v>40.6</c:v>
                </c:pt>
              </c:numCache>
            </c:numRef>
          </c:val>
          <c:smooth val="0"/>
          <c:extLst xmlns:c16r2="http://schemas.microsoft.com/office/drawing/2015/06/chart">
            <c:ext xmlns:c16="http://schemas.microsoft.com/office/drawing/2014/chart" uri="{C3380CC4-5D6E-409C-BE32-E72D297353CC}">
              <c16:uniqueId val="{00000000-B998-472F-B315-10C60E1ABD16}"/>
            </c:ext>
          </c:extLst>
        </c:ser>
        <c:ser>
          <c:idx val="1"/>
          <c:order val="1"/>
          <c:tx>
            <c:strRef>
              <c:f>'1 Draaitab Geen armoede'!$C$16</c:f>
              <c:strCache>
                <c:ptCount val="1"/>
                <c:pt idx="0">
                  <c:v>Som van Aantal IGO-gerechtigden per 1000 inwoners van 65+ Harelbeke</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armoede'!$A$17:$A$25</c:f>
              <c:strCache>
                <c:ptCount val="8"/>
                <c:pt idx="0">
                  <c:v>2010</c:v>
                </c:pt>
                <c:pt idx="1">
                  <c:v>2011</c:v>
                </c:pt>
                <c:pt idx="2">
                  <c:v>2012</c:v>
                </c:pt>
                <c:pt idx="3">
                  <c:v>2013</c:v>
                </c:pt>
                <c:pt idx="4">
                  <c:v>2014</c:v>
                </c:pt>
                <c:pt idx="5">
                  <c:v>2015</c:v>
                </c:pt>
                <c:pt idx="6">
                  <c:v>2016</c:v>
                </c:pt>
                <c:pt idx="7">
                  <c:v>2017</c:v>
                </c:pt>
              </c:strCache>
            </c:strRef>
          </c:cat>
          <c:val>
            <c:numRef>
              <c:f>'1 Draaitab Geen armoede'!$C$17:$C$25</c:f>
              <c:numCache>
                <c:formatCode>General</c:formatCode>
                <c:ptCount val="8"/>
                <c:pt idx="0">
                  <c:v>38.799999999999997</c:v>
                </c:pt>
                <c:pt idx="1">
                  <c:v>40.200000000000003</c:v>
                </c:pt>
                <c:pt idx="2">
                  <c:v>42</c:v>
                </c:pt>
                <c:pt idx="3">
                  <c:v>41.7</c:v>
                </c:pt>
                <c:pt idx="4">
                  <c:v>39.9</c:v>
                </c:pt>
                <c:pt idx="5">
                  <c:v>38.299999999999997</c:v>
                </c:pt>
                <c:pt idx="6">
                  <c:v>35.6</c:v>
                </c:pt>
                <c:pt idx="7">
                  <c:v>35.299999999999997</c:v>
                </c:pt>
              </c:numCache>
            </c:numRef>
          </c:val>
          <c:smooth val="0"/>
          <c:extLst xmlns:c16r2="http://schemas.microsoft.com/office/drawing/2015/06/chart">
            <c:ext xmlns:c16="http://schemas.microsoft.com/office/drawing/2014/chart" uri="{C3380CC4-5D6E-409C-BE32-E72D297353CC}">
              <c16:uniqueId val="{00000001-B998-472F-B315-10C60E1ABD16}"/>
            </c:ext>
          </c:extLst>
        </c:ser>
        <c:ser>
          <c:idx val="2"/>
          <c:order val="2"/>
          <c:tx>
            <c:strRef>
              <c:f>'1 Draaitab Geen armoede'!$D$16</c:f>
              <c:strCache>
                <c:ptCount val="1"/>
                <c:pt idx="0">
                  <c:v>Som van Aantal GIB-gerechtigden per 1000 inwoners van 65+ Vlaams gewest</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 Draaitab Geen armoede'!$A$17:$A$25</c:f>
              <c:strCache>
                <c:ptCount val="8"/>
                <c:pt idx="0">
                  <c:v>2010</c:v>
                </c:pt>
                <c:pt idx="1">
                  <c:v>2011</c:v>
                </c:pt>
                <c:pt idx="2">
                  <c:v>2012</c:v>
                </c:pt>
                <c:pt idx="3">
                  <c:v>2013</c:v>
                </c:pt>
                <c:pt idx="4">
                  <c:v>2014</c:v>
                </c:pt>
                <c:pt idx="5">
                  <c:v>2015</c:v>
                </c:pt>
                <c:pt idx="6">
                  <c:v>2016</c:v>
                </c:pt>
                <c:pt idx="7">
                  <c:v>2017</c:v>
                </c:pt>
              </c:strCache>
            </c:strRef>
          </c:cat>
          <c:val>
            <c:numRef>
              <c:f>'1 Draaitab Geen armoede'!$D$17:$D$25</c:f>
              <c:numCache>
                <c:formatCode>General</c:formatCode>
                <c:ptCount val="8"/>
                <c:pt idx="0">
                  <c:v>5.7</c:v>
                </c:pt>
                <c:pt idx="1">
                  <c:v>4.9000000000000004</c:v>
                </c:pt>
                <c:pt idx="2">
                  <c:v>4.2</c:v>
                </c:pt>
                <c:pt idx="3">
                  <c:v>3.7</c:v>
                </c:pt>
                <c:pt idx="4">
                  <c:v>3.2</c:v>
                </c:pt>
                <c:pt idx="5">
                  <c:v>2.8</c:v>
                </c:pt>
                <c:pt idx="6">
                  <c:v>2.2999999999999998</c:v>
                </c:pt>
                <c:pt idx="7">
                  <c:v>2</c:v>
                </c:pt>
              </c:numCache>
            </c:numRef>
          </c:val>
          <c:smooth val="0"/>
          <c:extLst xmlns:c16r2="http://schemas.microsoft.com/office/drawing/2015/06/chart">
            <c:ext xmlns:c16="http://schemas.microsoft.com/office/drawing/2014/chart" uri="{C3380CC4-5D6E-409C-BE32-E72D297353CC}">
              <c16:uniqueId val="{00000002-B998-472F-B315-10C60E1ABD16}"/>
            </c:ext>
          </c:extLst>
        </c:ser>
        <c:ser>
          <c:idx val="3"/>
          <c:order val="3"/>
          <c:tx>
            <c:strRef>
              <c:f>'1 Draaitab Geen armoede'!$E$16</c:f>
              <c:strCache>
                <c:ptCount val="1"/>
                <c:pt idx="0">
                  <c:v>Som van Aantal GIB-gerechtigden per 1000 inwoners van 65+ Harelbeke</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armoede'!$A$17:$A$25</c:f>
              <c:strCache>
                <c:ptCount val="8"/>
                <c:pt idx="0">
                  <c:v>2010</c:v>
                </c:pt>
                <c:pt idx="1">
                  <c:v>2011</c:v>
                </c:pt>
                <c:pt idx="2">
                  <c:v>2012</c:v>
                </c:pt>
                <c:pt idx="3">
                  <c:v>2013</c:v>
                </c:pt>
                <c:pt idx="4">
                  <c:v>2014</c:v>
                </c:pt>
                <c:pt idx="5">
                  <c:v>2015</c:v>
                </c:pt>
                <c:pt idx="6">
                  <c:v>2016</c:v>
                </c:pt>
                <c:pt idx="7">
                  <c:v>2017</c:v>
                </c:pt>
              </c:strCache>
            </c:strRef>
          </c:cat>
          <c:val>
            <c:numRef>
              <c:f>'1 Draaitab Geen armoede'!$E$17:$E$25</c:f>
              <c:numCache>
                <c:formatCode>General</c:formatCode>
                <c:ptCount val="8"/>
                <c:pt idx="0">
                  <c:v>2.6</c:v>
                </c:pt>
                <c:pt idx="1">
                  <c:v>2.2000000000000002</c:v>
                </c:pt>
                <c:pt idx="2">
                  <c:v>1.8</c:v>
                </c:pt>
                <c:pt idx="3">
                  <c:v>1.7</c:v>
                </c:pt>
                <c:pt idx="4">
                  <c:v>1.3</c:v>
                </c:pt>
                <c:pt idx="5">
                  <c:v>1.1000000000000001</c:v>
                </c:pt>
                <c:pt idx="6">
                  <c:v>0.7</c:v>
                </c:pt>
                <c:pt idx="7">
                  <c:v>0.5</c:v>
                </c:pt>
              </c:numCache>
            </c:numRef>
          </c:val>
          <c:smooth val="0"/>
          <c:extLst xmlns:c16r2="http://schemas.microsoft.com/office/drawing/2015/06/chart">
            <c:ext xmlns:c16="http://schemas.microsoft.com/office/drawing/2014/chart" uri="{C3380CC4-5D6E-409C-BE32-E72D297353CC}">
              <c16:uniqueId val="{00000003-B998-472F-B315-10C60E1ABD16}"/>
            </c:ext>
          </c:extLst>
        </c:ser>
        <c:dLbls>
          <c:dLblPos val="t"/>
          <c:showLegendKey val="0"/>
          <c:showVal val="1"/>
          <c:showCatName val="0"/>
          <c:showSerName val="0"/>
          <c:showPercent val="0"/>
          <c:showBubbleSize val="0"/>
        </c:dLbls>
        <c:marker val="1"/>
        <c:smooth val="0"/>
        <c:axId val="326834432"/>
        <c:axId val="326844416"/>
      </c:lineChart>
      <c:catAx>
        <c:axId val="32683443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844416"/>
        <c:crosses val="autoZero"/>
        <c:auto val="1"/>
        <c:lblAlgn val="ctr"/>
        <c:lblOffset val="100"/>
        <c:noMultiLvlLbl val="0"/>
      </c:catAx>
      <c:valAx>
        <c:axId val="3268444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834432"/>
        <c:crosses val="autoZero"/>
        <c:crossBetween val="between"/>
      </c:valAx>
      <c:spPr>
        <a:noFill/>
        <a:ln>
          <a:noFill/>
        </a:ln>
        <a:effectLst/>
      </c:spPr>
    </c:plotArea>
    <c:legend>
      <c:legendPos val="r"/>
      <c:layout>
        <c:manualLayout>
          <c:xMode val="edge"/>
          <c:yMode val="edge"/>
          <c:x val="0.64166666666666672"/>
          <c:y val="0.29605787601422917"/>
          <c:w val="0.34166666666666667"/>
          <c:h val="0.680208801311003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armoede!Draaitabel8</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Kansarmoede index</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'1 Draaitab Geen armoede'!$B$92</c:f>
              <c:strCache>
                <c:ptCount val="1"/>
                <c:pt idx="0">
                  <c:v>Som van Kansarmoede index</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trendline>
            <c:spPr>
              <a:ln w="19050" cap="rnd">
                <a:solidFill>
                  <a:schemeClr val="accent1"/>
                </a:solidFill>
              </a:ln>
              <a:effectLst/>
            </c:spPr>
            <c:trendlineType val="linear"/>
            <c:dispRSqr val="0"/>
            <c:dispEq val="0"/>
          </c:trendline>
          <c:cat>
            <c:strRef>
              <c:f>'1 Draaitab Geen armoede'!$A$93:$A$100</c:f>
              <c:strCache>
                <c:ptCount val="7"/>
                <c:pt idx="0">
                  <c:v>2010</c:v>
                </c:pt>
                <c:pt idx="1">
                  <c:v>2011</c:v>
                </c:pt>
                <c:pt idx="2">
                  <c:v>2012</c:v>
                </c:pt>
                <c:pt idx="3">
                  <c:v>2013</c:v>
                </c:pt>
                <c:pt idx="4">
                  <c:v>2014</c:v>
                </c:pt>
                <c:pt idx="5">
                  <c:v>2015</c:v>
                </c:pt>
                <c:pt idx="6">
                  <c:v>2016</c:v>
                </c:pt>
              </c:strCache>
            </c:strRef>
          </c:cat>
          <c:val>
            <c:numRef>
              <c:f>'1 Draaitab Geen armoede'!$B$93:$B$100</c:f>
              <c:numCache>
                <c:formatCode>General</c:formatCode>
                <c:ptCount val="7"/>
                <c:pt idx="0">
                  <c:v>5.0999999999999997E-2</c:v>
                </c:pt>
                <c:pt idx="1">
                  <c:v>6.3E-2</c:v>
                </c:pt>
                <c:pt idx="2">
                  <c:v>8.5000000000000006E-2</c:v>
                </c:pt>
                <c:pt idx="3">
                  <c:v>7.3999999999999996E-2</c:v>
                </c:pt>
                <c:pt idx="4">
                  <c:v>7.0999999999999994E-2</c:v>
                </c:pt>
                <c:pt idx="5">
                  <c:v>0.05</c:v>
                </c:pt>
                <c:pt idx="6">
                  <c:v>9.0999999999999998E-2</c:v>
                </c:pt>
              </c:numCache>
            </c:numRef>
          </c:val>
          <c:extLst xmlns:c16r2="http://schemas.microsoft.com/office/drawing/2015/06/chart">
            <c:ext xmlns:c16="http://schemas.microsoft.com/office/drawing/2014/chart" uri="{C3380CC4-5D6E-409C-BE32-E72D297353CC}">
              <c16:uniqueId val="{00000000-18F1-4C5A-889C-610C12DD9BE5}"/>
            </c:ext>
          </c:extLst>
        </c:ser>
        <c:ser>
          <c:idx val="1"/>
          <c:order val="1"/>
          <c:tx>
            <c:strRef>
              <c:f>'1 Draaitab Geen armoede'!$C$92</c:f>
              <c:strCache>
                <c:ptCount val="1"/>
                <c:pt idx="0">
                  <c:v>Som van Origine moeder is belg</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 Draaitab Geen armoede'!$A$93:$A$100</c:f>
              <c:strCache>
                <c:ptCount val="7"/>
                <c:pt idx="0">
                  <c:v>2010</c:v>
                </c:pt>
                <c:pt idx="1">
                  <c:v>2011</c:v>
                </c:pt>
                <c:pt idx="2">
                  <c:v>2012</c:v>
                </c:pt>
                <c:pt idx="3">
                  <c:v>2013</c:v>
                </c:pt>
                <c:pt idx="4">
                  <c:v>2014</c:v>
                </c:pt>
                <c:pt idx="5">
                  <c:v>2015</c:v>
                </c:pt>
                <c:pt idx="6">
                  <c:v>2016</c:v>
                </c:pt>
              </c:strCache>
            </c:strRef>
          </c:cat>
          <c:val>
            <c:numRef>
              <c:f>'1 Draaitab Geen armoede'!$C$93:$C$100</c:f>
              <c:numCache>
                <c:formatCode>General</c:formatCode>
                <c:ptCount val="7"/>
                <c:pt idx="4">
                  <c:v>2.8000000000000001E-2</c:v>
                </c:pt>
                <c:pt idx="5">
                  <c:v>1.4E-2</c:v>
                </c:pt>
                <c:pt idx="6">
                  <c:v>3.5000000000000003E-2</c:v>
                </c:pt>
              </c:numCache>
            </c:numRef>
          </c:val>
          <c:extLst xmlns:c16r2="http://schemas.microsoft.com/office/drawing/2015/06/chart">
            <c:ext xmlns:c16="http://schemas.microsoft.com/office/drawing/2014/chart" uri="{C3380CC4-5D6E-409C-BE32-E72D297353CC}">
              <c16:uniqueId val="{00000001-18F1-4C5A-889C-610C12DD9BE5}"/>
            </c:ext>
          </c:extLst>
        </c:ser>
        <c:ser>
          <c:idx val="2"/>
          <c:order val="2"/>
          <c:tx>
            <c:strRef>
              <c:f>'1 Draaitab Geen armoede'!$D$92</c:f>
              <c:strCache>
                <c:ptCount val="1"/>
                <c:pt idx="0">
                  <c:v>Som van Origine moeder is niet-belg</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 Draaitab Geen armoede'!$A$93:$A$100</c:f>
              <c:strCache>
                <c:ptCount val="7"/>
                <c:pt idx="0">
                  <c:v>2010</c:v>
                </c:pt>
                <c:pt idx="1">
                  <c:v>2011</c:v>
                </c:pt>
                <c:pt idx="2">
                  <c:v>2012</c:v>
                </c:pt>
                <c:pt idx="3">
                  <c:v>2013</c:v>
                </c:pt>
                <c:pt idx="4">
                  <c:v>2014</c:v>
                </c:pt>
                <c:pt idx="5">
                  <c:v>2015</c:v>
                </c:pt>
                <c:pt idx="6">
                  <c:v>2016</c:v>
                </c:pt>
              </c:strCache>
            </c:strRef>
          </c:cat>
          <c:val>
            <c:numRef>
              <c:f>'1 Draaitab Geen armoede'!$D$93:$D$100</c:f>
              <c:numCache>
                <c:formatCode>General</c:formatCode>
                <c:ptCount val="7"/>
                <c:pt idx="4">
                  <c:v>0.254</c:v>
                </c:pt>
                <c:pt idx="5">
                  <c:v>0.20399999999999999</c:v>
                </c:pt>
                <c:pt idx="6">
                  <c:v>0.29399999999999998</c:v>
                </c:pt>
              </c:numCache>
            </c:numRef>
          </c:val>
          <c:extLst xmlns:c16r2="http://schemas.microsoft.com/office/drawing/2015/06/chart">
            <c:ext xmlns:c16="http://schemas.microsoft.com/office/drawing/2014/chart" uri="{C3380CC4-5D6E-409C-BE32-E72D297353CC}">
              <c16:uniqueId val="{00000002-18F1-4C5A-889C-610C12DD9BE5}"/>
            </c:ext>
          </c:extLst>
        </c:ser>
        <c:dLbls>
          <c:dLblPos val="outEnd"/>
          <c:showLegendKey val="0"/>
          <c:showVal val="1"/>
          <c:showCatName val="0"/>
          <c:showSerName val="0"/>
          <c:showPercent val="0"/>
          <c:showBubbleSize val="0"/>
        </c:dLbls>
        <c:gapWidth val="100"/>
        <c:overlap val="-24"/>
        <c:axId val="323799680"/>
        <c:axId val="323817856"/>
      </c:barChart>
      <c:catAx>
        <c:axId val="323799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3817856"/>
        <c:crosses val="autoZero"/>
        <c:auto val="1"/>
        <c:lblAlgn val="ctr"/>
        <c:lblOffset val="100"/>
        <c:noMultiLvlLbl val="0"/>
      </c:catAx>
      <c:valAx>
        <c:axId val="32381785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3799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gezondheid&amp;welzijn!Draaitabel8</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Voldoende geschikte</a:t>
            </a:r>
            <a:r>
              <a:rPr lang="nl-BE" baseline="0"/>
              <a:t> activiteiten voor ouderen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gezondheid&amp;welzijn'!$B$300</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gezondheid&amp;welzijn'!$A$301:$A$303</c:f>
              <c:strCache>
                <c:ptCount val="2"/>
                <c:pt idx="0">
                  <c:v>Harelbeke</c:v>
                </c:pt>
                <c:pt idx="1">
                  <c:v>Vlaams Gewest</c:v>
                </c:pt>
              </c:strCache>
            </c:strRef>
          </c:cat>
          <c:val>
            <c:numRef>
              <c:f>'3 Draaitab gezondheid&amp;welzijn'!$B$301:$B$303</c:f>
              <c:numCache>
                <c:formatCode>0%</c:formatCode>
                <c:ptCount val="2"/>
                <c:pt idx="0">
                  <c:v>0.78</c:v>
                </c:pt>
                <c:pt idx="1">
                  <c:v>0.71</c:v>
                </c:pt>
              </c:numCache>
            </c:numRef>
          </c:val>
          <c:extLst xmlns:c16r2="http://schemas.microsoft.com/office/drawing/2015/06/chart">
            <c:ext xmlns:c16="http://schemas.microsoft.com/office/drawing/2014/chart" uri="{C3380CC4-5D6E-409C-BE32-E72D297353CC}">
              <c16:uniqueId val="{00000000-DE0E-47D8-95C4-8C37F421CAB2}"/>
            </c:ext>
          </c:extLst>
        </c:ser>
        <c:ser>
          <c:idx val="1"/>
          <c:order val="1"/>
          <c:tx>
            <c:strRef>
              <c:f>'3 Draaitab gezondheid&amp;welzijn'!$C$300</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gezondheid&amp;welzijn'!$A$301:$A$303</c:f>
              <c:strCache>
                <c:ptCount val="2"/>
                <c:pt idx="0">
                  <c:v>Harelbeke</c:v>
                </c:pt>
                <c:pt idx="1">
                  <c:v>Vlaams Gewest</c:v>
                </c:pt>
              </c:strCache>
            </c:strRef>
          </c:cat>
          <c:val>
            <c:numRef>
              <c:f>'3 Draaitab gezondheid&amp;welzijn'!$C$301:$C$303</c:f>
              <c:numCache>
                <c:formatCode>0%</c:formatCode>
                <c:ptCount val="2"/>
                <c:pt idx="0">
                  <c:v>0.06</c:v>
                </c:pt>
                <c:pt idx="1">
                  <c:v>0.1</c:v>
                </c:pt>
              </c:numCache>
            </c:numRef>
          </c:val>
          <c:extLst xmlns:c16r2="http://schemas.microsoft.com/office/drawing/2015/06/chart">
            <c:ext xmlns:c16="http://schemas.microsoft.com/office/drawing/2014/chart" uri="{C3380CC4-5D6E-409C-BE32-E72D297353CC}">
              <c16:uniqueId val="{00000001-DE0E-47D8-95C4-8C37F421CAB2}"/>
            </c:ext>
          </c:extLst>
        </c:ser>
        <c:dLbls>
          <c:dLblPos val="inBase"/>
          <c:showLegendKey val="0"/>
          <c:showVal val="1"/>
          <c:showCatName val="0"/>
          <c:showSerName val="0"/>
          <c:showPercent val="0"/>
          <c:showBubbleSize val="0"/>
        </c:dLbls>
        <c:gapWidth val="150"/>
        <c:overlap val="100"/>
        <c:axId val="326934528"/>
        <c:axId val="326936064"/>
      </c:barChart>
      <c:catAx>
        <c:axId val="326934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936064"/>
        <c:crosses val="autoZero"/>
        <c:auto val="1"/>
        <c:lblAlgn val="ctr"/>
        <c:lblOffset val="100"/>
        <c:noMultiLvlLbl val="0"/>
      </c:catAx>
      <c:valAx>
        <c:axId val="32693606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6934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gezondheid&amp;welzijn!Draaitabel15</c:name>
    <c:fmtId val="1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Verhoogde tegemoetkoming ziekteverzekering</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'3 Draaitab gezondheid&amp;welzijn'!$I$133</c:f>
              <c:strCache>
                <c:ptCount val="1"/>
                <c:pt idx="0">
                  <c:v>Som van Verhoogde tegemoetkoming per 1.000 inwoners Belfiuscluster</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gezondheid&amp;welzijn'!$H$134:$H$141</c:f>
              <c:strCache>
                <c:ptCount val="7"/>
                <c:pt idx="0">
                  <c:v>2010</c:v>
                </c:pt>
                <c:pt idx="1">
                  <c:v>2011</c:v>
                </c:pt>
                <c:pt idx="2">
                  <c:v>2012</c:v>
                </c:pt>
                <c:pt idx="3">
                  <c:v>2013</c:v>
                </c:pt>
                <c:pt idx="4">
                  <c:v>2014</c:v>
                </c:pt>
                <c:pt idx="5">
                  <c:v>2015</c:v>
                </c:pt>
                <c:pt idx="6">
                  <c:v>2016</c:v>
                </c:pt>
              </c:strCache>
            </c:strRef>
          </c:cat>
          <c:val>
            <c:numRef>
              <c:f>'3 Draaitab gezondheid&amp;welzijn'!$I$134:$I$141</c:f>
              <c:numCache>
                <c:formatCode>0</c:formatCode>
                <c:ptCount val="7"/>
                <c:pt idx="0">
                  <c:v>127.2</c:v>
                </c:pt>
                <c:pt idx="1">
                  <c:v>134.80000000000001</c:v>
                </c:pt>
                <c:pt idx="2">
                  <c:v>138.6</c:v>
                </c:pt>
                <c:pt idx="3">
                  <c:v>141.1</c:v>
                </c:pt>
                <c:pt idx="4">
                  <c:v>138.6</c:v>
                </c:pt>
                <c:pt idx="5">
                  <c:v>143.1</c:v>
                </c:pt>
                <c:pt idx="6">
                  <c:v>146.69999999999999</c:v>
                </c:pt>
              </c:numCache>
            </c:numRef>
          </c:val>
          <c:smooth val="0"/>
          <c:extLst xmlns:c16r2="http://schemas.microsoft.com/office/drawing/2015/06/chart">
            <c:ext xmlns:c16="http://schemas.microsoft.com/office/drawing/2014/chart" uri="{C3380CC4-5D6E-409C-BE32-E72D297353CC}">
              <c16:uniqueId val="{00000000-A34E-4AE9-9C85-B976485F9560}"/>
            </c:ext>
          </c:extLst>
        </c:ser>
        <c:ser>
          <c:idx val="1"/>
          <c:order val="1"/>
          <c:tx>
            <c:strRef>
              <c:f>'3 Draaitab gezondheid&amp;welzijn'!$J$133</c:f>
              <c:strCache>
                <c:ptCount val="1"/>
                <c:pt idx="0">
                  <c:v>Som van Verhoogde tegemoetkoming per 1.000 inwoners Vlaams gewest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gezondheid&amp;welzijn'!$H$134:$H$141</c:f>
              <c:strCache>
                <c:ptCount val="7"/>
                <c:pt idx="0">
                  <c:v>2010</c:v>
                </c:pt>
                <c:pt idx="1">
                  <c:v>2011</c:v>
                </c:pt>
                <c:pt idx="2">
                  <c:v>2012</c:v>
                </c:pt>
                <c:pt idx="3">
                  <c:v>2013</c:v>
                </c:pt>
                <c:pt idx="4">
                  <c:v>2014</c:v>
                </c:pt>
                <c:pt idx="5">
                  <c:v>2015</c:v>
                </c:pt>
                <c:pt idx="6">
                  <c:v>2016</c:v>
                </c:pt>
              </c:strCache>
            </c:strRef>
          </c:cat>
          <c:val>
            <c:numRef>
              <c:f>'3 Draaitab gezondheid&amp;welzijn'!$J$134:$J$141</c:f>
              <c:numCache>
                <c:formatCode>0</c:formatCode>
                <c:ptCount val="7"/>
                <c:pt idx="0">
                  <c:v>120.2</c:v>
                </c:pt>
                <c:pt idx="1">
                  <c:v>127</c:v>
                </c:pt>
                <c:pt idx="2">
                  <c:v>130.9</c:v>
                </c:pt>
                <c:pt idx="3">
                  <c:v>133.19999999999999</c:v>
                </c:pt>
                <c:pt idx="4">
                  <c:v>129.80000000000001</c:v>
                </c:pt>
                <c:pt idx="5">
                  <c:v>134.19999999999999</c:v>
                </c:pt>
                <c:pt idx="6">
                  <c:v>137.19999999999999</c:v>
                </c:pt>
              </c:numCache>
            </c:numRef>
          </c:val>
          <c:smooth val="0"/>
          <c:extLst xmlns:c16r2="http://schemas.microsoft.com/office/drawing/2015/06/chart">
            <c:ext xmlns:c16="http://schemas.microsoft.com/office/drawing/2014/chart" uri="{C3380CC4-5D6E-409C-BE32-E72D297353CC}">
              <c16:uniqueId val="{00000001-A34E-4AE9-9C85-B976485F9560}"/>
            </c:ext>
          </c:extLst>
        </c:ser>
        <c:ser>
          <c:idx val="2"/>
          <c:order val="2"/>
          <c:tx>
            <c:strRef>
              <c:f>'3 Draaitab gezondheid&amp;welzijn'!$K$133</c:f>
              <c:strCache>
                <c:ptCount val="1"/>
                <c:pt idx="0">
                  <c:v>Som van Verhoogde tegemoetkoming per 1.000 inwoners Harelbeke</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gezondheid&amp;welzijn'!$H$134:$H$141</c:f>
              <c:strCache>
                <c:ptCount val="7"/>
                <c:pt idx="0">
                  <c:v>2010</c:v>
                </c:pt>
                <c:pt idx="1">
                  <c:v>2011</c:v>
                </c:pt>
                <c:pt idx="2">
                  <c:v>2012</c:v>
                </c:pt>
                <c:pt idx="3">
                  <c:v>2013</c:v>
                </c:pt>
                <c:pt idx="4">
                  <c:v>2014</c:v>
                </c:pt>
                <c:pt idx="5">
                  <c:v>2015</c:v>
                </c:pt>
                <c:pt idx="6">
                  <c:v>2016</c:v>
                </c:pt>
              </c:strCache>
            </c:strRef>
          </c:cat>
          <c:val>
            <c:numRef>
              <c:f>'3 Draaitab gezondheid&amp;welzijn'!$K$134:$K$141</c:f>
              <c:numCache>
                <c:formatCode>0</c:formatCode>
                <c:ptCount val="7"/>
                <c:pt idx="0">
                  <c:v>121</c:v>
                </c:pt>
                <c:pt idx="1">
                  <c:v>127.6</c:v>
                </c:pt>
                <c:pt idx="2">
                  <c:v>129.1</c:v>
                </c:pt>
                <c:pt idx="3">
                  <c:v>133</c:v>
                </c:pt>
                <c:pt idx="4">
                  <c:v>125.4</c:v>
                </c:pt>
                <c:pt idx="5">
                  <c:v>128.80000000000001</c:v>
                </c:pt>
                <c:pt idx="6">
                  <c:v>131.80000000000001</c:v>
                </c:pt>
              </c:numCache>
            </c:numRef>
          </c:val>
          <c:smooth val="0"/>
          <c:extLst xmlns:c16r2="http://schemas.microsoft.com/office/drawing/2015/06/chart">
            <c:ext xmlns:c16="http://schemas.microsoft.com/office/drawing/2014/chart" uri="{C3380CC4-5D6E-409C-BE32-E72D297353CC}">
              <c16:uniqueId val="{00000002-A34E-4AE9-9C85-B976485F9560}"/>
            </c:ext>
          </c:extLst>
        </c:ser>
        <c:dLbls>
          <c:dLblPos val="t"/>
          <c:showLegendKey val="0"/>
          <c:showVal val="1"/>
          <c:showCatName val="0"/>
          <c:showSerName val="0"/>
          <c:showPercent val="0"/>
          <c:showBubbleSize val="0"/>
        </c:dLbls>
        <c:marker val="1"/>
        <c:smooth val="0"/>
        <c:axId val="327064960"/>
        <c:axId val="327070848"/>
      </c:lineChart>
      <c:catAx>
        <c:axId val="32706496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070848"/>
        <c:crosses val="autoZero"/>
        <c:auto val="1"/>
        <c:lblAlgn val="ctr"/>
        <c:lblOffset val="100"/>
        <c:noMultiLvlLbl val="0"/>
      </c:catAx>
      <c:valAx>
        <c:axId val="327070848"/>
        <c:scaling>
          <c:orientation val="minMax"/>
          <c:min val="115"/>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0649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gezondheid&amp;welzijn!Draaitabel9</c:name>
    <c:fmtId val="2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Hulpvragen wonen OCMW</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9"/>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1"/>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2"/>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stacked"/>
        <c:varyColors val="0"/>
        <c:ser>
          <c:idx val="0"/>
          <c:order val="0"/>
          <c:tx>
            <c:strRef>
              <c:f>'3 Draaitab gezondheid&amp;welzijn'!$Q$7</c:f>
              <c:strCache>
                <c:ptCount val="1"/>
                <c:pt idx="0">
                  <c:v>Som van Ondersteuning bij zoeken woning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gezondheid&amp;welzijn'!$Q$8:$Q$13</c:f>
              <c:numCache>
                <c:formatCode>General</c:formatCode>
                <c:ptCount val="5"/>
                <c:pt idx="0">
                  <c:v>18</c:v>
                </c:pt>
                <c:pt idx="1">
                  <c:v>23</c:v>
                </c:pt>
                <c:pt idx="2">
                  <c:v>34</c:v>
                </c:pt>
                <c:pt idx="3">
                  <c:v>35</c:v>
                </c:pt>
                <c:pt idx="4">
                  <c:v>45</c:v>
                </c:pt>
              </c:numCache>
            </c:numRef>
          </c:val>
          <c:extLst xmlns:c16r2="http://schemas.microsoft.com/office/drawing/2015/06/chart">
            <c:ext xmlns:c16="http://schemas.microsoft.com/office/drawing/2014/chart" uri="{C3380CC4-5D6E-409C-BE32-E72D297353CC}">
              <c16:uniqueId val="{00000000-F4A0-48EC-9C3E-A79FA28BAFB8}"/>
            </c:ext>
          </c:extLst>
        </c:ser>
        <c:ser>
          <c:idx val="1"/>
          <c:order val="1"/>
          <c:tx>
            <c:strRef>
              <c:f>'3 Draaitab gezondheid&amp;welzijn'!$R$7</c:f>
              <c:strCache>
                <c:ptCount val="1"/>
                <c:pt idx="0">
                  <c:v>Som van Begeleiding verbijf in crisis of doorgangswoning</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gezondheid&amp;welzijn'!$R$8:$R$13</c:f>
              <c:numCache>
                <c:formatCode>General</c:formatCode>
                <c:ptCount val="5"/>
                <c:pt idx="0">
                  <c:v>22</c:v>
                </c:pt>
                <c:pt idx="1">
                  <c:v>25</c:v>
                </c:pt>
                <c:pt idx="2">
                  <c:v>22</c:v>
                </c:pt>
                <c:pt idx="3">
                  <c:v>24</c:v>
                </c:pt>
                <c:pt idx="4">
                  <c:v>21</c:v>
                </c:pt>
              </c:numCache>
            </c:numRef>
          </c:val>
          <c:extLst xmlns:c16r2="http://schemas.microsoft.com/office/drawing/2015/06/chart">
            <c:ext xmlns:c16="http://schemas.microsoft.com/office/drawing/2014/chart" uri="{C3380CC4-5D6E-409C-BE32-E72D297353CC}">
              <c16:uniqueId val="{00000001-F4A0-48EC-9C3E-A79FA28BAFB8}"/>
            </c:ext>
          </c:extLst>
        </c:ser>
        <c:ser>
          <c:idx val="2"/>
          <c:order val="2"/>
          <c:tx>
            <c:strRef>
              <c:f>'3 Draaitab gezondheid&amp;welzijn'!$S$7</c:f>
              <c:strCache>
                <c:ptCount val="1"/>
                <c:pt idx="0">
                  <c:v>Som van Verhinderen uithuiszetting</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gezondheid&amp;welzijn'!$P$8:$P$13</c:f>
              <c:strCache>
                <c:ptCount val="5"/>
                <c:pt idx="0">
                  <c:v>2012</c:v>
                </c:pt>
                <c:pt idx="1">
                  <c:v>2013</c:v>
                </c:pt>
                <c:pt idx="2">
                  <c:v>2014</c:v>
                </c:pt>
                <c:pt idx="3">
                  <c:v>2015</c:v>
                </c:pt>
                <c:pt idx="4">
                  <c:v>2016</c:v>
                </c:pt>
              </c:strCache>
            </c:strRef>
          </c:cat>
          <c:val>
            <c:numRef>
              <c:f>'3 Draaitab gezondheid&amp;welzijn'!$S$8:$S$13</c:f>
              <c:numCache>
                <c:formatCode>General</c:formatCode>
                <c:ptCount val="5"/>
                <c:pt idx="0">
                  <c:v>14</c:v>
                </c:pt>
                <c:pt idx="1">
                  <c:v>5</c:v>
                </c:pt>
                <c:pt idx="2">
                  <c:v>17</c:v>
                </c:pt>
                <c:pt idx="3">
                  <c:v>4</c:v>
                </c:pt>
                <c:pt idx="4">
                  <c:v>5</c:v>
                </c:pt>
              </c:numCache>
            </c:numRef>
          </c:val>
          <c:extLst xmlns:c16r2="http://schemas.microsoft.com/office/drawing/2015/06/chart">
            <c:ext xmlns:c16="http://schemas.microsoft.com/office/drawing/2014/chart" uri="{C3380CC4-5D6E-409C-BE32-E72D297353CC}">
              <c16:uniqueId val="{00000002-F4A0-48EC-9C3E-A79FA28BAFB8}"/>
            </c:ext>
          </c:extLst>
        </c:ser>
        <c:ser>
          <c:idx val="3"/>
          <c:order val="3"/>
          <c:tx>
            <c:strRef>
              <c:f>'3 Draaitab gezondheid&amp;welzijn'!$T$7</c:f>
              <c:strCache>
                <c:ptCount val="1"/>
                <c:pt idx="0">
                  <c:v>Som van Tussenkomst huurdersbond</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gezondheid&amp;welzijn'!$T$8:$T$13</c:f>
              <c:numCache>
                <c:formatCode>General</c:formatCode>
                <c:ptCount val="5"/>
                <c:pt idx="0">
                  <c:v>3</c:v>
                </c:pt>
                <c:pt idx="1">
                  <c:v>9</c:v>
                </c:pt>
                <c:pt idx="2">
                  <c:v>13</c:v>
                </c:pt>
                <c:pt idx="3">
                  <c:v>7</c:v>
                </c:pt>
                <c:pt idx="4">
                  <c:v>8</c:v>
                </c:pt>
              </c:numCache>
            </c:numRef>
          </c:val>
          <c:extLst xmlns:c16r2="http://schemas.microsoft.com/office/drawing/2015/06/chart">
            <c:ext xmlns:c16="http://schemas.microsoft.com/office/drawing/2014/chart" uri="{C3380CC4-5D6E-409C-BE32-E72D297353CC}">
              <c16:uniqueId val="{00000003-F4A0-48EC-9C3E-A79FA28BAFB8}"/>
            </c:ext>
          </c:extLst>
        </c:ser>
        <c:ser>
          <c:idx val="4"/>
          <c:order val="4"/>
          <c:tx>
            <c:strRef>
              <c:f>'3 Draaitab gezondheid&amp;welzijn'!$U$7</c:f>
              <c:strCache>
                <c:ptCount val="1"/>
                <c:pt idx="0">
                  <c:v>Som van Tussenkomst naar verhuurders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gezondheid&amp;welzijn'!$U$8:$U$13</c:f>
              <c:numCache>
                <c:formatCode>General</c:formatCode>
                <c:ptCount val="5"/>
                <c:pt idx="0">
                  <c:v>10</c:v>
                </c:pt>
                <c:pt idx="1">
                  <c:v>7</c:v>
                </c:pt>
                <c:pt idx="2">
                  <c:v>4</c:v>
                </c:pt>
                <c:pt idx="3">
                  <c:v>8</c:v>
                </c:pt>
                <c:pt idx="4">
                  <c:v>4</c:v>
                </c:pt>
              </c:numCache>
            </c:numRef>
          </c:val>
          <c:extLst xmlns:c16r2="http://schemas.microsoft.com/office/drawing/2015/06/chart">
            <c:ext xmlns:c16="http://schemas.microsoft.com/office/drawing/2014/chart" uri="{C3380CC4-5D6E-409C-BE32-E72D297353CC}">
              <c16:uniqueId val="{00000004-F4A0-48EC-9C3E-A79FA28BAFB8}"/>
            </c:ext>
          </c:extLst>
        </c:ser>
        <c:ser>
          <c:idx val="5"/>
          <c:order val="5"/>
          <c:tx>
            <c:strRef>
              <c:f>'3 Draaitab gezondheid&amp;welzijn'!$V$7</c:f>
              <c:strCache>
                <c:ptCount val="1"/>
                <c:pt idx="0">
                  <c:v>Som van Aanvraag huursubsidies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gezondheid&amp;welzijn'!$V$8:$V$13</c:f>
              <c:numCache>
                <c:formatCode>General</c:formatCode>
                <c:ptCount val="5"/>
                <c:pt idx="0">
                  <c:v>8</c:v>
                </c:pt>
                <c:pt idx="1">
                  <c:v>11</c:v>
                </c:pt>
                <c:pt idx="2">
                  <c:v>7</c:v>
                </c:pt>
                <c:pt idx="3">
                  <c:v>5</c:v>
                </c:pt>
                <c:pt idx="4">
                  <c:v>2</c:v>
                </c:pt>
              </c:numCache>
            </c:numRef>
          </c:val>
          <c:extLst xmlns:c16r2="http://schemas.microsoft.com/office/drawing/2015/06/chart">
            <c:ext xmlns:c16="http://schemas.microsoft.com/office/drawing/2014/chart" uri="{C3380CC4-5D6E-409C-BE32-E72D297353CC}">
              <c16:uniqueId val="{00000005-F4A0-48EC-9C3E-A79FA28BAFB8}"/>
            </c:ext>
          </c:extLst>
        </c:ser>
        <c:ser>
          <c:idx val="6"/>
          <c:order val="6"/>
          <c:tx>
            <c:strRef>
              <c:f>'3 Draaitab gezondheid&amp;welzijn'!$W$7</c:f>
              <c:strCache>
                <c:ptCount val="1"/>
                <c:pt idx="0">
                  <c:v>Som van Doorverwijzing CAW</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gezondheid&amp;welzijn'!$W$8:$W$13</c:f>
              <c:numCache>
                <c:formatCode>General</c:formatCode>
                <c:ptCount val="5"/>
                <c:pt idx="0">
                  <c:v>2</c:v>
                </c:pt>
                <c:pt idx="1">
                  <c:v>1</c:v>
                </c:pt>
                <c:pt idx="2">
                  <c:v>2</c:v>
                </c:pt>
                <c:pt idx="3">
                  <c:v>1</c:v>
                </c:pt>
                <c:pt idx="4">
                  <c:v>1</c:v>
                </c:pt>
              </c:numCache>
            </c:numRef>
          </c:val>
          <c:extLst xmlns:c16r2="http://schemas.microsoft.com/office/drawing/2015/06/chart">
            <c:ext xmlns:c16="http://schemas.microsoft.com/office/drawing/2014/chart" uri="{C3380CC4-5D6E-409C-BE32-E72D297353CC}">
              <c16:uniqueId val="{00000006-F4A0-48EC-9C3E-A79FA28BAFB8}"/>
            </c:ext>
          </c:extLst>
        </c:ser>
        <c:ser>
          <c:idx val="7"/>
          <c:order val="7"/>
          <c:tx>
            <c:strRef>
              <c:f>'3 Draaitab gezondheid&amp;welzijn'!$X$7</c:f>
              <c:strCache>
                <c:ptCount val="1"/>
                <c:pt idx="0">
                  <c:v>Som van Andere</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'3 Draaitab gezondheid&amp;welzijn'!$P$8:$P$13</c:f>
              <c:strCache>
                <c:ptCount val="5"/>
                <c:pt idx="0">
                  <c:v>2012</c:v>
                </c:pt>
                <c:pt idx="1">
                  <c:v>2013</c:v>
                </c:pt>
                <c:pt idx="2">
                  <c:v>2014</c:v>
                </c:pt>
                <c:pt idx="3">
                  <c:v>2015</c:v>
                </c:pt>
                <c:pt idx="4">
                  <c:v>2016</c:v>
                </c:pt>
              </c:strCache>
            </c:strRef>
          </c:cat>
          <c:val>
            <c:numRef>
              <c:f>'3 Draaitab gezondheid&amp;welzijn'!$X$8:$X$13</c:f>
              <c:numCache>
                <c:formatCode>General</c:formatCode>
                <c:ptCount val="5"/>
                <c:pt idx="0">
                  <c:v>1</c:v>
                </c:pt>
                <c:pt idx="1">
                  <c:v>1</c:v>
                </c:pt>
                <c:pt idx="2">
                  <c:v>0</c:v>
                </c:pt>
                <c:pt idx="3">
                  <c:v>2</c:v>
                </c:pt>
                <c:pt idx="4">
                  <c:v>8</c:v>
                </c:pt>
              </c:numCache>
            </c:numRef>
          </c:val>
          <c:extLst xmlns:c16r2="http://schemas.microsoft.com/office/drawing/2015/06/chart">
            <c:ext xmlns:c16="http://schemas.microsoft.com/office/drawing/2014/chart" uri="{C3380CC4-5D6E-409C-BE32-E72D297353CC}">
              <c16:uniqueId val="{00000007-F4A0-48EC-9C3E-A79FA28BAFB8}"/>
            </c:ext>
          </c:extLst>
        </c:ser>
        <c:dLbls>
          <c:showLegendKey val="0"/>
          <c:showVal val="0"/>
          <c:showCatName val="0"/>
          <c:showSerName val="0"/>
          <c:showPercent val="0"/>
          <c:showBubbleSize val="0"/>
        </c:dLbls>
        <c:gapWidth val="150"/>
        <c:overlap val="100"/>
        <c:axId val="327238784"/>
        <c:axId val="327240320"/>
      </c:barChart>
      <c:catAx>
        <c:axId val="327238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240320"/>
        <c:crosses val="autoZero"/>
        <c:auto val="1"/>
        <c:lblAlgn val="ctr"/>
        <c:lblOffset val="100"/>
        <c:noMultiLvlLbl val="0"/>
      </c:catAx>
      <c:valAx>
        <c:axId val="327240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23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gezondheid&amp;welzijn!Draaitabel11</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Tevredenheid over ouderenvoorzieningen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gezondheid&amp;welzijn'!$B$101</c:f>
              <c:strCache>
                <c:ptCount val="1"/>
                <c:pt idx="0">
                  <c:v>Som van Tevreden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gezondheid&amp;welzijn'!$A$102:$A$104</c:f>
              <c:strCache>
                <c:ptCount val="2"/>
                <c:pt idx="0">
                  <c:v>Harelbeke</c:v>
                </c:pt>
                <c:pt idx="1">
                  <c:v>Vlaams gewest</c:v>
                </c:pt>
              </c:strCache>
            </c:strRef>
          </c:cat>
          <c:val>
            <c:numRef>
              <c:f>'3 Draaitab gezondheid&amp;welzijn'!$B$102:$B$104</c:f>
              <c:numCache>
                <c:formatCode>0%</c:formatCode>
                <c:ptCount val="2"/>
                <c:pt idx="0">
                  <c:v>0.74</c:v>
                </c:pt>
                <c:pt idx="1">
                  <c:v>0.74</c:v>
                </c:pt>
              </c:numCache>
            </c:numRef>
          </c:val>
          <c:extLst xmlns:c16r2="http://schemas.microsoft.com/office/drawing/2015/06/chart">
            <c:ext xmlns:c16="http://schemas.microsoft.com/office/drawing/2014/chart" uri="{C3380CC4-5D6E-409C-BE32-E72D297353CC}">
              <c16:uniqueId val="{00000000-3CC0-4850-BE4B-A1D328165B92}"/>
            </c:ext>
          </c:extLst>
        </c:ser>
        <c:ser>
          <c:idx val="1"/>
          <c:order val="1"/>
          <c:tx>
            <c:strRef>
              <c:f>'3 Draaitab gezondheid&amp;welzijn'!$C$101</c:f>
              <c:strCache>
                <c:ptCount val="1"/>
                <c:pt idx="0">
                  <c:v>Som van Ontevreden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'3 Draaitab gezondheid&amp;welzijn'!$A$102:$A$104</c:f>
              <c:strCache>
                <c:ptCount val="2"/>
                <c:pt idx="0">
                  <c:v>Harelbeke</c:v>
                </c:pt>
                <c:pt idx="1">
                  <c:v>Vlaams gewest</c:v>
                </c:pt>
              </c:strCache>
            </c:strRef>
          </c:cat>
          <c:val>
            <c:numRef>
              <c:f>'3 Draaitab gezondheid&amp;welzijn'!$C$102:$C$104</c:f>
              <c:numCache>
                <c:formatCode>0%</c:formatCode>
                <c:ptCount val="2"/>
                <c:pt idx="0">
                  <c:v>7.0000000000000007E-2</c:v>
                </c:pt>
                <c:pt idx="1">
                  <c:v>0.08</c:v>
                </c:pt>
              </c:numCache>
            </c:numRef>
          </c:val>
          <c:extLst xmlns:c16r2="http://schemas.microsoft.com/office/drawing/2015/06/chart">
            <c:ext xmlns:c16="http://schemas.microsoft.com/office/drawing/2014/chart" uri="{C3380CC4-5D6E-409C-BE32-E72D297353CC}">
              <c16:uniqueId val="{00000001-3CC0-4850-BE4B-A1D328165B92}"/>
            </c:ext>
          </c:extLst>
        </c:ser>
        <c:dLbls>
          <c:dLblPos val="inBase"/>
          <c:showLegendKey val="0"/>
          <c:showVal val="1"/>
          <c:showCatName val="0"/>
          <c:showSerName val="0"/>
          <c:showPercent val="0"/>
          <c:showBubbleSize val="0"/>
        </c:dLbls>
        <c:gapWidth val="150"/>
        <c:overlap val="100"/>
        <c:axId val="327772800"/>
        <c:axId val="327782784"/>
      </c:barChart>
      <c:catAx>
        <c:axId val="3277728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782784"/>
        <c:crosses val="autoZero"/>
        <c:auto val="1"/>
        <c:lblAlgn val="ctr"/>
        <c:lblOffset val="100"/>
        <c:noMultiLvlLbl val="0"/>
      </c:catAx>
      <c:valAx>
        <c:axId val="32778278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77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gezondheid&amp;welzijn!Draaitabel17</c:name>
    <c:fmtId val="1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Erkende plaatsen ouderenzorg en gerechtigde mantel-</a:t>
            </a:r>
            <a:r>
              <a:rPr lang="nl-BE" baseline="0"/>
              <a:t> en thuiszorg</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'3 Draaitab gezondheid&amp;welzijn'!$B$109</c:f>
              <c:strCache>
                <c:ptCount val="1"/>
                <c:pt idx="0">
                  <c:v>Som van Aantal gerechtigden mantel- en thuiszorg Harelbeke per 1000 65+ers </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gezondheid&amp;welzijn'!$A$110:$A$117</c:f>
              <c:strCache>
                <c:ptCount val="7"/>
                <c:pt idx="0">
                  <c:v>2010</c:v>
                </c:pt>
                <c:pt idx="1">
                  <c:v>2011</c:v>
                </c:pt>
                <c:pt idx="2">
                  <c:v>2012</c:v>
                </c:pt>
                <c:pt idx="3">
                  <c:v>2013</c:v>
                </c:pt>
                <c:pt idx="4">
                  <c:v>2014</c:v>
                </c:pt>
                <c:pt idx="5">
                  <c:v>2015</c:v>
                </c:pt>
                <c:pt idx="6">
                  <c:v>2016</c:v>
                </c:pt>
              </c:strCache>
            </c:strRef>
          </c:cat>
          <c:val>
            <c:numRef>
              <c:f>'3 Draaitab gezondheid&amp;welzijn'!$B$110:$B$117</c:f>
              <c:numCache>
                <c:formatCode>General</c:formatCode>
                <c:ptCount val="7"/>
                <c:pt idx="0">
                  <c:v>103.3</c:v>
                </c:pt>
                <c:pt idx="1">
                  <c:v>105.7</c:v>
                </c:pt>
                <c:pt idx="2">
                  <c:v>100.7</c:v>
                </c:pt>
                <c:pt idx="3">
                  <c:v>95.8</c:v>
                </c:pt>
                <c:pt idx="4">
                  <c:v>102</c:v>
                </c:pt>
                <c:pt idx="5">
                  <c:v>105.1</c:v>
                </c:pt>
                <c:pt idx="6">
                  <c:v>104.4</c:v>
                </c:pt>
              </c:numCache>
            </c:numRef>
          </c:val>
          <c:smooth val="0"/>
          <c:extLst xmlns:c16r2="http://schemas.microsoft.com/office/drawing/2015/06/chart">
            <c:ext xmlns:c16="http://schemas.microsoft.com/office/drawing/2014/chart" uri="{C3380CC4-5D6E-409C-BE32-E72D297353CC}">
              <c16:uniqueId val="{00000000-900D-402D-ADFB-9CB04174180D}"/>
            </c:ext>
          </c:extLst>
        </c:ser>
        <c:ser>
          <c:idx val="1"/>
          <c:order val="1"/>
          <c:tx>
            <c:strRef>
              <c:f>'3 Draaitab gezondheid&amp;welzijn'!$C$109</c:f>
              <c:strCache>
                <c:ptCount val="1"/>
                <c:pt idx="0">
                  <c:v>Som van Aantal gerechtigden mantel- en thuiszorg Vlaams gewest per 1000 65+ers 2</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gezondheid&amp;welzijn'!$A$110:$A$117</c:f>
              <c:strCache>
                <c:ptCount val="7"/>
                <c:pt idx="0">
                  <c:v>2010</c:v>
                </c:pt>
                <c:pt idx="1">
                  <c:v>2011</c:v>
                </c:pt>
                <c:pt idx="2">
                  <c:v>2012</c:v>
                </c:pt>
                <c:pt idx="3">
                  <c:v>2013</c:v>
                </c:pt>
                <c:pt idx="4">
                  <c:v>2014</c:v>
                </c:pt>
                <c:pt idx="5">
                  <c:v>2015</c:v>
                </c:pt>
                <c:pt idx="6">
                  <c:v>2016</c:v>
                </c:pt>
              </c:strCache>
            </c:strRef>
          </c:cat>
          <c:val>
            <c:numRef>
              <c:f>'3 Draaitab gezondheid&amp;welzijn'!$C$110:$C$117</c:f>
              <c:numCache>
                <c:formatCode>General</c:formatCode>
                <c:ptCount val="7"/>
                <c:pt idx="0">
                  <c:v>89.5</c:v>
                </c:pt>
                <c:pt idx="1">
                  <c:v>92.3</c:v>
                </c:pt>
                <c:pt idx="2">
                  <c:v>93.1</c:v>
                </c:pt>
                <c:pt idx="3">
                  <c:v>96</c:v>
                </c:pt>
                <c:pt idx="4">
                  <c:v>97.2</c:v>
                </c:pt>
                <c:pt idx="5">
                  <c:v>98.2</c:v>
                </c:pt>
                <c:pt idx="6">
                  <c:v>100.8</c:v>
                </c:pt>
              </c:numCache>
            </c:numRef>
          </c:val>
          <c:smooth val="0"/>
          <c:extLst xmlns:c16r2="http://schemas.microsoft.com/office/drawing/2015/06/chart">
            <c:ext xmlns:c16="http://schemas.microsoft.com/office/drawing/2014/chart" uri="{C3380CC4-5D6E-409C-BE32-E72D297353CC}">
              <c16:uniqueId val="{00000001-900D-402D-ADFB-9CB04174180D}"/>
            </c:ext>
          </c:extLst>
        </c:ser>
        <c:ser>
          <c:idx val="2"/>
          <c:order val="2"/>
          <c:tx>
            <c:strRef>
              <c:f>'3 Draaitab gezondheid&amp;welzijn'!$D$109</c:f>
              <c:strCache>
                <c:ptCount val="1"/>
                <c:pt idx="0">
                  <c:v>Som van Aantal erkende plaatsen ouderenzorg Harelbeke per 1000 65+ers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gezondheid&amp;welzijn'!$A$110:$A$117</c:f>
              <c:strCache>
                <c:ptCount val="7"/>
                <c:pt idx="0">
                  <c:v>2010</c:v>
                </c:pt>
                <c:pt idx="1">
                  <c:v>2011</c:v>
                </c:pt>
                <c:pt idx="2">
                  <c:v>2012</c:v>
                </c:pt>
                <c:pt idx="3">
                  <c:v>2013</c:v>
                </c:pt>
                <c:pt idx="4">
                  <c:v>2014</c:v>
                </c:pt>
                <c:pt idx="5">
                  <c:v>2015</c:v>
                </c:pt>
                <c:pt idx="6">
                  <c:v>2016</c:v>
                </c:pt>
              </c:strCache>
            </c:strRef>
          </c:cat>
          <c:val>
            <c:numRef>
              <c:f>'3 Draaitab gezondheid&amp;welzijn'!$D$110:$D$117</c:f>
              <c:numCache>
                <c:formatCode>General</c:formatCode>
                <c:ptCount val="7"/>
                <c:pt idx="0">
                  <c:v>46.1</c:v>
                </c:pt>
                <c:pt idx="1">
                  <c:v>45.4</c:v>
                </c:pt>
                <c:pt idx="2">
                  <c:v>45.2</c:v>
                </c:pt>
                <c:pt idx="3">
                  <c:v>44.4</c:v>
                </c:pt>
                <c:pt idx="4">
                  <c:v>43.7</c:v>
                </c:pt>
                <c:pt idx="5">
                  <c:v>42.8</c:v>
                </c:pt>
                <c:pt idx="6">
                  <c:v>42</c:v>
                </c:pt>
              </c:numCache>
            </c:numRef>
          </c:val>
          <c:smooth val="0"/>
          <c:extLst xmlns:c16r2="http://schemas.microsoft.com/office/drawing/2015/06/chart">
            <c:ext xmlns:c16="http://schemas.microsoft.com/office/drawing/2014/chart" uri="{C3380CC4-5D6E-409C-BE32-E72D297353CC}">
              <c16:uniqueId val="{00000002-900D-402D-ADFB-9CB04174180D}"/>
            </c:ext>
          </c:extLst>
        </c:ser>
        <c:ser>
          <c:idx val="3"/>
          <c:order val="3"/>
          <c:tx>
            <c:strRef>
              <c:f>'3 Draaitab gezondheid&amp;welzijn'!$E$109</c:f>
              <c:strCache>
                <c:ptCount val="1"/>
                <c:pt idx="0">
                  <c:v>Som van Aantal erkende plaatsen ouderenzorg Vlaams gewest per 1000 65+ers</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'3 Draaitab gezondheid&amp;welzijn'!$A$110:$A$117</c:f>
              <c:strCache>
                <c:ptCount val="7"/>
                <c:pt idx="0">
                  <c:v>2010</c:v>
                </c:pt>
                <c:pt idx="1">
                  <c:v>2011</c:v>
                </c:pt>
                <c:pt idx="2">
                  <c:v>2012</c:v>
                </c:pt>
                <c:pt idx="3">
                  <c:v>2013</c:v>
                </c:pt>
                <c:pt idx="4">
                  <c:v>2014</c:v>
                </c:pt>
                <c:pt idx="5">
                  <c:v>2015</c:v>
                </c:pt>
                <c:pt idx="6">
                  <c:v>2016</c:v>
                </c:pt>
              </c:strCache>
            </c:strRef>
          </c:cat>
          <c:val>
            <c:numRef>
              <c:f>'3 Draaitab gezondheid&amp;welzijn'!$E$110:$E$117</c:f>
              <c:numCache>
                <c:formatCode>General</c:formatCode>
                <c:ptCount val="7"/>
                <c:pt idx="0">
                  <c:v>71.2</c:v>
                </c:pt>
                <c:pt idx="1">
                  <c:v>71.3</c:v>
                </c:pt>
                <c:pt idx="2">
                  <c:v>71.5</c:v>
                </c:pt>
                <c:pt idx="3">
                  <c:v>72.099999999999994</c:v>
                </c:pt>
                <c:pt idx="4">
                  <c:v>73.3</c:v>
                </c:pt>
                <c:pt idx="5">
                  <c:v>74.5</c:v>
                </c:pt>
                <c:pt idx="6">
                  <c:v>76</c:v>
                </c:pt>
              </c:numCache>
            </c:numRef>
          </c:val>
          <c:smooth val="0"/>
          <c:extLst xmlns:c16r2="http://schemas.microsoft.com/office/drawing/2015/06/chart">
            <c:ext xmlns:c16="http://schemas.microsoft.com/office/drawing/2014/chart" uri="{C3380CC4-5D6E-409C-BE32-E72D297353CC}">
              <c16:uniqueId val="{00000003-900D-402D-ADFB-9CB04174180D}"/>
            </c:ext>
          </c:extLst>
        </c:ser>
        <c:dLbls>
          <c:dLblPos val="b"/>
          <c:showLegendKey val="0"/>
          <c:showVal val="1"/>
          <c:showCatName val="0"/>
          <c:showSerName val="0"/>
          <c:showPercent val="0"/>
          <c:showBubbleSize val="0"/>
        </c:dLbls>
        <c:marker val="1"/>
        <c:smooth val="0"/>
        <c:axId val="327457408"/>
        <c:axId val="327483776"/>
      </c:lineChart>
      <c:catAx>
        <c:axId val="32745740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483776"/>
        <c:crosses val="autoZero"/>
        <c:auto val="1"/>
        <c:lblAlgn val="ctr"/>
        <c:lblOffset val="100"/>
        <c:noMultiLvlLbl val="0"/>
      </c:catAx>
      <c:valAx>
        <c:axId val="327483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457408"/>
        <c:crosses val="autoZero"/>
        <c:crossBetween val="between"/>
      </c:valAx>
      <c:spPr>
        <a:noFill/>
        <a:ln>
          <a:noFill/>
        </a:ln>
        <a:effectLst/>
      </c:spPr>
    </c:plotArea>
    <c:legend>
      <c:legendPos val="r"/>
      <c:layout>
        <c:manualLayout>
          <c:xMode val="edge"/>
          <c:yMode val="edge"/>
          <c:x val="0.65501623041300061"/>
          <c:y val="0.19813502478856809"/>
          <c:w val="0.34070654142811579"/>
          <c:h val="0.68461140274132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[Goeiemorgen_Harelbeke_de_cijfers.xlsx]5 Draaitab Gendergelijkheid!Draaitabel21</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Besluitvorming interne organisaties</a:t>
            </a:r>
          </a:p>
        </c:rich>
      </c:tx>
      <c:overlay val="0"/>
      <c:spPr>
        <a:noFill/>
        <a:ln>
          <a:noFill/>
        </a:ln>
        <a:effectLst/>
      </c:spPr>
    </c:title>
    <c:autoTitleDeleted val="0"/>
    <c:pivotFmts>
      <c:pivotFmt>
        <c:idx val="0"/>
      </c:pivotFmt>
      <c:pivotFmt>
        <c:idx val="1"/>
      </c:pivotFmt>
      <c:pivotFmt>
        <c:idx val="2"/>
      </c:pivotFmt>
      <c:pivotFmt>
        <c:idx val="3"/>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stacked"/>
        <c:varyColors val="0"/>
        <c:ser>
          <c:idx val="0"/>
          <c:order val="0"/>
          <c:tx>
            <c:strRef>
              <c:f>'5 Draaitab Gendergelijkheid'!$B$14</c:f>
              <c:strCache>
                <c:ptCount val="1"/>
                <c:pt idx="0">
                  <c:v>Som van Percentage mannen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'5 Draaitab Gendergelijkheid'!$A$15:$A$24</c:f>
              <c:strCache>
                <c:ptCount val="9"/>
                <c:pt idx="0">
                  <c:v>OCMW raad</c:v>
                </c:pt>
                <c:pt idx="1">
                  <c:v>Gemeenteraad</c:v>
                </c:pt>
                <c:pt idx="2">
                  <c:v>Kaderteam OCMW</c:v>
                </c:pt>
                <c:pt idx="3">
                  <c:v>Managementteam Stad</c:v>
                </c:pt>
                <c:pt idx="4">
                  <c:v>Politieraad</c:v>
                </c:pt>
                <c:pt idx="5">
                  <c:v>Vast Bureau</c:v>
                </c:pt>
                <c:pt idx="6">
                  <c:v>Beleidsoverleg politie</c:v>
                </c:pt>
                <c:pt idx="7">
                  <c:v>CBS</c:v>
                </c:pt>
                <c:pt idx="8">
                  <c:v>Politiecollege</c:v>
                </c:pt>
              </c:strCache>
            </c:strRef>
          </c:cat>
          <c:val>
            <c:numRef>
              <c:f>'5 Draaitab Gendergelijkheid'!$B$15:$B$24</c:f>
              <c:numCache>
                <c:formatCode>0%</c:formatCode>
                <c:ptCount val="9"/>
                <c:pt idx="0">
                  <c:v>0.5</c:v>
                </c:pt>
                <c:pt idx="1">
                  <c:v>0.54545454545454541</c:v>
                </c:pt>
                <c:pt idx="2">
                  <c:v>0.54545454545454541</c:v>
                </c:pt>
                <c:pt idx="3">
                  <c:v>0.7</c:v>
                </c:pt>
                <c:pt idx="4">
                  <c:v>0.70588235294117652</c:v>
                </c:pt>
                <c:pt idx="5">
                  <c:v>0.75</c:v>
                </c:pt>
                <c:pt idx="6">
                  <c:v>0.8571428571428571</c:v>
                </c:pt>
                <c:pt idx="7">
                  <c:v>0.875</c:v>
                </c:pt>
                <c:pt idx="8">
                  <c:v>1</c:v>
                </c:pt>
              </c:numCache>
            </c:numRef>
          </c:val>
          <c:extLst xmlns:c16r2="http://schemas.microsoft.com/office/drawing/2015/06/chart">
            <c:ext xmlns:c16="http://schemas.microsoft.com/office/drawing/2014/chart" uri="{C3380CC4-5D6E-409C-BE32-E72D297353CC}">
              <c16:uniqueId val="{00000000-62F1-444E-AA7D-1B042DD3E875}"/>
            </c:ext>
          </c:extLst>
        </c:ser>
        <c:ser>
          <c:idx val="1"/>
          <c:order val="1"/>
          <c:tx>
            <c:strRef>
              <c:f>'5 Draaitab Gendergelijkheid'!$C$14</c:f>
              <c:strCache>
                <c:ptCount val="1"/>
                <c:pt idx="0">
                  <c:v>Som van Percentage vrouwen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'5 Draaitab Gendergelijkheid'!$A$15:$A$24</c:f>
              <c:strCache>
                <c:ptCount val="9"/>
                <c:pt idx="0">
                  <c:v>OCMW raad</c:v>
                </c:pt>
                <c:pt idx="1">
                  <c:v>Gemeenteraad</c:v>
                </c:pt>
                <c:pt idx="2">
                  <c:v>Kaderteam OCMW</c:v>
                </c:pt>
                <c:pt idx="3">
                  <c:v>Managementteam Stad</c:v>
                </c:pt>
                <c:pt idx="4">
                  <c:v>Politieraad</c:v>
                </c:pt>
                <c:pt idx="5">
                  <c:v>Vast Bureau</c:v>
                </c:pt>
                <c:pt idx="6">
                  <c:v>Beleidsoverleg politie</c:v>
                </c:pt>
                <c:pt idx="7">
                  <c:v>CBS</c:v>
                </c:pt>
                <c:pt idx="8">
                  <c:v>Politiecollege</c:v>
                </c:pt>
              </c:strCache>
            </c:strRef>
          </c:cat>
          <c:val>
            <c:numRef>
              <c:f>'5 Draaitab Gendergelijkheid'!$C$15:$C$24</c:f>
              <c:numCache>
                <c:formatCode>0%</c:formatCode>
                <c:ptCount val="9"/>
                <c:pt idx="0">
                  <c:v>0.5</c:v>
                </c:pt>
                <c:pt idx="1">
                  <c:v>0.45454545454545453</c:v>
                </c:pt>
                <c:pt idx="2">
                  <c:v>0.45454545454545453</c:v>
                </c:pt>
                <c:pt idx="3">
                  <c:v>0.3</c:v>
                </c:pt>
                <c:pt idx="4">
                  <c:v>0.29411764705882354</c:v>
                </c:pt>
                <c:pt idx="5">
                  <c:v>0.25</c:v>
                </c:pt>
                <c:pt idx="6">
                  <c:v>0.14285714285714285</c:v>
                </c:pt>
                <c:pt idx="7">
                  <c:v>0.125</c:v>
                </c:pt>
                <c:pt idx="8">
                  <c:v>0</c:v>
                </c:pt>
              </c:numCache>
            </c:numRef>
          </c:val>
          <c:extLst xmlns:c16r2="http://schemas.microsoft.com/office/drawing/2015/06/chart">
            <c:ext xmlns:c16="http://schemas.microsoft.com/office/drawing/2014/chart" uri="{C3380CC4-5D6E-409C-BE32-E72D297353CC}">
              <c16:uniqueId val="{00000001-62F1-444E-AA7D-1B042DD3E875}"/>
            </c:ext>
          </c:extLst>
        </c:ser>
        <c:dLbls>
          <c:showLegendKey val="0"/>
          <c:showVal val="0"/>
          <c:showCatName val="0"/>
          <c:showSerName val="0"/>
          <c:showPercent val="0"/>
          <c:showBubbleSize val="0"/>
        </c:dLbls>
        <c:gapWidth val="150"/>
        <c:overlap val="100"/>
        <c:axId val="327510656"/>
        <c:axId val="327516544"/>
      </c:barChart>
      <c:catAx>
        <c:axId val="327510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516544"/>
        <c:crosses val="autoZero"/>
        <c:auto val="1"/>
        <c:lblAlgn val="ctr"/>
        <c:lblOffset val="100"/>
        <c:noMultiLvlLbl val="0"/>
      </c:catAx>
      <c:valAx>
        <c:axId val="32751654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510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orientation="landscape"/>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armoede!Draaitabel19</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Betaalbaarheid: Totale</a:t>
            </a:r>
            <a:r>
              <a:rPr lang="nl-BE" baseline="0"/>
              <a:t> uitgaven gezin voor wonen is...</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 Draaitab Geen armoede'!$B$197</c:f>
              <c:strCache>
                <c:ptCount val="1"/>
                <c:pt idx="0">
                  <c:v>Som van Is minder dan of gelijk aan 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 Draaitab Geen armoede'!$A$198:$A$207</c:f>
              <c:multiLvlStrCache>
                <c:ptCount val="6"/>
                <c:lvl>
                  <c:pt idx="0">
                    <c:v>Harelbeke</c:v>
                  </c:pt>
                  <c:pt idx="1">
                    <c:v>Vlaams gewest</c:v>
                  </c:pt>
                  <c:pt idx="2">
                    <c:v>Harelbeke</c:v>
                  </c:pt>
                  <c:pt idx="3">
                    <c:v>Vlaams gewest</c:v>
                  </c:pt>
                  <c:pt idx="4">
                    <c:v>Harelbeke</c:v>
                  </c:pt>
                  <c:pt idx="5">
                    <c:v>Vlaams gewest</c:v>
                  </c:pt>
                </c:lvl>
                <c:lvl>
                  <c:pt idx="0">
                    <c:v>Voor de inwoners</c:v>
                  </c:pt>
                  <c:pt idx="2">
                    <c:v>Voor de inwoners, eigenaars</c:v>
                  </c:pt>
                  <c:pt idx="4">
                    <c:v>Voor de inwoners, huurders</c:v>
                  </c:pt>
                </c:lvl>
              </c:multiLvlStrCache>
            </c:multiLvlStrRef>
          </c:cat>
          <c:val>
            <c:numRef>
              <c:f>'1 Draaitab Geen armoede'!$B$198:$B$207</c:f>
              <c:numCache>
                <c:formatCode>0%</c:formatCode>
                <c:ptCount val="6"/>
                <c:pt idx="0">
                  <c:v>0.84</c:v>
                </c:pt>
                <c:pt idx="1">
                  <c:v>0.82</c:v>
                </c:pt>
                <c:pt idx="2">
                  <c:v>0.88</c:v>
                </c:pt>
                <c:pt idx="3">
                  <c:v>0.88</c:v>
                </c:pt>
                <c:pt idx="4">
                  <c:v>0.44</c:v>
                </c:pt>
                <c:pt idx="5">
                  <c:v>0.53</c:v>
                </c:pt>
              </c:numCache>
            </c:numRef>
          </c:val>
          <c:extLst xmlns:c16r2="http://schemas.microsoft.com/office/drawing/2015/06/chart">
            <c:ext xmlns:c16="http://schemas.microsoft.com/office/drawing/2014/chart" uri="{C3380CC4-5D6E-409C-BE32-E72D297353CC}">
              <c16:uniqueId val="{00000000-5905-457E-A4EE-EA0CBF503FCA}"/>
            </c:ext>
          </c:extLst>
        </c:ser>
        <c:ser>
          <c:idx val="1"/>
          <c:order val="1"/>
          <c:tx>
            <c:strRef>
              <c:f>'1 Draaitab Geen armoede'!$C$197</c:f>
              <c:strCache>
                <c:ptCount val="1"/>
                <c:pt idx="0">
                  <c:v>Som van Is meer dan 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 Draaitab Geen armoede'!$A$198:$A$207</c:f>
              <c:multiLvlStrCache>
                <c:ptCount val="6"/>
                <c:lvl>
                  <c:pt idx="0">
                    <c:v>Harelbeke</c:v>
                  </c:pt>
                  <c:pt idx="1">
                    <c:v>Vlaams gewest</c:v>
                  </c:pt>
                  <c:pt idx="2">
                    <c:v>Harelbeke</c:v>
                  </c:pt>
                  <c:pt idx="3">
                    <c:v>Vlaams gewest</c:v>
                  </c:pt>
                  <c:pt idx="4">
                    <c:v>Harelbeke</c:v>
                  </c:pt>
                  <c:pt idx="5">
                    <c:v>Vlaams gewest</c:v>
                  </c:pt>
                </c:lvl>
                <c:lvl>
                  <c:pt idx="0">
                    <c:v>Voor de inwoners</c:v>
                  </c:pt>
                  <c:pt idx="2">
                    <c:v>Voor de inwoners, eigenaars</c:v>
                  </c:pt>
                  <c:pt idx="4">
                    <c:v>Voor de inwoners, huurders</c:v>
                  </c:pt>
                </c:lvl>
              </c:multiLvlStrCache>
            </c:multiLvlStrRef>
          </c:cat>
          <c:val>
            <c:numRef>
              <c:f>'1 Draaitab Geen armoede'!$C$198:$C$207</c:f>
              <c:numCache>
                <c:formatCode>0%</c:formatCode>
                <c:ptCount val="6"/>
                <c:pt idx="0">
                  <c:v>0.16</c:v>
                </c:pt>
                <c:pt idx="1">
                  <c:v>0.18</c:v>
                </c:pt>
                <c:pt idx="2">
                  <c:v>0.12</c:v>
                </c:pt>
                <c:pt idx="3">
                  <c:v>0.12</c:v>
                </c:pt>
                <c:pt idx="4">
                  <c:v>0.56000000000000005</c:v>
                </c:pt>
                <c:pt idx="5">
                  <c:v>0.47</c:v>
                </c:pt>
              </c:numCache>
            </c:numRef>
          </c:val>
          <c:extLst xmlns:c16r2="http://schemas.microsoft.com/office/drawing/2015/06/chart">
            <c:ext xmlns:c16="http://schemas.microsoft.com/office/drawing/2014/chart" uri="{C3380CC4-5D6E-409C-BE32-E72D297353CC}">
              <c16:uniqueId val="{00000001-5905-457E-A4EE-EA0CBF503FCA}"/>
            </c:ext>
          </c:extLst>
        </c:ser>
        <c:dLbls>
          <c:dLblPos val="inBase"/>
          <c:showLegendKey val="0"/>
          <c:showVal val="1"/>
          <c:showCatName val="0"/>
          <c:showSerName val="0"/>
          <c:showPercent val="0"/>
          <c:showBubbleSize val="0"/>
        </c:dLbls>
        <c:gapWidth val="100"/>
        <c:overlap val="100"/>
        <c:axId val="327594368"/>
        <c:axId val="327595904"/>
      </c:barChart>
      <c:catAx>
        <c:axId val="327594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595904"/>
        <c:crosses val="autoZero"/>
        <c:auto val="1"/>
        <c:lblAlgn val="ctr"/>
        <c:lblOffset val="100"/>
        <c:noMultiLvlLbl val="0"/>
      </c:catAx>
      <c:valAx>
        <c:axId val="327595904"/>
        <c:scaling>
          <c:orientation val="minMax"/>
          <c:max val="1"/>
          <c:min val="0.30000000000000004"/>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7594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gezondheid&amp;welzijn!Draaitabel19</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Bijwonen</a:t>
            </a:r>
            <a:r>
              <a:rPr lang="nl-BE" baseline="0"/>
              <a:t> evenementen in of buiten stad</a:t>
            </a:r>
            <a:endParaRPr lang="nl-BE"/>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'3 Draaitab gezondheid&amp;welzijn'!$B$313</c:f>
              <c:strCache>
                <c:ptCount val="1"/>
                <c:pt idx="0">
                  <c:v>Som van Tot 12 keer in eigen gemeente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multiLvlStrRef>
              <c:f>'3 Draaitab gezondheid&amp;welzijn'!$A$314:$A$323</c:f>
              <c:multiLvlStrCache>
                <c:ptCount val="6"/>
                <c:lvl>
                  <c:pt idx="0">
                    <c:v>Harelbeke</c:v>
                  </c:pt>
                  <c:pt idx="1">
                    <c:v>Vlaams gewest</c:v>
                  </c:pt>
                  <c:pt idx="2">
                    <c:v>Harelbeke</c:v>
                  </c:pt>
                  <c:pt idx="3">
                    <c:v>Vlaams gewest</c:v>
                  </c:pt>
                  <c:pt idx="4">
                    <c:v>Harelbeke</c:v>
                  </c:pt>
                  <c:pt idx="5">
                    <c:v>Vlaams gewest</c:v>
                  </c:pt>
                </c:lvl>
                <c:lvl>
                  <c:pt idx="0">
                    <c:v>Cultureel evenement</c:v>
                  </c:pt>
                  <c:pt idx="2">
                    <c:v>Pleinevenement</c:v>
                  </c:pt>
                  <c:pt idx="4">
                    <c:v>Sportevenement</c:v>
                  </c:pt>
                </c:lvl>
              </c:multiLvlStrCache>
            </c:multiLvlStrRef>
          </c:cat>
          <c:val>
            <c:numRef>
              <c:f>'3 Draaitab gezondheid&amp;welzijn'!$B$314:$B$323</c:f>
              <c:numCache>
                <c:formatCode>0%</c:formatCode>
                <c:ptCount val="6"/>
                <c:pt idx="0">
                  <c:v>0.48</c:v>
                </c:pt>
                <c:pt idx="1">
                  <c:v>0.48</c:v>
                </c:pt>
                <c:pt idx="2">
                  <c:v>0.52</c:v>
                </c:pt>
                <c:pt idx="3">
                  <c:v>0.53</c:v>
                </c:pt>
                <c:pt idx="4">
                  <c:v>0.44</c:v>
                </c:pt>
                <c:pt idx="5">
                  <c:v>0.39</c:v>
                </c:pt>
              </c:numCache>
            </c:numRef>
          </c:val>
          <c:extLst xmlns:c16r2="http://schemas.microsoft.com/office/drawing/2015/06/chart">
            <c:ext xmlns:c16="http://schemas.microsoft.com/office/drawing/2014/chart" uri="{C3380CC4-5D6E-409C-BE32-E72D297353CC}">
              <c16:uniqueId val="{00000000-933B-4ACE-9B48-45D01A890187}"/>
            </c:ext>
          </c:extLst>
        </c:ser>
        <c:ser>
          <c:idx val="1"/>
          <c:order val="1"/>
          <c:tx>
            <c:strRef>
              <c:f>'3 Draaitab gezondheid&amp;welzijn'!$C$313</c:f>
              <c:strCache>
                <c:ptCount val="1"/>
                <c:pt idx="0">
                  <c:v>Som van Meer dan 12 keer in eigen gemeente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multiLvlStrRef>
              <c:f>'3 Draaitab gezondheid&amp;welzijn'!$A$314:$A$323</c:f>
              <c:multiLvlStrCache>
                <c:ptCount val="6"/>
                <c:lvl>
                  <c:pt idx="0">
                    <c:v>Harelbeke</c:v>
                  </c:pt>
                  <c:pt idx="1">
                    <c:v>Vlaams gewest</c:v>
                  </c:pt>
                  <c:pt idx="2">
                    <c:v>Harelbeke</c:v>
                  </c:pt>
                  <c:pt idx="3">
                    <c:v>Vlaams gewest</c:v>
                  </c:pt>
                  <c:pt idx="4">
                    <c:v>Harelbeke</c:v>
                  </c:pt>
                  <c:pt idx="5">
                    <c:v>Vlaams gewest</c:v>
                  </c:pt>
                </c:lvl>
                <c:lvl>
                  <c:pt idx="0">
                    <c:v>Cultureel evenement</c:v>
                  </c:pt>
                  <c:pt idx="2">
                    <c:v>Pleinevenement</c:v>
                  </c:pt>
                  <c:pt idx="4">
                    <c:v>Sportevenement</c:v>
                  </c:pt>
                </c:lvl>
              </c:multiLvlStrCache>
            </c:multiLvlStrRef>
          </c:cat>
          <c:val>
            <c:numRef>
              <c:f>'3 Draaitab gezondheid&amp;welzijn'!$C$314:$C$323</c:f>
              <c:numCache>
                <c:formatCode>0%</c:formatCode>
                <c:ptCount val="6"/>
                <c:pt idx="0">
                  <c:v>0.04</c:v>
                </c:pt>
                <c:pt idx="1">
                  <c:v>0.04</c:v>
                </c:pt>
                <c:pt idx="2">
                  <c:v>0.3</c:v>
                </c:pt>
                <c:pt idx="3">
                  <c:v>0.3</c:v>
                </c:pt>
                <c:pt idx="4">
                  <c:v>7.0000000000000007E-2</c:v>
                </c:pt>
                <c:pt idx="5">
                  <c:v>0.08</c:v>
                </c:pt>
              </c:numCache>
            </c:numRef>
          </c:val>
          <c:extLst xmlns:c16r2="http://schemas.microsoft.com/office/drawing/2015/06/chart">
            <c:ext xmlns:c16="http://schemas.microsoft.com/office/drawing/2014/chart" uri="{C3380CC4-5D6E-409C-BE32-E72D297353CC}">
              <c16:uniqueId val="{00000001-933B-4ACE-9B48-45D01A890187}"/>
            </c:ext>
          </c:extLst>
        </c:ser>
        <c:ser>
          <c:idx val="2"/>
          <c:order val="2"/>
          <c:tx>
            <c:strRef>
              <c:f>'3 Draaitab gezondheid&amp;welzijn'!$D$313</c:f>
              <c:strCache>
                <c:ptCount val="1"/>
                <c:pt idx="0">
                  <c:v>Som van Tot 12 keer in andere gemeente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multiLvlStrRef>
              <c:f>'3 Draaitab gezondheid&amp;welzijn'!$A$314:$A$323</c:f>
              <c:multiLvlStrCache>
                <c:ptCount val="6"/>
                <c:lvl>
                  <c:pt idx="0">
                    <c:v>Harelbeke</c:v>
                  </c:pt>
                  <c:pt idx="1">
                    <c:v>Vlaams gewest</c:v>
                  </c:pt>
                  <c:pt idx="2">
                    <c:v>Harelbeke</c:v>
                  </c:pt>
                  <c:pt idx="3">
                    <c:v>Vlaams gewest</c:v>
                  </c:pt>
                  <c:pt idx="4">
                    <c:v>Harelbeke</c:v>
                  </c:pt>
                  <c:pt idx="5">
                    <c:v>Vlaams gewest</c:v>
                  </c:pt>
                </c:lvl>
                <c:lvl>
                  <c:pt idx="0">
                    <c:v>Cultureel evenement</c:v>
                  </c:pt>
                  <c:pt idx="2">
                    <c:v>Pleinevenement</c:v>
                  </c:pt>
                  <c:pt idx="4">
                    <c:v>Sportevenement</c:v>
                  </c:pt>
                </c:lvl>
              </c:multiLvlStrCache>
            </c:multiLvlStrRef>
          </c:cat>
          <c:val>
            <c:numRef>
              <c:f>'3 Draaitab gezondheid&amp;welzijn'!$D$314:$D$323</c:f>
              <c:numCache>
                <c:formatCode>0%</c:formatCode>
                <c:ptCount val="6"/>
                <c:pt idx="0">
                  <c:v>0.54</c:v>
                </c:pt>
                <c:pt idx="1">
                  <c:v>0.54</c:v>
                </c:pt>
                <c:pt idx="2">
                  <c:v>0.47</c:v>
                </c:pt>
                <c:pt idx="3">
                  <c:v>0.46</c:v>
                </c:pt>
                <c:pt idx="4">
                  <c:v>0.38</c:v>
                </c:pt>
                <c:pt idx="5">
                  <c:v>0.36</c:v>
                </c:pt>
              </c:numCache>
            </c:numRef>
          </c:val>
          <c:extLst xmlns:c16r2="http://schemas.microsoft.com/office/drawing/2015/06/chart">
            <c:ext xmlns:c16="http://schemas.microsoft.com/office/drawing/2014/chart" uri="{C3380CC4-5D6E-409C-BE32-E72D297353CC}">
              <c16:uniqueId val="{00000002-933B-4ACE-9B48-45D01A890187}"/>
            </c:ext>
          </c:extLst>
        </c:ser>
        <c:ser>
          <c:idx val="3"/>
          <c:order val="3"/>
          <c:tx>
            <c:strRef>
              <c:f>'3 Draaitab gezondheid&amp;welzijn'!$E$313</c:f>
              <c:strCache>
                <c:ptCount val="1"/>
                <c:pt idx="0">
                  <c:v>Som van Meer dan 12 keer in andere gemeente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multiLvlStrRef>
              <c:f>'3 Draaitab gezondheid&amp;welzijn'!$A$314:$A$323</c:f>
              <c:multiLvlStrCache>
                <c:ptCount val="6"/>
                <c:lvl>
                  <c:pt idx="0">
                    <c:v>Harelbeke</c:v>
                  </c:pt>
                  <c:pt idx="1">
                    <c:v>Vlaams gewest</c:v>
                  </c:pt>
                  <c:pt idx="2">
                    <c:v>Harelbeke</c:v>
                  </c:pt>
                  <c:pt idx="3">
                    <c:v>Vlaams gewest</c:v>
                  </c:pt>
                  <c:pt idx="4">
                    <c:v>Harelbeke</c:v>
                  </c:pt>
                  <c:pt idx="5">
                    <c:v>Vlaams gewest</c:v>
                  </c:pt>
                </c:lvl>
                <c:lvl>
                  <c:pt idx="0">
                    <c:v>Cultureel evenement</c:v>
                  </c:pt>
                  <c:pt idx="2">
                    <c:v>Pleinevenement</c:v>
                  </c:pt>
                  <c:pt idx="4">
                    <c:v>Sportevenement</c:v>
                  </c:pt>
                </c:lvl>
              </c:multiLvlStrCache>
            </c:multiLvlStrRef>
          </c:cat>
          <c:val>
            <c:numRef>
              <c:f>'3 Draaitab gezondheid&amp;welzijn'!$E$314:$E$323</c:f>
              <c:numCache>
                <c:formatCode>0%</c:formatCode>
                <c:ptCount val="6"/>
                <c:pt idx="0">
                  <c:v>0.1</c:v>
                </c:pt>
                <c:pt idx="1">
                  <c:v>0.11</c:v>
                </c:pt>
                <c:pt idx="2">
                  <c:v>7.0000000000000007E-2</c:v>
                </c:pt>
                <c:pt idx="3">
                  <c:v>0.08</c:v>
                </c:pt>
                <c:pt idx="4">
                  <c:v>0.08</c:v>
                </c:pt>
                <c:pt idx="5">
                  <c:v>0.1</c:v>
                </c:pt>
              </c:numCache>
            </c:numRef>
          </c:val>
          <c:extLst xmlns:c16r2="http://schemas.microsoft.com/office/drawing/2015/06/chart">
            <c:ext xmlns:c16="http://schemas.microsoft.com/office/drawing/2014/chart" uri="{C3380CC4-5D6E-409C-BE32-E72D297353CC}">
              <c16:uniqueId val="{00000003-933B-4ACE-9B48-45D01A890187}"/>
            </c:ext>
          </c:extLst>
        </c:ser>
        <c:dLbls>
          <c:dLblPos val="outEnd"/>
          <c:showLegendKey val="0"/>
          <c:showVal val="1"/>
          <c:showCatName val="0"/>
          <c:showSerName val="0"/>
          <c:showPercent val="0"/>
          <c:showBubbleSize val="0"/>
        </c:dLbls>
        <c:gapWidth val="100"/>
        <c:overlap val="-24"/>
        <c:axId val="328211072"/>
        <c:axId val="328225152"/>
      </c:barChart>
      <c:catAx>
        <c:axId val="328211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225152"/>
        <c:crosses val="autoZero"/>
        <c:auto val="1"/>
        <c:lblAlgn val="ctr"/>
        <c:lblOffset val="100"/>
        <c:noMultiLvlLbl val="0"/>
      </c:catAx>
      <c:valAx>
        <c:axId val="32822515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21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[Goeiemorgen_Harelbeke_de_cijfers.xlsx]4 Draaitab kwaliteitsonderwijs!Draaitabel1</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Tevredenheid over capaciteit en onderwijsvoorzieningen</a:t>
            </a:r>
          </a:p>
        </c:rich>
      </c:tx>
      <c:overlay val="0"/>
      <c:spPr>
        <a:noFill/>
        <a:ln>
          <a:noFill/>
        </a:ln>
        <a:effectLst/>
      </c:spPr>
    </c:title>
    <c:autoTitleDeleted val="0"/>
    <c:pivotFmts>
      <c:pivotFmt>
        <c:idx val="0"/>
      </c:pivotFmt>
      <c:pivotFmt>
        <c:idx val="1"/>
      </c:pivotFmt>
      <c:pivotFmt>
        <c:idx val="2"/>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'4 Draaitab kwaliteitsonderwijs'!$B$21</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'4 Draaitab kwaliteitsonderwijs'!$A$22:$A$28</c:f>
              <c:multiLvlStrCache>
                <c:ptCount val="4"/>
                <c:lvl>
                  <c:pt idx="0">
                    <c:v>Harelbeke</c:v>
                  </c:pt>
                  <c:pt idx="1">
                    <c:v>Vlaams Gewest</c:v>
                  </c:pt>
                  <c:pt idx="2">
                    <c:v>Harelbeke</c:v>
                  </c:pt>
                  <c:pt idx="3">
                    <c:v>Vlaams Gewest</c:v>
                  </c:pt>
                </c:lvl>
                <c:lvl>
                  <c:pt idx="0">
                    <c:v>Tevreden over onderwijsvoorzieningen</c:v>
                  </c:pt>
                  <c:pt idx="2">
                    <c:v>Voldoende aanbod in kleuter en lager</c:v>
                  </c:pt>
                </c:lvl>
              </c:multiLvlStrCache>
            </c:multiLvlStrRef>
          </c:cat>
          <c:val>
            <c:numRef>
              <c:f>'4 Draaitab kwaliteitsonderwijs'!$B$22:$B$28</c:f>
              <c:numCache>
                <c:formatCode>0%</c:formatCode>
                <c:ptCount val="4"/>
                <c:pt idx="0">
                  <c:v>0.9</c:v>
                </c:pt>
                <c:pt idx="1">
                  <c:v>0.87</c:v>
                </c:pt>
                <c:pt idx="2">
                  <c:v>0.94</c:v>
                </c:pt>
                <c:pt idx="3">
                  <c:v>0.89</c:v>
                </c:pt>
              </c:numCache>
            </c:numRef>
          </c:val>
          <c:extLst xmlns:c16r2="http://schemas.microsoft.com/office/drawing/2015/06/chart">
            <c:ext xmlns:c16="http://schemas.microsoft.com/office/drawing/2014/chart" uri="{C3380CC4-5D6E-409C-BE32-E72D297353CC}">
              <c16:uniqueId val="{00000000-EAC1-4949-ABBC-33EA2FE1F092}"/>
            </c:ext>
          </c:extLst>
        </c:ser>
        <c:ser>
          <c:idx val="1"/>
          <c:order val="1"/>
          <c:tx>
            <c:strRef>
              <c:f>'4 Draaitab kwaliteitsonderwijs'!$C$21</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'4 Draaitab kwaliteitsonderwijs'!$A$22:$A$28</c:f>
              <c:multiLvlStrCache>
                <c:ptCount val="4"/>
                <c:lvl>
                  <c:pt idx="0">
                    <c:v>Harelbeke</c:v>
                  </c:pt>
                  <c:pt idx="1">
                    <c:v>Vlaams Gewest</c:v>
                  </c:pt>
                  <c:pt idx="2">
                    <c:v>Harelbeke</c:v>
                  </c:pt>
                  <c:pt idx="3">
                    <c:v>Vlaams Gewest</c:v>
                  </c:pt>
                </c:lvl>
                <c:lvl>
                  <c:pt idx="0">
                    <c:v>Tevreden over onderwijsvoorzieningen</c:v>
                  </c:pt>
                  <c:pt idx="2">
                    <c:v>Voldoende aanbod in kleuter en lager</c:v>
                  </c:pt>
                </c:lvl>
              </c:multiLvlStrCache>
            </c:multiLvlStrRef>
          </c:cat>
          <c:val>
            <c:numRef>
              <c:f>'4 Draaitab kwaliteitsonderwijs'!$C$22:$C$28</c:f>
              <c:numCache>
                <c:formatCode>0%</c:formatCode>
                <c:ptCount val="4"/>
                <c:pt idx="0">
                  <c:v>0.02</c:v>
                </c:pt>
                <c:pt idx="1">
                  <c:v>0.03</c:v>
                </c:pt>
                <c:pt idx="2">
                  <c:v>0.03</c:v>
                </c:pt>
                <c:pt idx="3">
                  <c:v>0.04</c:v>
                </c:pt>
              </c:numCache>
            </c:numRef>
          </c:val>
          <c:extLst xmlns:c16r2="http://schemas.microsoft.com/office/drawing/2015/06/chart">
            <c:ext xmlns:c16="http://schemas.microsoft.com/office/drawing/2014/chart" uri="{C3380CC4-5D6E-409C-BE32-E72D297353CC}">
              <c16:uniqueId val="{00000001-EAC1-4949-ABBC-33EA2FE1F092}"/>
            </c:ext>
          </c:extLst>
        </c:ser>
        <c:dLbls>
          <c:dLblPos val="inBase"/>
          <c:showLegendKey val="0"/>
          <c:showVal val="1"/>
          <c:showCatName val="0"/>
          <c:showSerName val="0"/>
          <c:showPercent val="0"/>
          <c:showBubbleSize val="0"/>
        </c:dLbls>
        <c:gapWidth val="150"/>
        <c:overlap val="100"/>
        <c:axId val="328306688"/>
        <c:axId val="328308224"/>
      </c:barChart>
      <c:catAx>
        <c:axId val="328306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308224"/>
        <c:crosses val="autoZero"/>
        <c:auto val="1"/>
        <c:lblAlgn val="ctr"/>
        <c:lblOffset val="100"/>
        <c:noMultiLvlLbl val="0"/>
      </c:catAx>
      <c:valAx>
        <c:axId val="32830822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306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gezondheid&amp;welzijn!Draaitabel23</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Zaalbezetting socioculturele infrastructuur</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gezondheid&amp;welzijn'!$G$246</c:f>
              <c:strCache>
                <c:ptCount val="1"/>
                <c:pt idx="0">
                  <c:v>Som van CC Het Spoor</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'3 Draaitab gezondheid&amp;welzijn'!$F$247:$F$251</c:f>
              <c:strCache>
                <c:ptCount val="4"/>
                <c:pt idx="0">
                  <c:v>2014</c:v>
                </c:pt>
                <c:pt idx="1">
                  <c:v>2015</c:v>
                </c:pt>
                <c:pt idx="2">
                  <c:v>2016</c:v>
                </c:pt>
                <c:pt idx="3">
                  <c:v>2017</c:v>
                </c:pt>
              </c:strCache>
            </c:strRef>
          </c:cat>
          <c:val>
            <c:numRef>
              <c:f>'3 Draaitab gezondheid&amp;welzijn'!$G$247:$G$251</c:f>
              <c:numCache>
                <c:formatCode>General</c:formatCode>
                <c:ptCount val="4"/>
                <c:pt idx="0">
                  <c:v>1256</c:v>
                </c:pt>
                <c:pt idx="1">
                  <c:v>1276</c:v>
                </c:pt>
                <c:pt idx="2">
                  <c:v>1548</c:v>
                </c:pt>
                <c:pt idx="3">
                  <c:v>1634</c:v>
                </c:pt>
              </c:numCache>
            </c:numRef>
          </c:val>
          <c:extLst xmlns:c16r2="http://schemas.microsoft.com/office/drawing/2015/06/chart">
            <c:ext xmlns:c16="http://schemas.microsoft.com/office/drawing/2014/chart" uri="{C3380CC4-5D6E-409C-BE32-E72D297353CC}">
              <c16:uniqueId val="{00000000-E7E8-4ED4-AE65-D74BD6E6554C}"/>
            </c:ext>
          </c:extLst>
        </c:ser>
        <c:ser>
          <c:idx val="1"/>
          <c:order val="1"/>
          <c:tx>
            <c:strRef>
              <c:f>'3 Draaitab gezondheid&amp;welzijn'!$H$246</c:f>
              <c:strCache>
                <c:ptCount val="1"/>
                <c:pt idx="0">
                  <c:v>Som van SCC Zuiderkouter Stasegem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'3 Draaitab gezondheid&amp;welzijn'!$F$247:$F$251</c:f>
              <c:strCache>
                <c:ptCount val="4"/>
                <c:pt idx="0">
                  <c:v>2014</c:v>
                </c:pt>
                <c:pt idx="1">
                  <c:v>2015</c:v>
                </c:pt>
                <c:pt idx="2">
                  <c:v>2016</c:v>
                </c:pt>
                <c:pt idx="3">
                  <c:v>2017</c:v>
                </c:pt>
              </c:strCache>
            </c:strRef>
          </c:cat>
          <c:val>
            <c:numRef>
              <c:f>'3 Draaitab gezondheid&amp;welzijn'!$H$247:$H$251</c:f>
              <c:numCache>
                <c:formatCode>General</c:formatCode>
                <c:ptCount val="4"/>
                <c:pt idx="0">
                  <c:v>619</c:v>
                </c:pt>
                <c:pt idx="1">
                  <c:v>855</c:v>
                </c:pt>
                <c:pt idx="2">
                  <c:v>950</c:v>
                </c:pt>
                <c:pt idx="3">
                  <c:v>1021</c:v>
                </c:pt>
              </c:numCache>
            </c:numRef>
          </c:val>
          <c:extLst xmlns:c16r2="http://schemas.microsoft.com/office/drawing/2015/06/chart">
            <c:ext xmlns:c16="http://schemas.microsoft.com/office/drawing/2014/chart" uri="{C3380CC4-5D6E-409C-BE32-E72D297353CC}">
              <c16:uniqueId val="{00000001-E7E8-4ED4-AE65-D74BD6E6554C}"/>
            </c:ext>
          </c:extLst>
        </c:ser>
        <c:ser>
          <c:idx val="2"/>
          <c:order val="2"/>
          <c:tx>
            <c:strRef>
              <c:f>'3 Draaitab gezondheid&amp;welzijn'!$I$246</c:f>
              <c:strCache>
                <c:ptCount val="1"/>
                <c:pt idx="0">
                  <c:v>Som van SCC Torengalm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'3 Draaitab gezondheid&amp;welzijn'!$F$247:$F$251</c:f>
              <c:strCache>
                <c:ptCount val="4"/>
                <c:pt idx="0">
                  <c:v>2014</c:v>
                </c:pt>
                <c:pt idx="1">
                  <c:v>2015</c:v>
                </c:pt>
                <c:pt idx="2">
                  <c:v>2016</c:v>
                </c:pt>
                <c:pt idx="3">
                  <c:v>2017</c:v>
                </c:pt>
              </c:strCache>
            </c:strRef>
          </c:cat>
          <c:val>
            <c:numRef>
              <c:f>'3 Draaitab gezondheid&amp;welzijn'!$I$247:$I$251</c:f>
              <c:numCache>
                <c:formatCode>General</c:formatCode>
                <c:ptCount val="4"/>
                <c:pt idx="0">
                  <c:v>275</c:v>
                </c:pt>
                <c:pt idx="1">
                  <c:v>252</c:v>
                </c:pt>
                <c:pt idx="2">
                  <c:v>261</c:v>
                </c:pt>
                <c:pt idx="3">
                  <c:v>246</c:v>
                </c:pt>
              </c:numCache>
            </c:numRef>
          </c:val>
          <c:extLst xmlns:c16r2="http://schemas.microsoft.com/office/drawing/2015/06/chart">
            <c:ext xmlns:c16="http://schemas.microsoft.com/office/drawing/2014/chart" uri="{C3380CC4-5D6E-409C-BE32-E72D297353CC}">
              <c16:uniqueId val="{00000002-E7E8-4ED4-AE65-D74BD6E6554C}"/>
            </c:ext>
          </c:extLst>
        </c:ser>
        <c:ser>
          <c:idx val="3"/>
          <c:order val="3"/>
          <c:tx>
            <c:strRef>
              <c:f>'3 Draaitab gezondheid&amp;welzijn'!$J$246</c:f>
              <c:strCache>
                <c:ptCount val="1"/>
                <c:pt idx="0">
                  <c:v>Som van Oud bib Bavikhove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'3 Draaitab gezondheid&amp;welzijn'!$F$247:$F$251</c:f>
              <c:strCache>
                <c:ptCount val="4"/>
                <c:pt idx="0">
                  <c:v>2014</c:v>
                </c:pt>
                <c:pt idx="1">
                  <c:v>2015</c:v>
                </c:pt>
                <c:pt idx="2">
                  <c:v>2016</c:v>
                </c:pt>
                <c:pt idx="3">
                  <c:v>2017</c:v>
                </c:pt>
              </c:strCache>
            </c:strRef>
          </c:cat>
          <c:val>
            <c:numRef>
              <c:f>'3 Draaitab gezondheid&amp;welzijn'!$J$247:$J$251</c:f>
              <c:numCache>
                <c:formatCode>General</c:formatCode>
                <c:ptCount val="4"/>
                <c:pt idx="0">
                  <c:v>184</c:v>
                </c:pt>
                <c:pt idx="1">
                  <c:v>183</c:v>
                </c:pt>
                <c:pt idx="2">
                  <c:v>168</c:v>
                </c:pt>
                <c:pt idx="3">
                  <c:v>191</c:v>
                </c:pt>
              </c:numCache>
            </c:numRef>
          </c:val>
          <c:extLst xmlns:c16r2="http://schemas.microsoft.com/office/drawing/2015/06/chart">
            <c:ext xmlns:c16="http://schemas.microsoft.com/office/drawing/2014/chart" uri="{C3380CC4-5D6E-409C-BE32-E72D297353CC}">
              <c16:uniqueId val="{00000003-E7E8-4ED4-AE65-D74BD6E6554C}"/>
            </c:ext>
          </c:extLst>
        </c:ser>
        <c:dLbls>
          <c:dLblPos val="ctr"/>
          <c:showLegendKey val="0"/>
          <c:showVal val="1"/>
          <c:showCatName val="0"/>
          <c:showSerName val="0"/>
          <c:showPercent val="0"/>
          <c:showBubbleSize val="0"/>
        </c:dLbls>
        <c:gapWidth val="100"/>
        <c:overlap val="100"/>
        <c:axId val="328082176"/>
        <c:axId val="328083712"/>
      </c:barChart>
      <c:catAx>
        <c:axId val="328082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083712"/>
        <c:crosses val="autoZero"/>
        <c:auto val="1"/>
        <c:lblAlgn val="ctr"/>
        <c:lblOffset val="100"/>
        <c:noMultiLvlLbl val="0"/>
      </c:catAx>
      <c:valAx>
        <c:axId val="328083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082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[Goeiemorgen_Harelbeke_de_cijfers.xlsx]2 Draaitab Geen honger!Draaitabel9</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Voedselbedeling</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'2 Draaitab Geen honger'!$B$3</c:f>
              <c:strCache>
                <c:ptCount val="1"/>
                <c:pt idx="0">
                  <c:v>Som van Aantal bedeelde voedselpakketten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'2 Draaitab Geen honger'!$A$4:$A$12</c:f>
              <c:strCache>
                <c:ptCount val="8"/>
                <c:pt idx="0">
                  <c:v>2010</c:v>
                </c:pt>
                <c:pt idx="1">
                  <c:v>2011</c:v>
                </c:pt>
                <c:pt idx="2">
                  <c:v>2012</c:v>
                </c:pt>
                <c:pt idx="3">
                  <c:v>2013</c:v>
                </c:pt>
                <c:pt idx="4">
                  <c:v>2014</c:v>
                </c:pt>
                <c:pt idx="5">
                  <c:v>2015</c:v>
                </c:pt>
                <c:pt idx="6">
                  <c:v>2016</c:v>
                </c:pt>
                <c:pt idx="7">
                  <c:v>2017</c:v>
                </c:pt>
              </c:strCache>
            </c:strRef>
          </c:cat>
          <c:val>
            <c:numRef>
              <c:f>'2 Draaitab Geen honger'!$B$4:$B$12</c:f>
              <c:numCache>
                <c:formatCode>General</c:formatCode>
                <c:ptCount val="8"/>
                <c:pt idx="0">
                  <c:v>950</c:v>
                </c:pt>
                <c:pt idx="1">
                  <c:v>1131</c:v>
                </c:pt>
                <c:pt idx="2">
                  <c:v>1434</c:v>
                </c:pt>
                <c:pt idx="3">
                  <c:v>1432</c:v>
                </c:pt>
              </c:numCache>
            </c:numRef>
          </c:val>
          <c:extLst xmlns:c16r2="http://schemas.microsoft.com/office/drawing/2015/06/chart">
            <c:ext xmlns:c16="http://schemas.microsoft.com/office/drawing/2014/chart" uri="{C3380CC4-5D6E-409C-BE32-E72D297353CC}">
              <c16:uniqueId val="{00000000-E340-487D-828E-1CC2F70285F0}"/>
            </c:ext>
          </c:extLst>
        </c:ser>
        <c:ser>
          <c:idx val="1"/>
          <c:order val="1"/>
          <c:tx>
            <c:strRef>
              <c:f>'2 Draaitab Geen honger'!$C$3</c:f>
              <c:strCache>
                <c:ptCount val="1"/>
                <c:pt idx="0">
                  <c:v>Som van Aantal klantencontacten sociale kruidenier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'2 Draaitab Geen honger'!$A$4:$A$12</c:f>
              <c:strCache>
                <c:ptCount val="8"/>
                <c:pt idx="0">
                  <c:v>2010</c:v>
                </c:pt>
                <c:pt idx="1">
                  <c:v>2011</c:v>
                </c:pt>
                <c:pt idx="2">
                  <c:v>2012</c:v>
                </c:pt>
                <c:pt idx="3">
                  <c:v>2013</c:v>
                </c:pt>
                <c:pt idx="4">
                  <c:v>2014</c:v>
                </c:pt>
                <c:pt idx="5">
                  <c:v>2015</c:v>
                </c:pt>
                <c:pt idx="6">
                  <c:v>2016</c:v>
                </c:pt>
                <c:pt idx="7">
                  <c:v>2017</c:v>
                </c:pt>
              </c:strCache>
            </c:strRef>
          </c:cat>
          <c:val>
            <c:numRef>
              <c:f>'2 Draaitab Geen honger'!$C$4:$C$12</c:f>
              <c:numCache>
                <c:formatCode>General</c:formatCode>
                <c:ptCount val="8"/>
                <c:pt idx="4">
                  <c:v>1340</c:v>
                </c:pt>
                <c:pt idx="5">
                  <c:v>1368</c:v>
                </c:pt>
                <c:pt idx="6">
                  <c:v>1485</c:v>
                </c:pt>
                <c:pt idx="7">
                  <c:v>1253</c:v>
                </c:pt>
              </c:numCache>
            </c:numRef>
          </c:val>
          <c:extLst xmlns:c16r2="http://schemas.microsoft.com/office/drawing/2015/06/chart">
            <c:ext xmlns:c16="http://schemas.microsoft.com/office/drawing/2014/chart" uri="{C3380CC4-5D6E-409C-BE32-E72D297353CC}">
              <c16:uniqueId val="{00000001-E340-487D-828E-1CC2F70285F0}"/>
            </c:ext>
          </c:extLst>
        </c:ser>
        <c:ser>
          <c:idx val="2"/>
          <c:order val="2"/>
          <c:tx>
            <c:strRef>
              <c:f>'2 Draaitab Geen honger'!$D$3</c:f>
              <c:strCache>
                <c:ptCount val="1"/>
                <c:pt idx="0">
                  <c:v>Som van Aantal bereikte gezinnen/alleenstaanden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'2 Draaitab Geen honger'!$A$4:$A$12</c:f>
              <c:strCache>
                <c:ptCount val="8"/>
                <c:pt idx="0">
                  <c:v>2010</c:v>
                </c:pt>
                <c:pt idx="1">
                  <c:v>2011</c:v>
                </c:pt>
                <c:pt idx="2">
                  <c:v>2012</c:v>
                </c:pt>
                <c:pt idx="3">
                  <c:v>2013</c:v>
                </c:pt>
                <c:pt idx="4">
                  <c:v>2014</c:v>
                </c:pt>
                <c:pt idx="5">
                  <c:v>2015</c:v>
                </c:pt>
                <c:pt idx="6">
                  <c:v>2016</c:v>
                </c:pt>
                <c:pt idx="7">
                  <c:v>2017</c:v>
                </c:pt>
              </c:strCache>
            </c:strRef>
          </c:cat>
          <c:val>
            <c:numRef>
              <c:f>'2 Draaitab Geen honger'!$D$4:$D$12</c:f>
              <c:numCache>
                <c:formatCode>General</c:formatCode>
                <c:ptCount val="8"/>
                <c:pt idx="0">
                  <c:v>132</c:v>
                </c:pt>
                <c:pt idx="1">
                  <c:v>156</c:v>
                </c:pt>
                <c:pt idx="2">
                  <c:v>160</c:v>
                </c:pt>
                <c:pt idx="3">
                  <c:v>164</c:v>
                </c:pt>
                <c:pt idx="4">
                  <c:v>177</c:v>
                </c:pt>
                <c:pt idx="5">
                  <c:v>174</c:v>
                </c:pt>
                <c:pt idx="6">
                  <c:v>197</c:v>
                </c:pt>
                <c:pt idx="7">
                  <c:v>179</c:v>
                </c:pt>
              </c:numCache>
            </c:numRef>
          </c:val>
          <c:extLst xmlns:c16r2="http://schemas.microsoft.com/office/drawing/2015/06/chart">
            <c:ext xmlns:c16="http://schemas.microsoft.com/office/drawing/2014/chart" uri="{C3380CC4-5D6E-409C-BE32-E72D297353CC}">
              <c16:uniqueId val="{00000002-E340-487D-828E-1CC2F70285F0}"/>
            </c:ext>
          </c:extLst>
        </c:ser>
        <c:dLbls>
          <c:dLblPos val="outEnd"/>
          <c:showLegendKey val="0"/>
          <c:showVal val="1"/>
          <c:showCatName val="0"/>
          <c:showSerName val="0"/>
          <c:showPercent val="0"/>
          <c:showBubbleSize val="0"/>
        </c:dLbls>
        <c:gapWidth val="100"/>
        <c:overlap val="-24"/>
        <c:axId val="323878272"/>
        <c:axId val="324408448"/>
      </c:barChart>
      <c:catAx>
        <c:axId val="3238782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408448"/>
        <c:crosses val="autoZero"/>
        <c:auto val="1"/>
        <c:lblAlgn val="ctr"/>
        <c:lblOffset val="100"/>
        <c:noMultiLvlLbl val="0"/>
      </c:catAx>
      <c:valAx>
        <c:axId val="3244084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387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[Goeiemorgen_Harelbeke_de_cijfers.xlsx]5 Draaitab Gendergelijkheid!Draaitabel20</c:name>
    <c:fmtId val="1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Werkloosheidsdruk Harelbeke volgens gender</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'5 Draaitab Gendergelijkheid'!$B$4</c:f>
              <c:strCache>
                <c:ptCount val="1"/>
                <c:pt idx="0">
                  <c:v>Som van Werkloosheidsdruk vrouwen Harelbeke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'5 Draaitab Gendergelijkheid'!$A$5:$A$8</c:f>
              <c:strCache>
                <c:ptCount val="3"/>
                <c:pt idx="0">
                  <c:v>2014</c:v>
                </c:pt>
                <c:pt idx="1">
                  <c:v>2015</c:v>
                </c:pt>
                <c:pt idx="2">
                  <c:v>2016</c:v>
                </c:pt>
              </c:strCache>
            </c:strRef>
          </c:cat>
          <c:val>
            <c:numRef>
              <c:f>'5 Draaitab Gendergelijkheid'!$B$5:$B$8</c:f>
              <c:numCache>
                <c:formatCode>0.0%</c:formatCode>
                <c:ptCount val="3"/>
                <c:pt idx="0">
                  <c:v>5.2999999999999999E-2</c:v>
                </c:pt>
                <c:pt idx="1">
                  <c:v>5.1999999999999998E-2</c:v>
                </c:pt>
                <c:pt idx="2">
                  <c:v>4.8000000000000001E-2</c:v>
                </c:pt>
              </c:numCache>
            </c:numRef>
          </c:val>
          <c:extLst xmlns:c16r2="http://schemas.microsoft.com/office/drawing/2015/06/chart">
            <c:ext xmlns:c16="http://schemas.microsoft.com/office/drawing/2014/chart" uri="{C3380CC4-5D6E-409C-BE32-E72D297353CC}">
              <c16:uniqueId val="{00000000-5D38-4A45-92DC-CB699CBE3558}"/>
            </c:ext>
          </c:extLst>
        </c:ser>
        <c:ser>
          <c:idx val="1"/>
          <c:order val="1"/>
          <c:tx>
            <c:strRef>
              <c:f>'5 Draaitab Gendergelijkheid'!$C$4</c:f>
              <c:strCache>
                <c:ptCount val="1"/>
                <c:pt idx="0">
                  <c:v>Som van Werkloosheidsdruk mannen Harelbeke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'5 Draaitab Gendergelijkheid'!$A$5:$A$8</c:f>
              <c:strCache>
                <c:ptCount val="3"/>
                <c:pt idx="0">
                  <c:v>2014</c:v>
                </c:pt>
                <c:pt idx="1">
                  <c:v>2015</c:v>
                </c:pt>
                <c:pt idx="2">
                  <c:v>2016</c:v>
                </c:pt>
              </c:strCache>
            </c:strRef>
          </c:cat>
          <c:val>
            <c:numRef>
              <c:f>'5 Draaitab Gendergelijkheid'!$C$5:$C$8</c:f>
              <c:numCache>
                <c:formatCode>0.0%</c:formatCode>
                <c:ptCount val="3"/>
                <c:pt idx="0">
                  <c:v>4.8000000000000001E-2</c:v>
                </c:pt>
                <c:pt idx="1">
                  <c:v>4.8000000000000001E-2</c:v>
                </c:pt>
                <c:pt idx="2">
                  <c:v>4.5999999999999999E-2</c:v>
                </c:pt>
              </c:numCache>
            </c:numRef>
          </c:val>
          <c:extLst xmlns:c16r2="http://schemas.microsoft.com/office/drawing/2015/06/chart">
            <c:ext xmlns:c16="http://schemas.microsoft.com/office/drawing/2014/chart" uri="{C3380CC4-5D6E-409C-BE32-E72D297353CC}">
              <c16:uniqueId val="{00000001-5D38-4A45-92DC-CB699CBE3558}"/>
            </c:ext>
          </c:extLst>
        </c:ser>
        <c:dLbls>
          <c:showLegendKey val="0"/>
          <c:showVal val="0"/>
          <c:showCatName val="0"/>
          <c:showSerName val="0"/>
          <c:showPercent val="0"/>
          <c:showBubbleSize val="0"/>
        </c:dLbls>
        <c:gapWidth val="100"/>
        <c:overlap val="-24"/>
        <c:axId val="328155136"/>
        <c:axId val="328156672"/>
      </c:barChart>
      <c:catAx>
        <c:axId val="3281551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156672"/>
        <c:crosses val="autoZero"/>
        <c:auto val="1"/>
        <c:lblAlgn val="ctr"/>
        <c:lblOffset val="100"/>
        <c:noMultiLvlLbl val="0"/>
      </c:catAx>
      <c:valAx>
        <c:axId val="328156672"/>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155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[Goeiemorgen_Harelbeke_de_cijfers.xlsx]5 Draaitab Gendergelijkheid!Draaitabel1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vrouwen en mannen deeltijds tewerkgesteld</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'5 Draaitab Gendergelijkheid'!$B$33</c:f>
              <c:strCache>
                <c:ptCount val="1"/>
                <c:pt idx="0">
                  <c:v>Som van Vrouwen deeltijds tewerkgesteld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'5 Draaitab Gendergelijkheid'!$A$34:$A$38</c:f>
              <c:strCache>
                <c:ptCount val="4"/>
                <c:pt idx="0">
                  <c:v>OCMW</c:v>
                </c:pt>
                <c:pt idx="1">
                  <c:v>Politiezone</c:v>
                </c:pt>
                <c:pt idx="2">
                  <c:v>Stad</c:v>
                </c:pt>
                <c:pt idx="3">
                  <c:v>Zorgbedrijf</c:v>
                </c:pt>
              </c:strCache>
            </c:strRef>
          </c:cat>
          <c:val>
            <c:numRef>
              <c:f>'5 Draaitab Gendergelijkheid'!$B$34:$B$38</c:f>
              <c:numCache>
                <c:formatCode>0%</c:formatCode>
                <c:ptCount val="4"/>
                <c:pt idx="0">
                  <c:v>0.53</c:v>
                </c:pt>
                <c:pt idx="1">
                  <c:v>0.5</c:v>
                </c:pt>
                <c:pt idx="2">
                  <c:v>0.6462585034013606</c:v>
                </c:pt>
                <c:pt idx="3">
                  <c:v>0.72</c:v>
                </c:pt>
              </c:numCache>
            </c:numRef>
          </c:val>
          <c:extLst xmlns:c16r2="http://schemas.microsoft.com/office/drawing/2015/06/chart">
            <c:ext xmlns:c16="http://schemas.microsoft.com/office/drawing/2014/chart" uri="{C3380CC4-5D6E-409C-BE32-E72D297353CC}">
              <c16:uniqueId val="{00000000-8EDD-4D66-86B1-606423ACF4EE}"/>
            </c:ext>
          </c:extLst>
        </c:ser>
        <c:ser>
          <c:idx val="1"/>
          <c:order val="1"/>
          <c:tx>
            <c:strRef>
              <c:f>'5 Draaitab Gendergelijkheid'!$C$33</c:f>
              <c:strCache>
                <c:ptCount val="1"/>
                <c:pt idx="0">
                  <c:v>Som van Mannen deeltijds tewerkgesteld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'5 Draaitab Gendergelijkheid'!$A$34:$A$38</c:f>
              <c:strCache>
                <c:ptCount val="4"/>
                <c:pt idx="0">
                  <c:v>OCMW</c:v>
                </c:pt>
                <c:pt idx="1">
                  <c:v>Politiezone</c:v>
                </c:pt>
                <c:pt idx="2">
                  <c:v>Stad</c:v>
                </c:pt>
                <c:pt idx="3">
                  <c:v>Zorgbedrijf</c:v>
                </c:pt>
              </c:strCache>
            </c:strRef>
          </c:cat>
          <c:val>
            <c:numRef>
              <c:f>'5 Draaitab Gendergelijkheid'!$C$34:$C$38</c:f>
              <c:numCache>
                <c:formatCode>0%</c:formatCode>
                <c:ptCount val="4"/>
                <c:pt idx="0">
                  <c:v>0.16</c:v>
                </c:pt>
                <c:pt idx="1">
                  <c:v>0.19047619047619047</c:v>
                </c:pt>
                <c:pt idx="2">
                  <c:v>0.25742574257425743</c:v>
                </c:pt>
                <c:pt idx="3">
                  <c:v>0.24</c:v>
                </c:pt>
              </c:numCache>
            </c:numRef>
          </c:val>
          <c:extLst xmlns:c16r2="http://schemas.microsoft.com/office/drawing/2015/06/chart">
            <c:ext xmlns:c16="http://schemas.microsoft.com/office/drawing/2014/chart" uri="{C3380CC4-5D6E-409C-BE32-E72D297353CC}">
              <c16:uniqueId val="{00000001-8EDD-4D66-86B1-606423ACF4EE}"/>
            </c:ext>
          </c:extLst>
        </c:ser>
        <c:dLbls>
          <c:dLblPos val="inEnd"/>
          <c:showLegendKey val="0"/>
          <c:showVal val="1"/>
          <c:showCatName val="0"/>
          <c:showSerName val="0"/>
          <c:showPercent val="0"/>
          <c:showBubbleSize val="0"/>
        </c:dLbls>
        <c:gapWidth val="100"/>
        <c:overlap val="-24"/>
        <c:axId val="328198400"/>
        <c:axId val="328613888"/>
      </c:barChart>
      <c:catAx>
        <c:axId val="328198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613888"/>
        <c:crosses val="autoZero"/>
        <c:auto val="1"/>
        <c:lblAlgn val="ctr"/>
        <c:lblOffset val="100"/>
        <c:noMultiLvlLbl val="0"/>
      </c:catAx>
      <c:valAx>
        <c:axId val="32861388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198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[Goeiemorgen_Harelbeke_de_cijfers.xlsx]4 Draaitab kwaliteitsonderwijs!Draaitabel2</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SAMW</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'4 Draaitab kwaliteitsonderwijs'!$B$39:$B$40</c:f>
              <c:strCache>
                <c:ptCount val="1"/>
                <c:pt idx="0">
                  <c:v>Harelbeke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'4 Draaitab kwaliteitsonderwijs'!$A$41:$A$51</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'4 Draaitab kwaliteitsonderwijs'!$B$41:$B$51</c:f>
              <c:numCache>
                <c:formatCode>General</c:formatCode>
                <c:ptCount val="10"/>
                <c:pt idx="0">
                  <c:v>789</c:v>
                </c:pt>
                <c:pt idx="1">
                  <c:v>780</c:v>
                </c:pt>
                <c:pt idx="2">
                  <c:v>790</c:v>
                </c:pt>
                <c:pt idx="3">
                  <c:v>827</c:v>
                </c:pt>
                <c:pt idx="4">
                  <c:v>793</c:v>
                </c:pt>
                <c:pt idx="5">
                  <c:v>795</c:v>
                </c:pt>
                <c:pt idx="6">
                  <c:v>830</c:v>
                </c:pt>
                <c:pt idx="7">
                  <c:v>826</c:v>
                </c:pt>
                <c:pt idx="8">
                  <c:v>814</c:v>
                </c:pt>
                <c:pt idx="9">
                  <c:v>795</c:v>
                </c:pt>
              </c:numCache>
            </c:numRef>
          </c:val>
        </c:ser>
        <c:ser>
          <c:idx val="1"/>
          <c:order val="1"/>
          <c:tx>
            <c:strRef>
              <c:f>'4 Draaitab kwaliteitsonderwijs'!$C$39:$C$40</c:f>
              <c:strCache>
                <c:ptCount val="1"/>
                <c:pt idx="0">
                  <c:v>Deerlijk</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'4 Draaitab kwaliteitsonderwijs'!$A$41:$A$51</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'4 Draaitab kwaliteitsonderwijs'!$C$41:$C$51</c:f>
              <c:numCache>
                <c:formatCode>General</c:formatCode>
                <c:ptCount val="10"/>
                <c:pt idx="0">
                  <c:v>317</c:v>
                </c:pt>
                <c:pt idx="1">
                  <c:v>314</c:v>
                </c:pt>
                <c:pt idx="2">
                  <c:v>298</c:v>
                </c:pt>
                <c:pt idx="3">
                  <c:v>260</c:v>
                </c:pt>
                <c:pt idx="4">
                  <c:v>260</c:v>
                </c:pt>
                <c:pt idx="5">
                  <c:v>241</c:v>
                </c:pt>
                <c:pt idx="6">
                  <c:v>258</c:v>
                </c:pt>
                <c:pt idx="7">
                  <c:v>241</c:v>
                </c:pt>
                <c:pt idx="8">
                  <c:v>220</c:v>
                </c:pt>
                <c:pt idx="9">
                  <c:v>215</c:v>
                </c:pt>
              </c:numCache>
            </c:numRef>
          </c:val>
        </c:ser>
        <c:dLbls>
          <c:dLblPos val="ctr"/>
          <c:showLegendKey val="0"/>
          <c:showVal val="1"/>
          <c:showCatName val="0"/>
          <c:showSerName val="0"/>
          <c:showPercent val="0"/>
          <c:showBubbleSize val="0"/>
        </c:dLbls>
        <c:gapWidth val="219"/>
        <c:overlap val="100"/>
        <c:axId val="328420352"/>
        <c:axId val="328438528"/>
      </c:barChart>
      <c:catAx>
        <c:axId val="328420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438528"/>
        <c:crosses val="autoZero"/>
        <c:auto val="1"/>
        <c:lblAlgn val="ctr"/>
        <c:lblOffset val="100"/>
        <c:noMultiLvlLbl val="0"/>
      </c:catAx>
      <c:valAx>
        <c:axId val="3284385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420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[Goeiemorgen_Harelbeke_de_cijfers.xlsx]4 Draaitab kwaliteitsonderwijs!Draaitabel4</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Inschrijvingen AHA</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delete val="1"/>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delete val="1"/>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delete val="1"/>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'4 Draaitab kwaliteitsonderwijs'!$B$61:$B$62</c:f>
              <c:strCache>
                <c:ptCount val="1"/>
                <c:pt idx="0">
                  <c:v>Lagere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'4 Draaitab kwaliteitsonderwijs'!$A$63:$A$73</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'4 Draaitab kwaliteitsonderwijs'!$B$63:$B$73</c:f>
              <c:numCache>
                <c:formatCode>General</c:formatCode>
                <c:ptCount val="10"/>
                <c:pt idx="0">
                  <c:v>355</c:v>
                </c:pt>
                <c:pt idx="1">
                  <c:v>329</c:v>
                </c:pt>
                <c:pt idx="2">
                  <c:v>298</c:v>
                </c:pt>
                <c:pt idx="3">
                  <c:v>312</c:v>
                </c:pt>
                <c:pt idx="4">
                  <c:v>345</c:v>
                </c:pt>
                <c:pt idx="5">
                  <c:v>386</c:v>
                </c:pt>
                <c:pt idx="6">
                  <c:v>400</c:v>
                </c:pt>
                <c:pt idx="7">
                  <c:v>386</c:v>
                </c:pt>
                <c:pt idx="8">
                  <c:v>395</c:v>
                </c:pt>
                <c:pt idx="9">
                  <c:v>431</c:v>
                </c:pt>
              </c:numCache>
            </c:numRef>
          </c:val>
        </c:ser>
        <c:ser>
          <c:idx val="1"/>
          <c:order val="1"/>
          <c:tx>
            <c:strRef>
              <c:f>'4 Draaitab kwaliteitsonderwijs'!$C$61:$C$62</c:f>
              <c:strCache>
                <c:ptCount val="1"/>
                <c:pt idx="0">
                  <c:v>Middelbare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'4 Draaitab kwaliteitsonderwijs'!$A$63:$A$73</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'4 Draaitab kwaliteitsonderwijs'!$C$63:$C$73</c:f>
              <c:numCache>
                <c:formatCode>General</c:formatCode>
                <c:ptCount val="10"/>
                <c:pt idx="0">
                  <c:v>98</c:v>
                </c:pt>
                <c:pt idx="1">
                  <c:v>90</c:v>
                </c:pt>
                <c:pt idx="2">
                  <c:v>116</c:v>
                </c:pt>
                <c:pt idx="3">
                  <c:v>114</c:v>
                </c:pt>
                <c:pt idx="4">
                  <c:v>103</c:v>
                </c:pt>
                <c:pt idx="5">
                  <c:v>125</c:v>
                </c:pt>
                <c:pt idx="6">
                  <c:v>117</c:v>
                </c:pt>
                <c:pt idx="7">
                  <c:v>108</c:v>
                </c:pt>
                <c:pt idx="8">
                  <c:v>105</c:v>
                </c:pt>
                <c:pt idx="9">
                  <c:v>90</c:v>
                </c:pt>
              </c:numCache>
            </c:numRef>
          </c:val>
        </c:ser>
        <c:ser>
          <c:idx val="2"/>
          <c:order val="2"/>
          <c:tx>
            <c:strRef>
              <c:f>'4 Draaitab kwaliteitsonderwijs'!$D$61:$D$62</c:f>
              <c:strCache>
                <c:ptCount val="1"/>
                <c:pt idx="0">
                  <c:v>Hogere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'4 Draaitab kwaliteitsonderwijs'!$A$63:$A$73</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'4 Draaitab kwaliteitsonderwijs'!$D$63:$D$73</c:f>
              <c:numCache>
                <c:formatCode>General</c:formatCode>
                <c:ptCount val="10"/>
                <c:pt idx="0">
                  <c:v>109</c:v>
                </c:pt>
                <c:pt idx="1">
                  <c:v>113</c:v>
                </c:pt>
                <c:pt idx="2">
                  <c:v>109</c:v>
                </c:pt>
                <c:pt idx="3">
                  <c:v>114</c:v>
                </c:pt>
                <c:pt idx="4">
                  <c:v>117</c:v>
                </c:pt>
                <c:pt idx="5">
                  <c:v>103</c:v>
                </c:pt>
                <c:pt idx="6">
                  <c:v>120</c:v>
                </c:pt>
                <c:pt idx="7">
                  <c:v>135</c:v>
                </c:pt>
                <c:pt idx="8">
                  <c:v>146</c:v>
                </c:pt>
                <c:pt idx="9">
                  <c:v>160</c:v>
                </c:pt>
              </c:numCache>
            </c:numRef>
          </c:val>
        </c:ser>
        <c:dLbls>
          <c:showLegendKey val="0"/>
          <c:showVal val="0"/>
          <c:showCatName val="0"/>
          <c:showSerName val="0"/>
          <c:showPercent val="0"/>
          <c:showBubbleSize val="0"/>
        </c:dLbls>
        <c:gapWidth val="100"/>
        <c:overlap val="100"/>
        <c:axId val="328515968"/>
        <c:axId val="328517504"/>
      </c:barChart>
      <c:catAx>
        <c:axId val="328515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517504"/>
        <c:crosses val="autoZero"/>
        <c:auto val="1"/>
        <c:lblAlgn val="ctr"/>
        <c:lblOffset val="100"/>
        <c:noMultiLvlLbl val="0"/>
      </c:catAx>
      <c:valAx>
        <c:axId val="328517504"/>
        <c:scaling>
          <c:orientation val="minMax"/>
          <c:min val="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515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armoede!Draaitabel3</c:name>
    <c:fmtId val="3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Recht op leefloon volgens leeftijd</a:t>
            </a:r>
          </a:p>
        </c:rich>
      </c:tx>
      <c:overlay val="0"/>
      <c:spPr>
        <a:noFill/>
        <a:ln>
          <a:noFill/>
        </a:ln>
        <a:effectLst/>
      </c:spPr>
    </c:title>
    <c:autoTitleDeleted val="0"/>
    <c:pivotFmts>
      <c:pivotFmt>
        <c:idx val="0"/>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 Draaitab Geen armoede'!$B$64</c:f>
              <c:strCache>
                <c:ptCount val="1"/>
                <c:pt idx="0">
                  <c:v>Som van 0-20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armoede'!$B$65:$B$73</c:f>
              <c:numCache>
                <c:formatCode>General</c:formatCode>
                <c:ptCount val="8"/>
                <c:pt idx="0">
                  <c:v>24</c:v>
                </c:pt>
                <c:pt idx="1">
                  <c:v>25</c:v>
                </c:pt>
                <c:pt idx="2">
                  <c:v>24</c:v>
                </c:pt>
                <c:pt idx="3">
                  <c:v>28</c:v>
                </c:pt>
                <c:pt idx="4">
                  <c:v>20</c:v>
                </c:pt>
                <c:pt idx="5">
                  <c:v>22</c:v>
                </c:pt>
                <c:pt idx="6">
                  <c:v>20</c:v>
                </c:pt>
                <c:pt idx="7">
                  <c:v>27</c:v>
                </c:pt>
              </c:numCache>
            </c:numRef>
          </c:val>
          <c:extLst xmlns:c16r2="http://schemas.microsoft.com/office/drawing/2015/06/chart">
            <c:ext xmlns:c16="http://schemas.microsoft.com/office/drawing/2014/chart" uri="{C3380CC4-5D6E-409C-BE32-E72D297353CC}">
              <c16:uniqueId val="{00000000-1131-4143-BB1B-EDCA3742E906}"/>
            </c:ext>
          </c:extLst>
        </c:ser>
        <c:ser>
          <c:idx val="1"/>
          <c:order val="1"/>
          <c:tx>
            <c:strRef>
              <c:f>'1 Draaitab Geen armoede'!$C$64</c:f>
              <c:strCache>
                <c:ptCount val="1"/>
                <c:pt idx="0">
                  <c:v>Som van 21-25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armoede'!$C$65:$C$73</c:f>
              <c:numCache>
                <c:formatCode>General</c:formatCode>
                <c:ptCount val="8"/>
                <c:pt idx="0">
                  <c:v>26</c:v>
                </c:pt>
                <c:pt idx="1">
                  <c:v>27</c:v>
                </c:pt>
                <c:pt idx="2">
                  <c:v>23</c:v>
                </c:pt>
                <c:pt idx="3">
                  <c:v>25</c:v>
                </c:pt>
                <c:pt idx="4">
                  <c:v>26</c:v>
                </c:pt>
                <c:pt idx="5">
                  <c:v>26</c:v>
                </c:pt>
                <c:pt idx="6">
                  <c:v>26</c:v>
                </c:pt>
                <c:pt idx="7">
                  <c:v>27</c:v>
                </c:pt>
              </c:numCache>
            </c:numRef>
          </c:val>
          <c:extLst xmlns:c16r2="http://schemas.microsoft.com/office/drawing/2015/06/chart">
            <c:ext xmlns:c16="http://schemas.microsoft.com/office/drawing/2014/chart" uri="{C3380CC4-5D6E-409C-BE32-E72D297353CC}">
              <c16:uniqueId val="{00000001-1131-4143-BB1B-EDCA3742E906}"/>
            </c:ext>
          </c:extLst>
        </c:ser>
        <c:ser>
          <c:idx val="2"/>
          <c:order val="2"/>
          <c:tx>
            <c:strRef>
              <c:f>'1 Draaitab Geen armoede'!$D$64</c:f>
              <c:strCache>
                <c:ptCount val="1"/>
                <c:pt idx="0">
                  <c:v>Som van 26-30</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armoede'!$D$65:$D$73</c:f>
              <c:numCache>
                <c:formatCode>General</c:formatCode>
                <c:ptCount val="8"/>
                <c:pt idx="0">
                  <c:v>12</c:v>
                </c:pt>
                <c:pt idx="1">
                  <c:v>13</c:v>
                </c:pt>
                <c:pt idx="2">
                  <c:v>11</c:v>
                </c:pt>
                <c:pt idx="3">
                  <c:v>17</c:v>
                </c:pt>
                <c:pt idx="4">
                  <c:v>15</c:v>
                </c:pt>
                <c:pt idx="5">
                  <c:v>21</c:v>
                </c:pt>
                <c:pt idx="6">
                  <c:v>26</c:v>
                </c:pt>
                <c:pt idx="7">
                  <c:v>30</c:v>
                </c:pt>
              </c:numCache>
            </c:numRef>
          </c:val>
          <c:extLst xmlns:c16r2="http://schemas.microsoft.com/office/drawing/2015/06/chart">
            <c:ext xmlns:c16="http://schemas.microsoft.com/office/drawing/2014/chart" uri="{C3380CC4-5D6E-409C-BE32-E72D297353CC}">
              <c16:uniqueId val="{00000002-1131-4143-BB1B-EDCA3742E906}"/>
            </c:ext>
          </c:extLst>
        </c:ser>
        <c:ser>
          <c:idx val="3"/>
          <c:order val="3"/>
          <c:tx>
            <c:strRef>
              <c:f>'1 Draaitab Geen armoede'!$E$64</c:f>
              <c:strCache>
                <c:ptCount val="1"/>
                <c:pt idx="0">
                  <c:v>Som van 31-40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armoede'!$E$65:$E$73</c:f>
              <c:numCache>
                <c:formatCode>General</c:formatCode>
                <c:ptCount val="8"/>
                <c:pt idx="0">
                  <c:v>30</c:v>
                </c:pt>
                <c:pt idx="1">
                  <c:v>26</c:v>
                </c:pt>
                <c:pt idx="2">
                  <c:v>26</c:v>
                </c:pt>
                <c:pt idx="3">
                  <c:v>24</c:v>
                </c:pt>
                <c:pt idx="4">
                  <c:v>27</c:v>
                </c:pt>
                <c:pt idx="5">
                  <c:v>30</c:v>
                </c:pt>
                <c:pt idx="6">
                  <c:v>27</c:v>
                </c:pt>
                <c:pt idx="7">
                  <c:v>26</c:v>
                </c:pt>
              </c:numCache>
            </c:numRef>
          </c:val>
          <c:extLst xmlns:c16r2="http://schemas.microsoft.com/office/drawing/2015/06/chart">
            <c:ext xmlns:c16="http://schemas.microsoft.com/office/drawing/2014/chart" uri="{C3380CC4-5D6E-409C-BE32-E72D297353CC}">
              <c16:uniqueId val="{00000003-1131-4143-BB1B-EDCA3742E906}"/>
            </c:ext>
          </c:extLst>
        </c:ser>
        <c:ser>
          <c:idx val="4"/>
          <c:order val="4"/>
          <c:tx>
            <c:strRef>
              <c:f>'1 Draaitab Geen armoede'!$F$64</c:f>
              <c:strCache>
                <c:ptCount val="1"/>
                <c:pt idx="0">
                  <c:v>Som van 41-50</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armoede'!$F$65:$F$73</c:f>
              <c:numCache>
                <c:formatCode>General</c:formatCode>
                <c:ptCount val="8"/>
                <c:pt idx="0">
                  <c:v>22</c:v>
                </c:pt>
                <c:pt idx="1">
                  <c:v>24</c:v>
                </c:pt>
                <c:pt idx="2">
                  <c:v>27</c:v>
                </c:pt>
                <c:pt idx="3">
                  <c:v>28</c:v>
                </c:pt>
                <c:pt idx="4">
                  <c:v>27</c:v>
                </c:pt>
                <c:pt idx="5">
                  <c:v>28</c:v>
                </c:pt>
                <c:pt idx="6">
                  <c:v>24</c:v>
                </c:pt>
                <c:pt idx="7">
                  <c:v>29</c:v>
                </c:pt>
              </c:numCache>
            </c:numRef>
          </c:val>
          <c:extLst xmlns:c16r2="http://schemas.microsoft.com/office/drawing/2015/06/chart">
            <c:ext xmlns:c16="http://schemas.microsoft.com/office/drawing/2014/chart" uri="{C3380CC4-5D6E-409C-BE32-E72D297353CC}">
              <c16:uniqueId val="{00000004-1131-4143-BB1B-EDCA3742E906}"/>
            </c:ext>
          </c:extLst>
        </c:ser>
        <c:ser>
          <c:idx val="5"/>
          <c:order val="5"/>
          <c:tx>
            <c:strRef>
              <c:f>'1 Draaitab Geen armoede'!$G$64</c:f>
              <c:strCache>
                <c:ptCount val="1"/>
                <c:pt idx="0">
                  <c:v>Som van 51-60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armoede'!$G$65:$G$73</c:f>
              <c:numCache>
                <c:formatCode>General</c:formatCode>
                <c:ptCount val="8"/>
                <c:pt idx="0">
                  <c:v>14</c:v>
                </c:pt>
                <c:pt idx="1">
                  <c:v>17</c:v>
                </c:pt>
                <c:pt idx="2">
                  <c:v>12</c:v>
                </c:pt>
                <c:pt idx="3">
                  <c:v>17</c:v>
                </c:pt>
                <c:pt idx="4">
                  <c:v>18</c:v>
                </c:pt>
                <c:pt idx="5">
                  <c:v>19</c:v>
                </c:pt>
                <c:pt idx="6">
                  <c:v>25</c:v>
                </c:pt>
                <c:pt idx="7">
                  <c:v>16</c:v>
                </c:pt>
              </c:numCache>
            </c:numRef>
          </c:val>
          <c:extLst xmlns:c16r2="http://schemas.microsoft.com/office/drawing/2015/06/chart">
            <c:ext xmlns:c16="http://schemas.microsoft.com/office/drawing/2014/chart" uri="{C3380CC4-5D6E-409C-BE32-E72D297353CC}">
              <c16:uniqueId val="{00000005-1131-4143-BB1B-EDCA3742E906}"/>
            </c:ext>
          </c:extLst>
        </c:ser>
        <c:ser>
          <c:idx val="6"/>
          <c:order val="6"/>
          <c:tx>
            <c:strRef>
              <c:f>'1 Draaitab Geen armoede'!$H$64</c:f>
              <c:strCache>
                <c:ptCount val="1"/>
                <c:pt idx="0">
                  <c:v>Som van 61-70</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armoede'!$H$65:$H$73</c:f>
              <c:numCache>
                <c:formatCode>General</c:formatCode>
                <c:ptCount val="8"/>
                <c:pt idx="0">
                  <c:v>11</c:v>
                </c:pt>
                <c:pt idx="1">
                  <c:v>6</c:v>
                </c:pt>
                <c:pt idx="2">
                  <c:v>7</c:v>
                </c:pt>
                <c:pt idx="3">
                  <c:v>6</c:v>
                </c:pt>
                <c:pt idx="4">
                  <c:v>8</c:v>
                </c:pt>
                <c:pt idx="5">
                  <c:v>5</c:v>
                </c:pt>
                <c:pt idx="6">
                  <c:v>3</c:v>
                </c:pt>
                <c:pt idx="7">
                  <c:v>6</c:v>
                </c:pt>
              </c:numCache>
            </c:numRef>
          </c:val>
          <c:extLst xmlns:c16r2="http://schemas.microsoft.com/office/drawing/2015/06/chart">
            <c:ext xmlns:c16="http://schemas.microsoft.com/office/drawing/2014/chart" uri="{C3380CC4-5D6E-409C-BE32-E72D297353CC}">
              <c16:uniqueId val="{00000006-1131-4143-BB1B-EDCA3742E906}"/>
            </c:ext>
          </c:extLst>
        </c:ser>
        <c:ser>
          <c:idx val="7"/>
          <c:order val="7"/>
          <c:tx>
            <c:strRef>
              <c:f>'1 Draaitab Geen armoede'!$I$64</c:f>
              <c:strCache>
                <c:ptCount val="1"/>
                <c:pt idx="0">
                  <c:v>Som van 71-80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armoede'!$I$65:$I$73</c:f>
              <c:numCache>
                <c:formatCode>General</c:formatCode>
                <c:ptCount val="8"/>
                <c:pt idx="0">
                  <c:v>3</c:v>
                </c:pt>
                <c:pt idx="1">
                  <c:v>1</c:v>
                </c:pt>
                <c:pt idx="3">
                  <c:v>1</c:v>
                </c:pt>
                <c:pt idx="4">
                  <c:v>1</c:v>
                </c:pt>
                <c:pt idx="5">
                  <c:v>2</c:v>
                </c:pt>
                <c:pt idx="6">
                  <c:v>2</c:v>
                </c:pt>
                <c:pt idx="7">
                  <c:v>1</c:v>
                </c:pt>
              </c:numCache>
            </c:numRef>
          </c:val>
          <c:extLst xmlns:c16r2="http://schemas.microsoft.com/office/drawing/2015/06/chart">
            <c:ext xmlns:c16="http://schemas.microsoft.com/office/drawing/2014/chart" uri="{C3380CC4-5D6E-409C-BE32-E72D297353CC}">
              <c16:uniqueId val="{00000007-1131-4143-BB1B-EDCA3742E906}"/>
            </c:ext>
          </c:extLst>
        </c:ser>
        <c:ser>
          <c:idx val="8"/>
          <c:order val="8"/>
          <c:tx>
            <c:strRef>
              <c:f>'1 Draaitab Geen armoede'!$J$64</c:f>
              <c:strCache>
                <c:ptCount val="1"/>
                <c:pt idx="0">
                  <c:v>Som van 80 plus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armoede'!$A$65:$A$73</c:f>
              <c:strCache>
                <c:ptCount val="8"/>
                <c:pt idx="0">
                  <c:v>2010</c:v>
                </c:pt>
                <c:pt idx="1">
                  <c:v>2011</c:v>
                </c:pt>
                <c:pt idx="2">
                  <c:v>2012</c:v>
                </c:pt>
                <c:pt idx="3">
                  <c:v>2013</c:v>
                </c:pt>
                <c:pt idx="4">
                  <c:v>2014</c:v>
                </c:pt>
                <c:pt idx="5">
                  <c:v>2015</c:v>
                </c:pt>
                <c:pt idx="6">
                  <c:v>2016</c:v>
                </c:pt>
                <c:pt idx="7">
                  <c:v>2017</c:v>
                </c:pt>
              </c:strCache>
            </c:strRef>
          </c:cat>
          <c:val>
            <c:numRef>
              <c:f>'1 Draaitab Geen armoede'!$J$65:$J$73</c:f>
              <c:numCache>
                <c:formatCode>General</c:formatCode>
                <c:ptCount val="8"/>
                <c:pt idx="0">
                  <c:v>1</c:v>
                </c:pt>
                <c:pt idx="1">
                  <c:v>1</c:v>
                </c:pt>
                <c:pt idx="3">
                  <c:v>1</c:v>
                </c:pt>
                <c:pt idx="4">
                  <c:v>1</c:v>
                </c:pt>
                <c:pt idx="5">
                  <c:v>1</c:v>
                </c:pt>
                <c:pt idx="7">
                  <c:v>1</c:v>
                </c:pt>
              </c:numCache>
            </c:numRef>
          </c:val>
          <c:extLst xmlns:c16r2="http://schemas.microsoft.com/office/drawing/2015/06/chart">
            <c:ext xmlns:c16="http://schemas.microsoft.com/office/drawing/2014/chart" uri="{C3380CC4-5D6E-409C-BE32-E72D297353CC}">
              <c16:uniqueId val="{00000008-1131-4143-BB1B-EDCA3742E906}"/>
            </c:ext>
          </c:extLst>
        </c:ser>
        <c:dLbls>
          <c:dLblPos val="inBase"/>
          <c:showLegendKey val="0"/>
          <c:showVal val="1"/>
          <c:showCatName val="0"/>
          <c:showSerName val="0"/>
          <c:showPercent val="0"/>
          <c:showBubbleSize val="0"/>
        </c:dLbls>
        <c:gapWidth val="150"/>
        <c:overlap val="100"/>
        <c:axId val="328844416"/>
        <c:axId val="328845952"/>
      </c:barChart>
      <c:catAx>
        <c:axId val="328844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845952"/>
        <c:crosses val="autoZero"/>
        <c:auto val="1"/>
        <c:lblAlgn val="ctr"/>
        <c:lblOffset val="100"/>
        <c:noMultiLvlLbl val="0"/>
      </c:catAx>
      <c:valAx>
        <c:axId val="328845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8844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gezondheid&amp;welzijn!Draaitabel5</c:name>
    <c:fmtId val="1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Bezettingsgraad sportfaciliteiten</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16"/>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7"/>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8"/>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19"/>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20"/>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'3 Draaitab gezondheid&amp;welzijn'!$B$265</c:f>
              <c:strCache>
                <c:ptCount val="1"/>
                <c:pt idx="0">
                  <c:v>Som van Totaal aantal deelnemers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'3 Draaitab gezondheid&amp;welzijn'!$A$266:$A$273</c:f>
              <c:strCache>
                <c:ptCount val="7"/>
                <c:pt idx="0">
                  <c:v>2011</c:v>
                </c:pt>
                <c:pt idx="1">
                  <c:v>2012</c:v>
                </c:pt>
                <c:pt idx="2">
                  <c:v>2013</c:v>
                </c:pt>
                <c:pt idx="3">
                  <c:v>2014</c:v>
                </c:pt>
                <c:pt idx="4">
                  <c:v>2015</c:v>
                </c:pt>
                <c:pt idx="5">
                  <c:v>2016</c:v>
                </c:pt>
                <c:pt idx="6">
                  <c:v>2017</c:v>
                </c:pt>
              </c:strCache>
            </c:strRef>
          </c:cat>
          <c:val>
            <c:numRef>
              <c:f>'3 Draaitab gezondheid&amp;welzijn'!$B$266:$B$273</c:f>
              <c:numCache>
                <c:formatCode>General</c:formatCode>
                <c:ptCount val="7"/>
                <c:pt idx="0">
                  <c:v>115537</c:v>
                </c:pt>
                <c:pt idx="1">
                  <c:v>132419</c:v>
                </c:pt>
                <c:pt idx="2">
                  <c:v>181651</c:v>
                </c:pt>
                <c:pt idx="3">
                  <c:v>182531</c:v>
                </c:pt>
                <c:pt idx="4">
                  <c:v>171046</c:v>
                </c:pt>
                <c:pt idx="5">
                  <c:v>174604</c:v>
                </c:pt>
                <c:pt idx="6">
                  <c:v>163675.5</c:v>
                </c:pt>
              </c:numCache>
            </c:numRef>
          </c:val>
          <c:smooth val="0"/>
          <c:extLst xmlns:c16r2="http://schemas.microsoft.com/office/drawing/2015/06/chart">
            <c:ext xmlns:c16="http://schemas.microsoft.com/office/drawing/2014/chart" uri="{C3380CC4-5D6E-409C-BE32-E72D297353CC}">
              <c16:uniqueId val="{00000000-4DFD-481A-AC76-62C3DCB6BBE7}"/>
            </c:ext>
          </c:extLst>
        </c:ser>
        <c:ser>
          <c:idx val="1"/>
          <c:order val="1"/>
          <c:tx>
            <c:strRef>
              <c:f>'3 Draaitab gezondheid&amp;welzijn'!$C$265</c:f>
              <c:strCache>
                <c:ptCount val="1"/>
                <c:pt idx="0">
                  <c:v>Som van Bezetting in deelnemersaantal Dageraad</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'3 Draaitab gezondheid&amp;welzijn'!$A$266:$A$273</c:f>
              <c:strCache>
                <c:ptCount val="7"/>
                <c:pt idx="0">
                  <c:v>2011</c:v>
                </c:pt>
                <c:pt idx="1">
                  <c:v>2012</c:v>
                </c:pt>
                <c:pt idx="2">
                  <c:v>2013</c:v>
                </c:pt>
                <c:pt idx="3">
                  <c:v>2014</c:v>
                </c:pt>
                <c:pt idx="4">
                  <c:v>2015</c:v>
                </c:pt>
                <c:pt idx="5">
                  <c:v>2016</c:v>
                </c:pt>
                <c:pt idx="6">
                  <c:v>2017</c:v>
                </c:pt>
              </c:strCache>
            </c:strRef>
          </c:cat>
          <c:val>
            <c:numRef>
              <c:f>'3 Draaitab gezondheid&amp;welzijn'!$C$266:$C$273</c:f>
              <c:numCache>
                <c:formatCode>General</c:formatCode>
                <c:ptCount val="7"/>
                <c:pt idx="0">
                  <c:v>61020</c:v>
                </c:pt>
                <c:pt idx="1">
                  <c:v>73744</c:v>
                </c:pt>
                <c:pt idx="2">
                  <c:v>89551</c:v>
                </c:pt>
                <c:pt idx="3">
                  <c:v>91759</c:v>
                </c:pt>
                <c:pt idx="4">
                  <c:v>90082</c:v>
                </c:pt>
                <c:pt idx="5">
                  <c:v>99239</c:v>
                </c:pt>
                <c:pt idx="6">
                  <c:v>94809</c:v>
                </c:pt>
              </c:numCache>
            </c:numRef>
          </c:val>
          <c:smooth val="0"/>
          <c:extLst xmlns:c16r2="http://schemas.microsoft.com/office/drawing/2015/06/chart">
            <c:ext xmlns:c16="http://schemas.microsoft.com/office/drawing/2014/chart" uri="{C3380CC4-5D6E-409C-BE32-E72D297353CC}">
              <c16:uniqueId val="{00000001-4DFD-481A-AC76-62C3DCB6BBE7}"/>
            </c:ext>
          </c:extLst>
        </c:ser>
        <c:ser>
          <c:idx val="2"/>
          <c:order val="2"/>
          <c:tx>
            <c:strRef>
              <c:f>'3 Draaitab gezondheid&amp;welzijn'!$D$265</c:f>
              <c:strCache>
                <c:ptCount val="1"/>
                <c:pt idx="0">
                  <c:v>Som van Bezetting in deelnemersaantal Vlasschaard</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'3 Draaitab gezondheid&amp;welzijn'!$A$266:$A$273</c:f>
              <c:strCache>
                <c:ptCount val="7"/>
                <c:pt idx="0">
                  <c:v>2011</c:v>
                </c:pt>
                <c:pt idx="1">
                  <c:v>2012</c:v>
                </c:pt>
                <c:pt idx="2">
                  <c:v>2013</c:v>
                </c:pt>
                <c:pt idx="3">
                  <c:v>2014</c:v>
                </c:pt>
                <c:pt idx="4">
                  <c:v>2015</c:v>
                </c:pt>
                <c:pt idx="5">
                  <c:v>2016</c:v>
                </c:pt>
                <c:pt idx="6">
                  <c:v>2017</c:v>
                </c:pt>
              </c:strCache>
            </c:strRef>
          </c:cat>
          <c:val>
            <c:numRef>
              <c:f>'3 Draaitab gezondheid&amp;welzijn'!$D$266:$D$273</c:f>
              <c:numCache>
                <c:formatCode>General</c:formatCode>
                <c:ptCount val="7"/>
                <c:pt idx="0">
                  <c:v>35725</c:v>
                </c:pt>
                <c:pt idx="1">
                  <c:v>36758</c:v>
                </c:pt>
                <c:pt idx="2">
                  <c:v>60913</c:v>
                </c:pt>
                <c:pt idx="3">
                  <c:v>64049</c:v>
                </c:pt>
                <c:pt idx="4">
                  <c:v>60942</c:v>
                </c:pt>
                <c:pt idx="5">
                  <c:v>53936</c:v>
                </c:pt>
                <c:pt idx="6">
                  <c:v>53138</c:v>
                </c:pt>
              </c:numCache>
            </c:numRef>
          </c:val>
          <c:smooth val="0"/>
          <c:extLst xmlns:c16r2="http://schemas.microsoft.com/office/drawing/2015/06/chart">
            <c:ext xmlns:c16="http://schemas.microsoft.com/office/drawing/2014/chart" uri="{C3380CC4-5D6E-409C-BE32-E72D297353CC}">
              <c16:uniqueId val="{00000002-4DFD-481A-AC76-62C3DCB6BBE7}"/>
            </c:ext>
          </c:extLst>
        </c:ser>
        <c:ser>
          <c:idx val="3"/>
          <c:order val="3"/>
          <c:tx>
            <c:strRef>
              <c:f>'3 Draaitab gezondheid&amp;welzijn'!$E$265</c:f>
              <c:strCache>
                <c:ptCount val="1"/>
                <c:pt idx="0">
                  <c:v>Som van Bezetting in deelnemersaantal Arendswijk</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cat>
            <c:strRef>
              <c:f>'3 Draaitab gezondheid&amp;welzijn'!$A$266:$A$273</c:f>
              <c:strCache>
                <c:ptCount val="7"/>
                <c:pt idx="0">
                  <c:v>2011</c:v>
                </c:pt>
                <c:pt idx="1">
                  <c:v>2012</c:v>
                </c:pt>
                <c:pt idx="2">
                  <c:v>2013</c:v>
                </c:pt>
                <c:pt idx="3">
                  <c:v>2014</c:v>
                </c:pt>
                <c:pt idx="4">
                  <c:v>2015</c:v>
                </c:pt>
                <c:pt idx="5">
                  <c:v>2016</c:v>
                </c:pt>
                <c:pt idx="6">
                  <c:v>2017</c:v>
                </c:pt>
              </c:strCache>
            </c:strRef>
          </c:cat>
          <c:val>
            <c:numRef>
              <c:f>'3 Draaitab gezondheid&amp;welzijn'!$E$266:$E$273</c:f>
              <c:numCache>
                <c:formatCode>General</c:formatCode>
                <c:ptCount val="7"/>
                <c:pt idx="0">
                  <c:v>18111</c:v>
                </c:pt>
                <c:pt idx="1">
                  <c:v>19089</c:v>
                </c:pt>
                <c:pt idx="2">
                  <c:v>24556</c:v>
                </c:pt>
                <c:pt idx="3">
                  <c:v>22948</c:v>
                </c:pt>
                <c:pt idx="4">
                  <c:v>17612</c:v>
                </c:pt>
                <c:pt idx="5">
                  <c:v>19609</c:v>
                </c:pt>
                <c:pt idx="6">
                  <c:v>12988.5</c:v>
                </c:pt>
              </c:numCache>
            </c:numRef>
          </c:val>
          <c:smooth val="0"/>
          <c:extLst xmlns:c16r2="http://schemas.microsoft.com/office/drawing/2015/06/chart">
            <c:ext xmlns:c16="http://schemas.microsoft.com/office/drawing/2014/chart" uri="{C3380CC4-5D6E-409C-BE32-E72D297353CC}">
              <c16:uniqueId val="{00000003-4DFD-481A-AC76-62C3DCB6BBE7}"/>
            </c:ext>
          </c:extLst>
        </c:ser>
        <c:ser>
          <c:idx val="4"/>
          <c:order val="4"/>
          <c:tx>
            <c:strRef>
              <c:f>'3 Draaitab gezondheid&amp;welzijn'!$F$265</c:f>
              <c:strCache>
                <c:ptCount val="1"/>
                <c:pt idx="0">
                  <c:v>Som van Bezetting in deelnemersaantal School Noord</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cat>
            <c:strRef>
              <c:f>'3 Draaitab gezondheid&amp;welzijn'!$A$266:$A$273</c:f>
              <c:strCache>
                <c:ptCount val="7"/>
                <c:pt idx="0">
                  <c:v>2011</c:v>
                </c:pt>
                <c:pt idx="1">
                  <c:v>2012</c:v>
                </c:pt>
                <c:pt idx="2">
                  <c:v>2013</c:v>
                </c:pt>
                <c:pt idx="3">
                  <c:v>2014</c:v>
                </c:pt>
                <c:pt idx="4">
                  <c:v>2015</c:v>
                </c:pt>
                <c:pt idx="5">
                  <c:v>2016</c:v>
                </c:pt>
                <c:pt idx="6">
                  <c:v>2017</c:v>
                </c:pt>
              </c:strCache>
            </c:strRef>
          </c:cat>
          <c:val>
            <c:numRef>
              <c:f>'3 Draaitab gezondheid&amp;welzijn'!$F$266:$F$273</c:f>
              <c:numCache>
                <c:formatCode>General</c:formatCode>
                <c:ptCount val="7"/>
                <c:pt idx="0">
                  <c:v>681</c:v>
                </c:pt>
                <c:pt idx="1">
                  <c:v>2828</c:v>
                </c:pt>
                <c:pt idx="2">
                  <c:v>6631</c:v>
                </c:pt>
                <c:pt idx="3">
                  <c:v>3775</c:v>
                </c:pt>
                <c:pt idx="4">
                  <c:v>2410</c:v>
                </c:pt>
                <c:pt idx="5">
                  <c:v>1820</c:v>
                </c:pt>
                <c:pt idx="6">
                  <c:v>2740</c:v>
                </c:pt>
              </c:numCache>
            </c:numRef>
          </c:val>
          <c:smooth val="0"/>
          <c:extLst xmlns:c16r2="http://schemas.microsoft.com/office/drawing/2015/06/chart">
            <c:ext xmlns:c16="http://schemas.microsoft.com/office/drawing/2014/chart" uri="{C3380CC4-5D6E-409C-BE32-E72D297353CC}">
              <c16:uniqueId val="{00000004-4DFD-481A-AC76-62C3DCB6BBE7}"/>
            </c:ext>
          </c:extLst>
        </c:ser>
        <c:dLbls>
          <c:showLegendKey val="0"/>
          <c:showVal val="0"/>
          <c:showCatName val="0"/>
          <c:showSerName val="0"/>
          <c:showPercent val="0"/>
          <c:showBubbleSize val="0"/>
        </c:dLbls>
        <c:marker val="1"/>
        <c:smooth val="0"/>
        <c:axId val="329321856"/>
        <c:axId val="329328128"/>
      </c:lineChart>
      <c:catAx>
        <c:axId val="32932185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328128"/>
        <c:crosses val="autoZero"/>
        <c:auto val="1"/>
        <c:lblAlgn val="ctr"/>
        <c:lblOffset val="100"/>
        <c:noMultiLvlLbl val="0"/>
      </c:catAx>
      <c:valAx>
        <c:axId val="3293281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321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armoede!Draaitabel14</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Aantal</a:t>
            </a:r>
            <a:r>
              <a:rPr lang="nl-BE" baseline="0"/>
              <a:t> woongelegenheden sociale huurmarkt</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 Draaitab Geen armoede'!$B$264</c:f>
              <c:strCache>
                <c:ptCount val="1"/>
                <c:pt idx="0">
                  <c:v>Som van Aantal huurwgl Mijn Huis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armoede'!$A$265:$A$270</c:f>
              <c:strCache>
                <c:ptCount val="5"/>
                <c:pt idx="0">
                  <c:v>2013</c:v>
                </c:pt>
                <c:pt idx="1">
                  <c:v>2014</c:v>
                </c:pt>
                <c:pt idx="2">
                  <c:v>2015</c:v>
                </c:pt>
                <c:pt idx="3">
                  <c:v>2016</c:v>
                </c:pt>
                <c:pt idx="4">
                  <c:v>2017</c:v>
                </c:pt>
              </c:strCache>
            </c:strRef>
          </c:cat>
          <c:val>
            <c:numRef>
              <c:f>'1 Draaitab Geen armoede'!$B$265:$B$270</c:f>
              <c:numCache>
                <c:formatCode>General</c:formatCode>
                <c:ptCount val="5"/>
                <c:pt idx="0">
                  <c:v>588</c:v>
                </c:pt>
                <c:pt idx="1">
                  <c:v>593</c:v>
                </c:pt>
                <c:pt idx="2">
                  <c:v>593</c:v>
                </c:pt>
                <c:pt idx="3">
                  <c:v>591</c:v>
                </c:pt>
                <c:pt idx="4">
                  <c:v>601</c:v>
                </c:pt>
              </c:numCache>
            </c:numRef>
          </c:val>
        </c:ser>
        <c:ser>
          <c:idx val="1"/>
          <c:order val="1"/>
          <c:tx>
            <c:strRef>
              <c:f>'1 Draaitab Geen armoede'!$C$264</c:f>
              <c:strCache>
                <c:ptCount val="1"/>
                <c:pt idx="0">
                  <c:v>Som van Aantal huurwgl SVK De Poort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 Draaitab Geen armoede'!$A$265:$A$270</c:f>
              <c:strCache>
                <c:ptCount val="5"/>
                <c:pt idx="0">
                  <c:v>2013</c:v>
                </c:pt>
                <c:pt idx="1">
                  <c:v>2014</c:v>
                </c:pt>
                <c:pt idx="2">
                  <c:v>2015</c:v>
                </c:pt>
                <c:pt idx="3">
                  <c:v>2016</c:v>
                </c:pt>
                <c:pt idx="4">
                  <c:v>2017</c:v>
                </c:pt>
              </c:strCache>
            </c:strRef>
          </c:cat>
          <c:val>
            <c:numRef>
              <c:f>'1 Draaitab Geen armoede'!$C$265:$C$270</c:f>
              <c:numCache>
                <c:formatCode>General</c:formatCode>
                <c:ptCount val="5"/>
                <c:pt idx="0">
                  <c:v>25</c:v>
                </c:pt>
                <c:pt idx="1">
                  <c:v>27</c:v>
                </c:pt>
                <c:pt idx="2">
                  <c:v>29</c:v>
                </c:pt>
                <c:pt idx="3">
                  <c:v>37</c:v>
                </c:pt>
                <c:pt idx="4">
                  <c:v>44</c:v>
                </c:pt>
              </c:numCache>
            </c:numRef>
          </c:val>
        </c:ser>
        <c:dLbls>
          <c:dLblPos val="inBase"/>
          <c:showLegendKey val="0"/>
          <c:showVal val="1"/>
          <c:showCatName val="0"/>
          <c:showSerName val="0"/>
          <c:showPercent val="0"/>
          <c:showBubbleSize val="0"/>
        </c:dLbls>
        <c:gapWidth val="150"/>
        <c:overlap val="100"/>
        <c:axId val="329405184"/>
        <c:axId val="329406720"/>
      </c:barChart>
      <c:catAx>
        <c:axId val="329405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406720"/>
        <c:crosses val="autoZero"/>
        <c:auto val="1"/>
        <c:lblAlgn val="ctr"/>
        <c:lblOffset val="100"/>
        <c:noMultiLvlLbl val="0"/>
      </c:catAx>
      <c:valAx>
        <c:axId val="3294067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405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 Draaitab Geen armoede!Draaitabel17</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Resterende</a:t>
            </a:r>
            <a:r>
              <a:rPr lang="en-US" baseline="0"/>
              <a:t> aantal woningen binnen sociaal bindend objectief (tegen 2025)</a:t>
            </a:r>
            <a:endParaRPr lang="en-US"/>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'1 Draaitab Geen armoede'!$B$279</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 Draaitab Geen armoede'!$A$280:$A$287</c:f>
              <c:strCache>
                <c:ptCount val="7"/>
                <c:pt idx="0">
                  <c:v>2008</c:v>
                </c:pt>
                <c:pt idx="1">
                  <c:v>2013</c:v>
                </c:pt>
                <c:pt idx="2">
                  <c:v>2014</c:v>
                </c:pt>
                <c:pt idx="3">
                  <c:v>2015</c:v>
                </c:pt>
                <c:pt idx="4">
                  <c:v>2016</c:v>
                </c:pt>
                <c:pt idx="5">
                  <c:v>2017</c:v>
                </c:pt>
                <c:pt idx="6">
                  <c:v>2018</c:v>
                </c:pt>
              </c:strCache>
            </c:strRef>
          </c:cat>
          <c:val>
            <c:numRef>
              <c:f>'1 Draaitab Geen armoede'!$B$280:$B$287</c:f>
              <c:numCache>
                <c:formatCode>General</c:formatCode>
                <c:ptCount val="7"/>
                <c:pt idx="0">
                  <c:v>183</c:v>
                </c:pt>
                <c:pt idx="1">
                  <c:v>129</c:v>
                </c:pt>
                <c:pt idx="2">
                  <c:v>131</c:v>
                </c:pt>
                <c:pt idx="3">
                  <c:v>130</c:v>
                </c:pt>
                <c:pt idx="4">
                  <c:v>128</c:v>
                </c:pt>
                <c:pt idx="5">
                  <c:v>118</c:v>
                </c:pt>
                <c:pt idx="6">
                  <c:v>101</c:v>
                </c:pt>
              </c:numCache>
            </c:numRef>
          </c:val>
          <c:smooth val="0"/>
        </c:ser>
        <c:dLbls>
          <c:dLblPos val="b"/>
          <c:showLegendKey val="0"/>
          <c:showVal val="1"/>
          <c:showCatName val="0"/>
          <c:showSerName val="0"/>
          <c:showPercent val="0"/>
          <c:showBubbleSize val="0"/>
        </c:dLbls>
        <c:marker val="1"/>
        <c:smooth val="0"/>
        <c:axId val="329127040"/>
        <c:axId val="329138176"/>
      </c:lineChart>
      <c:catAx>
        <c:axId val="3291270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138176"/>
        <c:crosses val="autoZero"/>
        <c:auto val="1"/>
        <c:lblAlgn val="ctr"/>
        <c:lblOffset val="100"/>
        <c:noMultiLvlLbl val="0"/>
      </c:catAx>
      <c:valAx>
        <c:axId val="3291381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127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[Goeiemorgen_Harelbeke_de_cijfers.xlsx]4 Draaitab kwaliteitsonderwijs!Draaitabel5</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Capaciteit basisscholen</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3"/>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4"/>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Draaitab kwaliteitsonderwijs'!$B$91:$B$92</c:f>
              <c:strCache>
                <c:ptCount val="1"/>
                <c:pt idx="0">
                  <c:v>2012-2013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'4 Draaitab kwaliteitsonderwijs'!$A$93:$A$104</c:f>
              <c:strCache>
                <c:ptCount val="11"/>
                <c:pt idx="0">
                  <c:v>School Centrum</c:v>
                </c:pt>
                <c:pt idx="1">
                  <c:v>School Noord</c:v>
                </c:pt>
                <c:pt idx="2">
                  <c:v>School Zuid</c:v>
                </c:pt>
                <c:pt idx="3">
                  <c:v>VBS Bavikhove</c:v>
                </c:pt>
                <c:pt idx="4">
                  <c:v>VBS De Vleugel</c:v>
                </c:pt>
                <c:pt idx="5">
                  <c:v>VBS Heilig Hart</c:v>
                </c:pt>
                <c:pt idx="6">
                  <c:v>VBS Hulste</c:v>
                </c:pt>
                <c:pt idx="7">
                  <c:v>VBS Mariaschool</c:v>
                </c:pt>
                <c:pt idx="8">
                  <c:v>VBS Sint Rita</c:v>
                </c:pt>
                <c:pt idx="9">
                  <c:v>VBS Stasegem</c:v>
                </c:pt>
                <c:pt idx="10">
                  <c:v>GO Ter Gavers</c:v>
                </c:pt>
              </c:strCache>
            </c:strRef>
          </c:cat>
          <c:val>
            <c:numRef>
              <c:f>'4 Draaitab kwaliteitsonderwijs'!$B$93:$B$104</c:f>
              <c:numCache>
                <c:formatCode>0%</c:formatCode>
                <c:ptCount val="11"/>
                <c:pt idx="0">
                  <c:v>0.83689999999999998</c:v>
                </c:pt>
                <c:pt idx="1">
                  <c:v>0.73</c:v>
                </c:pt>
                <c:pt idx="2">
                  <c:v>0.78</c:v>
                </c:pt>
                <c:pt idx="3">
                  <c:v>0.87219999999999998</c:v>
                </c:pt>
                <c:pt idx="4">
                  <c:v>0.70540000000000003</c:v>
                </c:pt>
                <c:pt idx="5">
                  <c:v>0.75270000000000004</c:v>
                </c:pt>
                <c:pt idx="6">
                  <c:v>0.42049999999999998</c:v>
                </c:pt>
                <c:pt idx="7">
                  <c:v>0.79169999999999996</c:v>
                </c:pt>
                <c:pt idx="8">
                  <c:v>0.91500000000000004</c:v>
                </c:pt>
                <c:pt idx="9">
                  <c:v>0.85829999999999995</c:v>
                </c:pt>
                <c:pt idx="10">
                  <c:v>0.45750000000000002</c:v>
                </c:pt>
              </c:numCache>
            </c:numRef>
          </c:val>
        </c:ser>
        <c:ser>
          <c:idx val="1"/>
          <c:order val="1"/>
          <c:tx>
            <c:strRef>
              <c:f>'4 Draaitab kwaliteitsonderwijs'!$C$91:$C$92</c:f>
              <c:strCache>
                <c:ptCount val="1"/>
                <c:pt idx="0">
                  <c:v>2013-2014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'4 Draaitab kwaliteitsonderwijs'!$A$93:$A$104</c:f>
              <c:strCache>
                <c:ptCount val="11"/>
                <c:pt idx="0">
                  <c:v>School Centrum</c:v>
                </c:pt>
                <c:pt idx="1">
                  <c:v>School Noord</c:v>
                </c:pt>
                <c:pt idx="2">
                  <c:v>School Zuid</c:v>
                </c:pt>
                <c:pt idx="3">
                  <c:v>VBS Bavikhove</c:v>
                </c:pt>
                <c:pt idx="4">
                  <c:v>VBS De Vleugel</c:v>
                </c:pt>
                <c:pt idx="5">
                  <c:v>VBS Heilig Hart</c:v>
                </c:pt>
                <c:pt idx="6">
                  <c:v>VBS Hulste</c:v>
                </c:pt>
                <c:pt idx="7">
                  <c:v>VBS Mariaschool</c:v>
                </c:pt>
                <c:pt idx="8">
                  <c:v>VBS Sint Rita</c:v>
                </c:pt>
                <c:pt idx="9">
                  <c:v>VBS Stasegem</c:v>
                </c:pt>
                <c:pt idx="10">
                  <c:v>GO Ter Gavers</c:v>
                </c:pt>
              </c:strCache>
            </c:strRef>
          </c:cat>
          <c:val>
            <c:numRef>
              <c:f>'4 Draaitab kwaliteitsonderwijs'!$C$93:$C$104</c:f>
              <c:numCache>
                <c:formatCode>0%</c:formatCode>
                <c:ptCount val="11"/>
                <c:pt idx="0">
                  <c:v>0.81540000000000001</c:v>
                </c:pt>
                <c:pt idx="1">
                  <c:v>0.77669999999999995</c:v>
                </c:pt>
                <c:pt idx="2">
                  <c:v>0.82</c:v>
                </c:pt>
                <c:pt idx="3">
                  <c:v>0.88060000000000005</c:v>
                </c:pt>
                <c:pt idx="4">
                  <c:v>0.74109999999999998</c:v>
                </c:pt>
                <c:pt idx="5">
                  <c:v>0.79620000000000002</c:v>
                </c:pt>
                <c:pt idx="6">
                  <c:v>0.44700000000000001</c:v>
                </c:pt>
                <c:pt idx="7">
                  <c:v>0.82640000000000002</c:v>
                </c:pt>
                <c:pt idx="8">
                  <c:v>0.83330000000000004</c:v>
                </c:pt>
                <c:pt idx="9">
                  <c:v>0.9</c:v>
                </c:pt>
                <c:pt idx="10">
                  <c:v>0.4375</c:v>
                </c:pt>
              </c:numCache>
            </c:numRef>
          </c:val>
        </c:ser>
        <c:ser>
          <c:idx val="2"/>
          <c:order val="2"/>
          <c:tx>
            <c:strRef>
              <c:f>'4 Draaitab kwaliteitsonderwijs'!$D$91:$D$92</c:f>
              <c:strCache>
                <c:ptCount val="1"/>
                <c:pt idx="0">
                  <c:v>2014-2015</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'4 Draaitab kwaliteitsonderwijs'!$A$93:$A$104</c:f>
              <c:strCache>
                <c:ptCount val="11"/>
                <c:pt idx="0">
                  <c:v>School Centrum</c:v>
                </c:pt>
                <c:pt idx="1">
                  <c:v>School Noord</c:v>
                </c:pt>
                <c:pt idx="2">
                  <c:v>School Zuid</c:v>
                </c:pt>
                <c:pt idx="3">
                  <c:v>VBS Bavikhove</c:v>
                </c:pt>
                <c:pt idx="4">
                  <c:v>VBS De Vleugel</c:v>
                </c:pt>
                <c:pt idx="5">
                  <c:v>VBS Heilig Hart</c:v>
                </c:pt>
                <c:pt idx="6">
                  <c:v>VBS Hulste</c:v>
                </c:pt>
                <c:pt idx="7">
                  <c:v>VBS Mariaschool</c:v>
                </c:pt>
                <c:pt idx="8">
                  <c:v>VBS Sint Rita</c:v>
                </c:pt>
                <c:pt idx="9">
                  <c:v>VBS Stasegem</c:v>
                </c:pt>
                <c:pt idx="10">
                  <c:v>GO Ter Gavers</c:v>
                </c:pt>
              </c:strCache>
            </c:strRef>
          </c:cat>
          <c:val>
            <c:numRef>
              <c:f>'4 Draaitab kwaliteitsonderwijs'!$D$93:$D$104</c:f>
              <c:numCache>
                <c:formatCode>0%</c:formatCode>
                <c:ptCount val="11"/>
                <c:pt idx="0">
                  <c:v>0.80900000000000005</c:v>
                </c:pt>
                <c:pt idx="1">
                  <c:v>0.76900000000000002</c:v>
                </c:pt>
                <c:pt idx="2">
                  <c:v>0.8</c:v>
                </c:pt>
                <c:pt idx="3">
                  <c:v>0.89700000000000002</c:v>
                </c:pt>
                <c:pt idx="4">
                  <c:v>0.78100000000000003</c:v>
                </c:pt>
                <c:pt idx="5">
                  <c:v>0.82799999999999996</c:v>
                </c:pt>
                <c:pt idx="6">
                  <c:v>0.40899999999999997</c:v>
                </c:pt>
                <c:pt idx="7">
                  <c:v>0.82899999999999996</c:v>
                </c:pt>
                <c:pt idx="8">
                  <c:v>0.91600000000000004</c:v>
                </c:pt>
                <c:pt idx="9">
                  <c:v>0.90500000000000003</c:v>
                </c:pt>
                <c:pt idx="10">
                  <c:v>0.72</c:v>
                </c:pt>
              </c:numCache>
            </c:numRef>
          </c:val>
        </c:ser>
        <c:ser>
          <c:idx val="3"/>
          <c:order val="3"/>
          <c:tx>
            <c:strRef>
              <c:f>'4 Draaitab kwaliteitsonderwijs'!$E$91:$E$92</c:f>
              <c:strCache>
                <c:ptCount val="1"/>
                <c:pt idx="0">
                  <c:v>2015-2016</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'4 Draaitab kwaliteitsonderwijs'!$A$93:$A$104</c:f>
              <c:strCache>
                <c:ptCount val="11"/>
                <c:pt idx="0">
                  <c:v>School Centrum</c:v>
                </c:pt>
                <c:pt idx="1">
                  <c:v>School Noord</c:v>
                </c:pt>
                <c:pt idx="2">
                  <c:v>School Zuid</c:v>
                </c:pt>
                <c:pt idx="3">
                  <c:v>VBS Bavikhove</c:v>
                </c:pt>
                <c:pt idx="4">
                  <c:v>VBS De Vleugel</c:v>
                </c:pt>
                <c:pt idx="5">
                  <c:v>VBS Heilig Hart</c:v>
                </c:pt>
                <c:pt idx="6">
                  <c:v>VBS Hulste</c:v>
                </c:pt>
                <c:pt idx="7">
                  <c:v>VBS Mariaschool</c:v>
                </c:pt>
                <c:pt idx="8">
                  <c:v>VBS Sint Rita</c:v>
                </c:pt>
                <c:pt idx="9">
                  <c:v>VBS Stasegem</c:v>
                </c:pt>
                <c:pt idx="10">
                  <c:v>GO Ter Gavers</c:v>
                </c:pt>
              </c:strCache>
            </c:strRef>
          </c:cat>
          <c:val>
            <c:numRef>
              <c:f>'4 Draaitab kwaliteitsonderwijs'!$E$93:$E$104</c:f>
              <c:numCache>
                <c:formatCode>0%</c:formatCode>
                <c:ptCount val="11"/>
                <c:pt idx="0">
                  <c:v>0.74460000000000004</c:v>
                </c:pt>
                <c:pt idx="1">
                  <c:v>0.8276</c:v>
                </c:pt>
                <c:pt idx="2">
                  <c:v>0.89</c:v>
                </c:pt>
                <c:pt idx="3">
                  <c:v>0.89439999999999997</c:v>
                </c:pt>
                <c:pt idx="4">
                  <c:v>0.72319999999999995</c:v>
                </c:pt>
                <c:pt idx="5">
                  <c:v>0.83689999999999998</c:v>
                </c:pt>
                <c:pt idx="6">
                  <c:v>0.42909999999999998</c:v>
                </c:pt>
                <c:pt idx="7">
                  <c:v>0.82630000000000003</c:v>
                </c:pt>
                <c:pt idx="8">
                  <c:v>0.86250000000000004</c:v>
                </c:pt>
                <c:pt idx="9">
                  <c:v>0.90269999999999995</c:v>
                </c:pt>
                <c:pt idx="10">
                  <c:v>0.68400000000000005</c:v>
                </c:pt>
              </c:numCache>
            </c:numRef>
          </c:val>
        </c:ser>
        <c:ser>
          <c:idx val="4"/>
          <c:order val="4"/>
          <c:tx>
            <c:strRef>
              <c:f>'4 Draaitab kwaliteitsonderwijs'!$F$91:$F$92</c:f>
              <c:strCache>
                <c:ptCount val="1"/>
                <c:pt idx="0">
                  <c:v>2016-2017</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'4 Draaitab kwaliteitsonderwijs'!$A$93:$A$104</c:f>
              <c:strCache>
                <c:ptCount val="11"/>
                <c:pt idx="0">
                  <c:v>School Centrum</c:v>
                </c:pt>
                <c:pt idx="1">
                  <c:v>School Noord</c:v>
                </c:pt>
                <c:pt idx="2">
                  <c:v>School Zuid</c:v>
                </c:pt>
                <c:pt idx="3">
                  <c:v>VBS Bavikhove</c:v>
                </c:pt>
                <c:pt idx="4">
                  <c:v>VBS De Vleugel</c:v>
                </c:pt>
                <c:pt idx="5">
                  <c:v>VBS Heilig Hart</c:v>
                </c:pt>
                <c:pt idx="6">
                  <c:v>VBS Hulste</c:v>
                </c:pt>
                <c:pt idx="7">
                  <c:v>VBS Mariaschool</c:v>
                </c:pt>
                <c:pt idx="8">
                  <c:v>VBS Sint Rita</c:v>
                </c:pt>
                <c:pt idx="9">
                  <c:v>VBS Stasegem</c:v>
                </c:pt>
                <c:pt idx="10">
                  <c:v>GO Ter Gavers</c:v>
                </c:pt>
              </c:strCache>
            </c:strRef>
          </c:cat>
          <c:val>
            <c:numRef>
              <c:f>'4 Draaitab kwaliteitsonderwijs'!$F$93:$F$104</c:f>
              <c:numCache>
                <c:formatCode>0%</c:formatCode>
                <c:ptCount val="11"/>
                <c:pt idx="0">
                  <c:v>0.73850000000000005</c:v>
                </c:pt>
                <c:pt idx="1">
                  <c:v>0.89</c:v>
                </c:pt>
                <c:pt idx="2">
                  <c:v>0.82769999999999999</c:v>
                </c:pt>
                <c:pt idx="3">
                  <c:v>0.90559999999999996</c:v>
                </c:pt>
                <c:pt idx="5">
                  <c:v>0.8397</c:v>
                </c:pt>
                <c:pt idx="6">
                  <c:v>0.67069999999999996</c:v>
                </c:pt>
                <c:pt idx="7">
                  <c:v>0.79510000000000003</c:v>
                </c:pt>
                <c:pt idx="8">
                  <c:v>0.9</c:v>
                </c:pt>
                <c:pt idx="9">
                  <c:v>0.89439999999999997</c:v>
                </c:pt>
                <c:pt idx="10">
                  <c:v>0.74</c:v>
                </c:pt>
              </c:numCache>
            </c:numRef>
          </c:val>
        </c:ser>
        <c:dLbls>
          <c:showLegendKey val="0"/>
          <c:showVal val="0"/>
          <c:showCatName val="0"/>
          <c:showSerName val="0"/>
          <c:showPercent val="0"/>
          <c:showBubbleSize val="0"/>
        </c:dLbls>
        <c:gapWidth val="100"/>
        <c:overlap val="-24"/>
        <c:axId val="329243264"/>
        <c:axId val="329245056"/>
      </c:barChart>
      <c:catAx>
        <c:axId val="329243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245056"/>
        <c:crosses val="autoZero"/>
        <c:auto val="1"/>
        <c:lblAlgn val="ctr"/>
        <c:lblOffset val="100"/>
        <c:noMultiLvlLbl val="0"/>
      </c:catAx>
      <c:valAx>
        <c:axId val="32924505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9243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[Goeiemorgen_Harelbeke_de_cijfers.xlsx]10 Draaitab Ongelijkheid verm!Draaitabel2</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Budget ontwikkelingssamenwerking</a:t>
            </a:r>
          </a:p>
        </c:rich>
      </c:tx>
      <c:layout>
        <c:manualLayout>
          <c:xMode val="edge"/>
          <c:yMode val="edge"/>
          <c:x val="0.13109011373578303"/>
          <c:y val="6.8423738699329245E-2"/>
        </c:manualLayout>
      </c:layout>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'10 Draaitab Ongelijkheid verm'!$B$6</c:f>
              <c:strCache>
                <c:ptCount val="1"/>
                <c:pt idx="0">
                  <c:v>Som van Percentage OS op totaal expl budget</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'10 Draaitab Ongelijkheid verm'!$A$7:$A$11</c:f>
              <c:strCache>
                <c:ptCount val="4"/>
                <c:pt idx="0">
                  <c:v>2014</c:v>
                </c:pt>
                <c:pt idx="1">
                  <c:v>2015</c:v>
                </c:pt>
                <c:pt idx="2">
                  <c:v>2016</c:v>
                </c:pt>
                <c:pt idx="3">
                  <c:v>2017</c:v>
                </c:pt>
              </c:strCache>
            </c:strRef>
          </c:cat>
          <c:val>
            <c:numRef>
              <c:f>'10 Draaitab Ongelijkheid verm'!$B$7:$B$11</c:f>
              <c:numCache>
                <c:formatCode>0.00%</c:formatCode>
                <c:ptCount val="4"/>
                <c:pt idx="0">
                  <c:v>2.3568369266560455E-3</c:v>
                </c:pt>
                <c:pt idx="1">
                  <c:v>2.7752451507691033E-3</c:v>
                </c:pt>
                <c:pt idx="2">
                  <c:v>2.3090796176796461E-3</c:v>
                </c:pt>
                <c:pt idx="3">
                  <c:v>2.3984244700743264E-3</c:v>
                </c:pt>
              </c:numCache>
            </c:numRef>
          </c:val>
          <c:smooth val="0"/>
          <c:extLst xmlns:c16r2="http://schemas.microsoft.com/office/drawing/2015/06/chart">
            <c:ext xmlns:c16="http://schemas.microsoft.com/office/drawing/2014/chart" uri="{C3380CC4-5D6E-409C-BE32-E72D297353CC}">
              <c16:uniqueId val="{00000000-D097-4E66-84BD-3B8BDA51E050}"/>
            </c:ext>
          </c:extLst>
        </c:ser>
        <c:ser>
          <c:idx val="1"/>
          <c:order val="1"/>
          <c:tx>
            <c:strRef>
              <c:f>'10 Draaitab Ongelijkheid verm'!$C$6</c:f>
              <c:strCache>
                <c:ptCount val="1"/>
                <c:pt idx="0">
                  <c:v>Som van 0,7%norm</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'10 Draaitab Ongelijkheid verm'!$A$7:$A$11</c:f>
              <c:strCache>
                <c:ptCount val="4"/>
                <c:pt idx="0">
                  <c:v>2014</c:v>
                </c:pt>
                <c:pt idx="1">
                  <c:v>2015</c:v>
                </c:pt>
                <c:pt idx="2">
                  <c:v>2016</c:v>
                </c:pt>
                <c:pt idx="3">
                  <c:v>2017</c:v>
                </c:pt>
              </c:strCache>
            </c:strRef>
          </c:cat>
          <c:val>
            <c:numRef>
              <c:f>'10 Draaitab Ongelijkheid verm'!$C$7:$C$11</c:f>
              <c:numCache>
                <c:formatCode>_("€"* #,##0.00_);_("€"* \(#,##0.00\);_("€"* "-"??_);_(@_)</c:formatCode>
                <c:ptCount val="4"/>
                <c:pt idx="0">
                  <c:v>7.0000000000000001E-3</c:v>
                </c:pt>
                <c:pt idx="1">
                  <c:v>7.0000000000000001E-3</c:v>
                </c:pt>
                <c:pt idx="2">
                  <c:v>7.0000000000000001E-3</c:v>
                </c:pt>
                <c:pt idx="3">
                  <c:v>7.0000000000000001E-3</c:v>
                </c:pt>
              </c:numCache>
            </c:numRef>
          </c:val>
          <c:smooth val="0"/>
          <c:extLst xmlns:c16r2="http://schemas.microsoft.com/office/drawing/2015/06/chart">
            <c:ext xmlns:c16="http://schemas.microsoft.com/office/drawing/2014/chart" uri="{C3380CC4-5D6E-409C-BE32-E72D297353CC}">
              <c16:uniqueId val="{00000001-D097-4E66-84BD-3B8BDA51E050}"/>
            </c:ext>
          </c:extLst>
        </c:ser>
        <c:dLbls>
          <c:showLegendKey val="0"/>
          <c:showVal val="0"/>
          <c:showCatName val="0"/>
          <c:showSerName val="0"/>
          <c:showPercent val="0"/>
          <c:showBubbleSize val="0"/>
        </c:dLbls>
        <c:marker val="1"/>
        <c:smooth val="0"/>
        <c:axId val="330244096"/>
        <c:axId val="330246016"/>
      </c:lineChart>
      <c:catAx>
        <c:axId val="33024409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0246016"/>
        <c:crosses val="autoZero"/>
        <c:auto val="1"/>
        <c:lblAlgn val="ctr"/>
        <c:lblOffset val="100"/>
        <c:noMultiLvlLbl val="0"/>
      </c:catAx>
      <c:valAx>
        <c:axId val="330246016"/>
        <c:scaling>
          <c:orientation val="minMax"/>
          <c:max val="1.0000000000000002E-2"/>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0244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[Goeiemorgen_Harelbeke_de_cijfers.xlsx]WOL !Draaitabel1</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Problematische</a:t>
            </a:r>
            <a:r>
              <a:rPr lang="nl-BE" baseline="0"/>
              <a:t> afwezigheid</a:t>
            </a:r>
            <a:endParaRPr lang="nl-BE"/>
          </a:p>
        </c:rich>
      </c:tx>
      <c:layout>
        <c:manualLayout>
          <c:xMode val="edge"/>
          <c:yMode val="edge"/>
          <c:x val="4.3867891513560804E-2"/>
          <c:y val="2.7777777777777776E-2"/>
        </c:manualLayout>
      </c:layout>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'WOL '!$T$38</c:f>
              <c:strCache>
                <c:ptCount val="1"/>
                <c:pt idx="0">
                  <c:v>Som van Aantal lln 5-9 halve dagen PA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multiLvlStrRef>
              <c:f>'WOL '!$S$39:$S$49</c:f>
              <c:multiLvlStrCache>
                <c:ptCount val="8"/>
                <c:lvl>
                  <c:pt idx="0">
                    <c:v>2013-2014</c:v>
                  </c:pt>
                  <c:pt idx="1">
                    <c:v>2014-2015</c:v>
                  </c:pt>
                  <c:pt idx="2">
                    <c:v>2015-2016</c:v>
                  </c:pt>
                  <c:pt idx="3">
                    <c:v>2016-2017</c:v>
                  </c:pt>
                  <c:pt idx="4">
                    <c:v>2013-2014</c:v>
                  </c:pt>
                  <c:pt idx="5">
                    <c:v>2014-2015</c:v>
                  </c:pt>
                  <c:pt idx="6">
                    <c:v>2015-2016</c:v>
                  </c:pt>
                  <c:pt idx="7">
                    <c:v>2016-2017</c:v>
                  </c:pt>
                </c:lvl>
                <c:lvl>
                  <c:pt idx="0">
                    <c:v>BaO</c:v>
                  </c:pt>
                  <c:pt idx="4">
                    <c:v>SO</c:v>
                  </c:pt>
                </c:lvl>
              </c:multiLvlStrCache>
            </c:multiLvlStrRef>
          </c:cat>
          <c:val>
            <c:numRef>
              <c:f>'WOL '!$T$39:$T$49</c:f>
              <c:numCache>
                <c:formatCode>General</c:formatCode>
                <c:ptCount val="8"/>
                <c:pt idx="0">
                  <c:v>28</c:v>
                </c:pt>
                <c:pt idx="1">
                  <c:v>41</c:v>
                </c:pt>
                <c:pt idx="2">
                  <c:v>28</c:v>
                </c:pt>
                <c:pt idx="3">
                  <c:v>11</c:v>
                </c:pt>
                <c:pt idx="4">
                  <c:v>7</c:v>
                </c:pt>
                <c:pt idx="5">
                  <c:v>9</c:v>
                </c:pt>
                <c:pt idx="6">
                  <c:v>14</c:v>
                </c:pt>
                <c:pt idx="7">
                  <c:v>10</c:v>
                </c:pt>
              </c:numCache>
            </c:numRef>
          </c:val>
          <c:extLst xmlns:c16r2="http://schemas.microsoft.com/office/drawing/2015/06/chart">
            <c:ext xmlns:c16="http://schemas.microsoft.com/office/drawing/2014/chart" uri="{C3380CC4-5D6E-409C-BE32-E72D297353CC}">
              <c16:uniqueId val="{00000000-D615-4CEE-A147-AD71CDCB51D1}"/>
            </c:ext>
          </c:extLst>
        </c:ser>
        <c:ser>
          <c:idx val="1"/>
          <c:order val="1"/>
          <c:tx>
            <c:strRef>
              <c:f>'WOL '!$U$38</c:f>
              <c:strCache>
                <c:ptCount val="1"/>
                <c:pt idx="0">
                  <c:v>Som van Aantal lln 10-14 halve dagen PA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multiLvlStrRef>
              <c:f>'WOL '!$S$39:$S$49</c:f>
              <c:multiLvlStrCache>
                <c:ptCount val="8"/>
                <c:lvl>
                  <c:pt idx="0">
                    <c:v>2013-2014</c:v>
                  </c:pt>
                  <c:pt idx="1">
                    <c:v>2014-2015</c:v>
                  </c:pt>
                  <c:pt idx="2">
                    <c:v>2015-2016</c:v>
                  </c:pt>
                  <c:pt idx="3">
                    <c:v>2016-2017</c:v>
                  </c:pt>
                  <c:pt idx="4">
                    <c:v>2013-2014</c:v>
                  </c:pt>
                  <c:pt idx="5">
                    <c:v>2014-2015</c:v>
                  </c:pt>
                  <c:pt idx="6">
                    <c:v>2015-2016</c:v>
                  </c:pt>
                  <c:pt idx="7">
                    <c:v>2016-2017</c:v>
                  </c:pt>
                </c:lvl>
                <c:lvl>
                  <c:pt idx="0">
                    <c:v>BaO</c:v>
                  </c:pt>
                  <c:pt idx="4">
                    <c:v>SO</c:v>
                  </c:pt>
                </c:lvl>
              </c:multiLvlStrCache>
            </c:multiLvlStrRef>
          </c:cat>
          <c:val>
            <c:numRef>
              <c:f>'WOL '!$U$39:$U$49</c:f>
              <c:numCache>
                <c:formatCode>General</c:formatCode>
                <c:ptCount val="8"/>
                <c:pt idx="0">
                  <c:v>3</c:v>
                </c:pt>
                <c:pt idx="1">
                  <c:v>3</c:v>
                </c:pt>
                <c:pt idx="2">
                  <c:v>5</c:v>
                </c:pt>
                <c:pt idx="3">
                  <c:v>2</c:v>
                </c:pt>
                <c:pt idx="4">
                  <c:v>5</c:v>
                </c:pt>
                <c:pt idx="5">
                  <c:v>5</c:v>
                </c:pt>
                <c:pt idx="6">
                  <c:v>5</c:v>
                </c:pt>
                <c:pt idx="7">
                  <c:v>2</c:v>
                </c:pt>
              </c:numCache>
            </c:numRef>
          </c:val>
          <c:extLst xmlns:c16r2="http://schemas.microsoft.com/office/drawing/2015/06/chart">
            <c:ext xmlns:c16="http://schemas.microsoft.com/office/drawing/2014/chart" uri="{C3380CC4-5D6E-409C-BE32-E72D297353CC}">
              <c16:uniqueId val="{00000001-D615-4CEE-A147-AD71CDCB51D1}"/>
            </c:ext>
          </c:extLst>
        </c:ser>
        <c:ser>
          <c:idx val="2"/>
          <c:order val="2"/>
          <c:tx>
            <c:strRef>
              <c:f>'WOL '!$V$38</c:f>
              <c:strCache>
                <c:ptCount val="1"/>
                <c:pt idx="0">
                  <c:v>Som van Aantal lln 15-29 halve dagen PA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multiLvlStrRef>
              <c:f>'WOL '!$S$39:$S$49</c:f>
              <c:multiLvlStrCache>
                <c:ptCount val="8"/>
                <c:lvl>
                  <c:pt idx="0">
                    <c:v>2013-2014</c:v>
                  </c:pt>
                  <c:pt idx="1">
                    <c:v>2014-2015</c:v>
                  </c:pt>
                  <c:pt idx="2">
                    <c:v>2015-2016</c:v>
                  </c:pt>
                  <c:pt idx="3">
                    <c:v>2016-2017</c:v>
                  </c:pt>
                  <c:pt idx="4">
                    <c:v>2013-2014</c:v>
                  </c:pt>
                  <c:pt idx="5">
                    <c:v>2014-2015</c:v>
                  </c:pt>
                  <c:pt idx="6">
                    <c:v>2015-2016</c:v>
                  </c:pt>
                  <c:pt idx="7">
                    <c:v>2016-2017</c:v>
                  </c:pt>
                </c:lvl>
                <c:lvl>
                  <c:pt idx="0">
                    <c:v>BaO</c:v>
                  </c:pt>
                  <c:pt idx="4">
                    <c:v>SO</c:v>
                  </c:pt>
                </c:lvl>
              </c:multiLvlStrCache>
            </c:multiLvlStrRef>
          </c:cat>
          <c:val>
            <c:numRef>
              <c:f>'WOL '!$V$39:$V$49</c:f>
              <c:numCache>
                <c:formatCode>General</c:formatCode>
                <c:ptCount val="8"/>
                <c:pt idx="0">
                  <c:v>0</c:v>
                </c:pt>
                <c:pt idx="1">
                  <c:v>0</c:v>
                </c:pt>
                <c:pt idx="2">
                  <c:v>5</c:v>
                </c:pt>
                <c:pt idx="3">
                  <c:v>3</c:v>
                </c:pt>
                <c:pt idx="4">
                  <c:v>5</c:v>
                </c:pt>
                <c:pt idx="5">
                  <c:v>0</c:v>
                </c:pt>
                <c:pt idx="6">
                  <c:v>6</c:v>
                </c:pt>
                <c:pt idx="7">
                  <c:v>1</c:v>
                </c:pt>
              </c:numCache>
            </c:numRef>
          </c:val>
          <c:extLst xmlns:c16r2="http://schemas.microsoft.com/office/drawing/2015/06/chart">
            <c:ext xmlns:c16="http://schemas.microsoft.com/office/drawing/2014/chart" uri="{C3380CC4-5D6E-409C-BE32-E72D297353CC}">
              <c16:uniqueId val="{00000002-D615-4CEE-A147-AD71CDCB51D1}"/>
            </c:ext>
          </c:extLst>
        </c:ser>
        <c:ser>
          <c:idx val="3"/>
          <c:order val="3"/>
          <c:tx>
            <c:strRef>
              <c:f>'WOL '!$W$38</c:f>
              <c:strCache>
                <c:ptCount val="1"/>
                <c:pt idx="0">
                  <c:v>Som van Aantal lln minstens 30 halve dagen PA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multiLvlStrRef>
              <c:f>'WOL '!$S$39:$S$49</c:f>
              <c:multiLvlStrCache>
                <c:ptCount val="8"/>
                <c:lvl>
                  <c:pt idx="0">
                    <c:v>2013-2014</c:v>
                  </c:pt>
                  <c:pt idx="1">
                    <c:v>2014-2015</c:v>
                  </c:pt>
                  <c:pt idx="2">
                    <c:v>2015-2016</c:v>
                  </c:pt>
                  <c:pt idx="3">
                    <c:v>2016-2017</c:v>
                  </c:pt>
                  <c:pt idx="4">
                    <c:v>2013-2014</c:v>
                  </c:pt>
                  <c:pt idx="5">
                    <c:v>2014-2015</c:v>
                  </c:pt>
                  <c:pt idx="6">
                    <c:v>2015-2016</c:v>
                  </c:pt>
                  <c:pt idx="7">
                    <c:v>2016-2017</c:v>
                  </c:pt>
                </c:lvl>
                <c:lvl>
                  <c:pt idx="0">
                    <c:v>BaO</c:v>
                  </c:pt>
                  <c:pt idx="4">
                    <c:v>SO</c:v>
                  </c:pt>
                </c:lvl>
              </c:multiLvlStrCache>
            </c:multiLvlStrRef>
          </c:cat>
          <c:val>
            <c:numRef>
              <c:f>'WOL '!$W$39:$W$49</c:f>
              <c:numCache>
                <c:formatCode>General</c:formatCode>
                <c:ptCount val="8"/>
                <c:pt idx="0">
                  <c:v>2</c:v>
                </c:pt>
                <c:pt idx="1">
                  <c:v>1</c:v>
                </c:pt>
                <c:pt idx="2">
                  <c:v>1</c:v>
                </c:pt>
                <c:pt idx="3">
                  <c:v>0</c:v>
                </c:pt>
                <c:pt idx="4">
                  <c:v>2</c:v>
                </c:pt>
                <c:pt idx="5">
                  <c:v>0</c:v>
                </c:pt>
                <c:pt idx="6">
                  <c:v>4</c:v>
                </c:pt>
                <c:pt idx="7">
                  <c:v>0</c:v>
                </c:pt>
              </c:numCache>
            </c:numRef>
          </c:val>
          <c:extLst xmlns:c16r2="http://schemas.microsoft.com/office/drawing/2015/06/chart">
            <c:ext xmlns:c16="http://schemas.microsoft.com/office/drawing/2014/chart" uri="{C3380CC4-5D6E-409C-BE32-E72D297353CC}">
              <c16:uniqueId val="{00000003-D615-4CEE-A147-AD71CDCB51D1}"/>
            </c:ext>
          </c:extLst>
        </c:ser>
        <c:dLbls>
          <c:showLegendKey val="0"/>
          <c:showVal val="1"/>
          <c:showCatName val="0"/>
          <c:showSerName val="0"/>
          <c:showPercent val="0"/>
          <c:showBubbleSize val="0"/>
        </c:dLbls>
        <c:gapWidth val="100"/>
        <c:overlap val="100"/>
        <c:axId val="324520192"/>
        <c:axId val="324521984"/>
      </c:barChart>
      <c:catAx>
        <c:axId val="324520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521984"/>
        <c:crosses val="autoZero"/>
        <c:auto val="1"/>
        <c:lblAlgn val="ctr"/>
        <c:lblOffset val="100"/>
        <c:noMultiLvlLbl val="0"/>
      </c:catAx>
      <c:valAx>
        <c:axId val="324521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520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Bevolkingsdichtheid per wijk</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3"/>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4"/>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7"/>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8"/>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9"/>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'11 Duurzame S&amp;G Draaitabellen'!$B$4:$B$5</c:f>
              <c:strCache>
                <c:ptCount val="1"/>
                <c:pt idx="0">
                  <c:v>Eiland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Draaitabellen'!$B$6:$B$10</c:f>
              <c:numCache>
                <c:formatCode>0</c:formatCode>
                <c:ptCount val="4"/>
                <c:pt idx="0">
                  <c:v>3871.4285714285716</c:v>
                </c:pt>
                <c:pt idx="1">
                  <c:v>3842.8571428571431</c:v>
                </c:pt>
                <c:pt idx="2">
                  <c:v>4065.7142857142858</c:v>
                </c:pt>
                <c:pt idx="3">
                  <c:v>4128.5714285714284</c:v>
                </c:pt>
              </c:numCache>
            </c:numRef>
          </c:val>
          <c:extLst xmlns:c16r2="http://schemas.microsoft.com/office/drawing/2015/06/chart">
            <c:ext xmlns:c16="http://schemas.microsoft.com/office/drawing/2014/chart" uri="{C3380CC4-5D6E-409C-BE32-E72D297353CC}">
              <c16:uniqueId val="{00000000-1665-46D2-9BC8-01D83452405A}"/>
            </c:ext>
          </c:extLst>
        </c:ser>
        <c:ser>
          <c:idx val="1"/>
          <c:order val="1"/>
          <c:tx>
            <c:strRef>
              <c:f>'11 Duurzame S&amp;G Draaitabellen'!$C$4:$C$5</c:f>
              <c:strCache>
                <c:ptCount val="1"/>
                <c:pt idx="0">
                  <c:v>Zandberg</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Draaitabellen'!$C$6:$C$10</c:f>
              <c:numCache>
                <c:formatCode>0</c:formatCode>
                <c:ptCount val="4"/>
                <c:pt idx="0">
                  <c:v>2647.9674796747968</c:v>
                </c:pt>
                <c:pt idx="1">
                  <c:v>2682.1138211382113</c:v>
                </c:pt>
                <c:pt idx="2">
                  <c:v>2749.5934959349593</c:v>
                </c:pt>
                <c:pt idx="3">
                  <c:v>2854.4715447154472</c:v>
                </c:pt>
              </c:numCache>
            </c:numRef>
          </c:val>
          <c:extLst xmlns:c16r2="http://schemas.microsoft.com/office/drawing/2015/06/chart">
            <c:ext xmlns:c16="http://schemas.microsoft.com/office/drawing/2014/chart" uri="{C3380CC4-5D6E-409C-BE32-E72D297353CC}">
              <c16:uniqueId val="{00000001-1665-46D2-9BC8-01D83452405A}"/>
            </c:ext>
          </c:extLst>
        </c:ser>
        <c:ser>
          <c:idx val="2"/>
          <c:order val="2"/>
          <c:tx>
            <c:strRef>
              <c:f>'11 Duurzame S&amp;G Draaitabellen'!$D$4:$D$5</c:f>
              <c:strCache>
                <c:ptCount val="1"/>
                <c:pt idx="0">
                  <c:v>Centrum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Draaitabellen'!$D$6:$D$10</c:f>
              <c:numCache>
                <c:formatCode>0</c:formatCode>
                <c:ptCount val="4"/>
                <c:pt idx="0">
                  <c:v>2111.1111111111109</c:v>
                </c:pt>
                <c:pt idx="1">
                  <c:v>2096.2962962962961</c:v>
                </c:pt>
                <c:pt idx="2">
                  <c:v>2269.7530864197529</c:v>
                </c:pt>
                <c:pt idx="3">
                  <c:v>2384.5679012345677</c:v>
                </c:pt>
              </c:numCache>
            </c:numRef>
          </c:val>
          <c:extLst xmlns:c16r2="http://schemas.microsoft.com/office/drawing/2015/06/chart">
            <c:ext xmlns:c16="http://schemas.microsoft.com/office/drawing/2014/chart" uri="{C3380CC4-5D6E-409C-BE32-E72D297353CC}">
              <c16:uniqueId val="{00000002-1665-46D2-9BC8-01D83452405A}"/>
            </c:ext>
          </c:extLst>
        </c:ser>
        <c:ser>
          <c:idx val="3"/>
          <c:order val="3"/>
          <c:tx>
            <c:strRef>
              <c:f>'11 Duurzame S&amp;G Draaitabellen'!$E$4:$E$5</c:f>
              <c:strCache>
                <c:ptCount val="1"/>
                <c:pt idx="0">
                  <c:v>Arendswijk</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Draaitabellen'!$E$6:$E$10</c:f>
              <c:numCache>
                <c:formatCode>0</c:formatCode>
                <c:ptCount val="4"/>
                <c:pt idx="0">
                  <c:v>1348.8235294117646</c:v>
                </c:pt>
                <c:pt idx="1">
                  <c:v>1392.9411764705883</c:v>
                </c:pt>
                <c:pt idx="2">
                  <c:v>1355.8823529411766</c:v>
                </c:pt>
                <c:pt idx="3">
                  <c:v>1477.6470588235295</c:v>
                </c:pt>
              </c:numCache>
            </c:numRef>
          </c:val>
          <c:extLst xmlns:c16r2="http://schemas.microsoft.com/office/drawing/2015/06/chart">
            <c:ext xmlns:c16="http://schemas.microsoft.com/office/drawing/2014/chart" uri="{C3380CC4-5D6E-409C-BE32-E72D297353CC}">
              <c16:uniqueId val="{00000003-1665-46D2-9BC8-01D83452405A}"/>
            </c:ext>
          </c:extLst>
        </c:ser>
        <c:ser>
          <c:idx val="4"/>
          <c:order val="4"/>
          <c:tx>
            <c:strRef>
              <c:f>'11 Duurzame S&amp;G Draaitabellen'!$F$4:$F$5</c:f>
              <c:strCache>
                <c:ptCount val="1"/>
                <c:pt idx="0">
                  <c:v>Overleie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Draaitabellen'!$F$6:$F$10</c:f>
              <c:numCache>
                <c:formatCode>0</c:formatCode>
                <c:ptCount val="4"/>
                <c:pt idx="0">
                  <c:v>1294.2857142857142</c:v>
                </c:pt>
                <c:pt idx="1">
                  <c:v>1287.6190476190475</c:v>
                </c:pt>
                <c:pt idx="2">
                  <c:v>1277.1428571428571</c:v>
                </c:pt>
                <c:pt idx="3">
                  <c:v>1296.1904761904761</c:v>
                </c:pt>
              </c:numCache>
            </c:numRef>
          </c:val>
          <c:extLst xmlns:c16r2="http://schemas.microsoft.com/office/drawing/2015/06/chart">
            <c:ext xmlns:c16="http://schemas.microsoft.com/office/drawing/2014/chart" uri="{C3380CC4-5D6E-409C-BE32-E72D297353CC}">
              <c16:uniqueId val="{00000004-1665-46D2-9BC8-01D83452405A}"/>
            </c:ext>
          </c:extLst>
        </c:ser>
        <c:ser>
          <c:idx val="5"/>
          <c:order val="5"/>
          <c:tx>
            <c:strRef>
              <c:f>'11 Duurzame S&amp;G Draaitabellen'!$G$4:$G$5</c:f>
              <c:strCache>
                <c:ptCount val="1"/>
                <c:pt idx="0">
                  <c:v>Kollegewijk</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Draaitabellen'!$G$6:$G$10</c:f>
              <c:numCache>
                <c:formatCode>0</c:formatCode>
                <c:ptCount val="4"/>
                <c:pt idx="0">
                  <c:v>1203.0864197530864</c:v>
                </c:pt>
                <c:pt idx="1">
                  <c:v>1147.5308641975307</c:v>
                </c:pt>
                <c:pt idx="2">
                  <c:v>1077.1604938271605</c:v>
                </c:pt>
                <c:pt idx="3">
                  <c:v>1150</c:v>
                </c:pt>
              </c:numCache>
            </c:numRef>
          </c:val>
          <c:extLst xmlns:c16r2="http://schemas.microsoft.com/office/drawing/2015/06/chart">
            <c:ext xmlns:c16="http://schemas.microsoft.com/office/drawing/2014/chart" uri="{C3380CC4-5D6E-409C-BE32-E72D297353CC}">
              <c16:uniqueId val="{00000005-1665-46D2-9BC8-01D83452405A}"/>
            </c:ext>
          </c:extLst>
        </c:ser>
        <c:ser>
          <c:idx val="6"/>
          <c:order val="6"/>
          <c:tx>
            <c:strRef>
              <c:f>'11 Duurzame S&amp;G Draaitabellen'!$H$4:$H$5</c:f>
              <c:strCache>
                <c:ptCount val="1"/>
                <c:pt idx="0">
                  <c:v>Bavikhove</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Draaitabellen'!$H$6:$H$10</c:f>
              <c:numCache>
                <c:formatCode>0</c:formatCode>
                <c:ptCount val="4"/>
                <c:pt idx="0">
                  <c:v>602.15946843853828</c:v>
                </c:pt>
                <c:pt idx="1">
                  <c:v>626.91029900332228</c:v>
                </c:pt>
                <c:pt idx="2">
                  <c:v>626.57807308970109</c:v>
                </c:pt>
                <c:pt idx="3">
                  <c:v>620.26578073089706</c:v>
                </c:pt>
              </c:numCache>
            </c:numRef>
          </c:val>
          <c:extLst xmlns:c16r2="http://schemas.microsoft.com/office/drawing/2015/06/chart">
            <c:ext xmlns:c16="http://schemas.microsoft.com/office/drawing/2014/chart" uri="{C3380CC4-5D6E-409C-BE32-E72D297353CC}">
              <c16:uniqueId val="{00000006-1665-46D2-9BC8-01D83452405A}"/>
            </c:ext>
          </c:extLst>
        </c:ser>
        <c:ser>
          <c:idx val="7"/>
          <c:order val="7"/>
          <c:tx>
            <c:strRef>
              <c:f>'11 Duurzame S&amp;G Draaitabellen'!$I$4:$I$5</c:f>
              <c:strCache>
                <c:ptCount val="1"/>
                <c:pt idx="0">
                  <c:v>Stasegem</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Draaitabellen'!$I$6:$I$10</c:f>
              <c:numCache>
                <c:formatCode>0</c:formatCode>
                <c:ptCount val="4"/>
                <c:pt idx="0">
                  <c:v>511.76470588235293</c:v>
                </c:pt>
                <c:pt idx="1">
                  <c:v>514.57800511508947</c:v>
                </c:pt>
                <c:pt idx="2">
                  <c:v>560.48593350383635</c:v>
                </c:pt>
                <c:pt idx="3">
                  <c:v>582.60869565217388</c:v>
                </c:pt>
              </c:numCache>
            </c:numRef>
          </c:val>
          <c:extLst xmlns:c16r2="http://schemas.microsoft.com/office/drawing/2015/06/chart">
            <c:ext xmlns:c16="http://schemas.microsoft.com/office/drawing/2014/chart" uri="{C3380CC4-5D6E-409C-BE32-E72D297353CC}">
              <c16:uniqueId val="{00000007-1665-46D2-9BC8-01D83452405A}"/>
            </c:ext>
          </c:extLst>
        </c:ser>
        <c:ser>
          <c:idx val="8"/>
          <c:order val="8"/>
          <c:tx>
            <c:strRef>
              <c:f>'11 Duurzame S&amp;G Draaitabellen'!$J$4:$J$5</c:f>
              <c:strCache>
                <c:ptCount val="1"/>
                <c:pt idx="0">
                  <c:v>Hulste</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Draaitabellen'!$A$6:$A$10</c:f>
              <c:strCache>
                <c:ptCount val="4"/>
                <c:pt idx="0">
                  <c:v>2002</c:v>
                </c:pt>
                <c:pt idx="1">
                  <c:v>2007</c:v>
                </c:pt>
                <c:pt idx="2">
                  <c:v>2012</c:v>
                </c:pt>
                <c:pt idx="3">
                  <c:v>2017</c:v>
                </c:pt>
              </c:strCache>
            </c:strRef>
          </c:cat>
          <c:val>
            <c:numRef>
              <c:f>'11 Duurzame S&amp;G Draaitabellen'!$J$6:$J$10</c:f>
              <c:numCache>
                <c:formatCode>0</c:formatCode>
                <c:ptCount val="4"/>
                <c:pt idx="0">
                  <c:v>417.38623103850642</c:v>
                </c:pt>
                <c:pt idx="1">
                  <c:v>421.4702450408401</c:v>
                </c:pt>
                <c:pt idx="2">
                  <c:v>414.70245040840138</c:v>
                </c:pt>
                <c:pt idx="3">
                  <c:v>401.0501750291715</c:v>
                </c:pt>
              </c:numCache>
            </c:numRef>
          </c:val>
          <c:extLst xmlns:c16r2="http://schemas.microsoft.com/office/drawing/2015/06/chart">
            <c:ext xmlns:c16="http://schemas.microsoft.com/office/drawing/2014/chart" uri="{C3380CC4-5D6E-409C-BE32-E72D297353CC}">
              <c16:uniqueId val="{00000008-1665-46D2-9BC8-01D83452405A}"/>
            </c:ext>
          </c:extLst>
        </c:ser>
        <c:ser>
          <c:idx val="9"/>
          <c:order val="9"/>
          <c:tx>
            <c:strRef>
              <c:f>'11 Duurzame S&amp;G Draaitabellen'!$K$4:$K$5</c:f>
              <c:strCache>
                <c:ptCount val="1"/>
                <c:pt idx="0">
                  <c:v>Totaal Harelbeke</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Draaitabellen'!$A$6:$A$10</c:f>
              <c:strCache>
                <c:ptCount val="4"/>
                <c:pt idx="0">
                  <c:v>2002</c:v>
                </c:pt>
                <c:pt idx="1">
                  <c:v>2007</c:v>
                </c:pt>
                <c:pt idx="2">
                  <c:v>2012</c:v>
                </c:pt>
                <c:pt idx="3">
                  <c:v>2017</c:v>
                </c:pt>
              </c:strCache>
            </c:strRef>
          </c:cat>
          <c:val>
            <c:numRef>
              <c:f>'11 Duurzame S&amp;G Draaitabellen'!$K$6:$K$10</c:f>
              <c:numCache>
                <c:formatCode>0</c:formatCode>
                <c:ptCount val="4"/>
                <c:pt idx="0">
                  <c:v>900.13745704467351</c:v>
                </c:pt>
                <c:pt idx="1">
                  <c:v>906.32302405498274</c:v>
                </c:pt>
                <c:pt idx="2">
                  <c:v>928.00687285223364</c:v>
                </c:pt>
                <c:pt idx="3">
                  <c:v>952.85223367697586</c:v>
                </c:pt>
              </c:numCache>
            </c:numRef>
          </c:val>
          <c:extLst xmlns:c16r2="http://schemas.microsoft.com/office/drawing/2015/06/chart">
            <c:ext xmlns:c16="http://schemas.microsoft.com/office/drawing/2014/chart" uri="{C3380CC4-5D6E-409C-BE32-E72D297353CC}">
              <c16:uniqueId val="{00000009-1665-46D2-9BC8-01D83452405A}"/>
            </c:ext>
          </c:extLst>
        </c:ser>
        <c:dLbls>
          <c:dLblPos val="outEnd"/>
          <c:showLegendKey val="0"/>
          <c:showVal val="1"/>
          <c:showCatName val="0"/>
          <c:showSerName val="0"/>
          <c:showPercent val="0"/>
          <c:showBubbleSize val="0"/>
        </c:dLbls>
        <c:gapWidth val="100"/>
        <c:overlap val="-24"/>
        <c:axId val="331512064"/>
        <c:axId val="331555200"/>
      </c:barChart>
      <c:catAx>
        <c:axId val="331512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555200"/>
        <c:crosses val="autoZero"/>
        <c:auto val="1"/>
        <c:lblAlgn val="ctr"/>
        <c:lblOffset val="100"/>
        <c:noMultiLvlLbl val="0"/>
      </c:catAx>
      <c:valAx>
        <c:axId val="33155520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512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paperSize="8" orientation="landscape"/>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Draaitabellen!Draaitabel2</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Leeftijdsindeling per wijk</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8"/>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Draaitabellen'!$B$17</c:f>
              <c:strCache>
                <c:ptCount val="1"/>
                <c:pt idx="0">
                  <c:v>Som van 0-12 jaar</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Draaitabellen'!$B$18:$B$22</c:f>
              <c:numCache>
                <c:formatCode>General</c:formatCode>
                <c:ptCount val="4"/>
                <c:pt idx="0">
                  <c:v>7482</c:v>
                </c:pt>
                <c:pt idx="1">
                  <c:v>7022</c:v>
                </c:pt>
                <c:pt idx="2">
                  <c:v>7262</c:v>
                </c:pt>
                <c:pt idx="3">
                  <c:v>7714</c:v>
                </c:pt>
              </c:numCache>
            </c:numRef>
          </c:val>
          <c:extLst xmlns:c16r2="http://schemas.microsoft.com/office/drawing/2015/06/chart">
            <c:ext xmlns:c16="http://schemas.microsoft.com/office/drawing/2014/chart" uri="{C3380CC4-5D6E-409C-BE32-E72D297353CC}">
              <c16:uniqueId val="{00000000-331B-4196-9C95-66F375D661AF}"/>
            </c:ext>
          </c:extLst>
        </c:ser>
        <c:ser>
          <c:idx val="1"/>
          <c:order val="1"/>
          <c:tx>
            <c:strRef>
              <c:f>'11 Duurzame S&amp;G Draaitabellen'!$C$17</c:f>
              <c:strCache>
                <c:ptCount val="1"/>
                <c:pt idx="0">
                  <c:v>Som van 13-17 jaar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Draaitabellen'!$C$18:$C$22</c:f>
              <c:numCache>
                <c:formatCode>General</c:formatCode>
                <c:ptCount val="4"/>
                <c:pt idx="0">
                  <c:v>2964</c:v>
                </c:pt>
                <c:pt idx="1">
                  <c:v>3236</c:v>
                </c:pt>
                <c:pt idx="2">
                  <c:v>2860</c:v>
                </c:pt>
                <c:pt idx="3">
                  <c:v>2574</c:v>
                </c:pt>
              </c:numCache>
            </c:numRef>
          </c:val>
          <c:extLst xmlns:c16r2="http://schemas.microsoft.com/office/drawing/2015/06/chart">
            <c:ext xmlns:c16="http://schemas.microsoft.com/office/drawing/2014/chart" uri="{C3380CC4-5D6E-409C-BE32-E72D297353CC}">
              <c16:uniqueId val="{00000001-331B-4196-9C95-66F375D661AF}"/>
            </c:ext>
          </c:extLst>
        </c:ser>
        <c:ser>
          <c:idx val="2"/>
          <c:order val="2"/>
          <c:tx>
            <c:strRef>
              <c:f>'11 Duurzame S&amp;G Draaitabellen'!$D$17</c:f>
              <c:strCache>
                <c:ptCount val="1"/>
                <c:pt idx="0">
                  <c:v>Som van 18-25 jaar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Draaitabellen'!$D$18:$D$22</c:f>
              <c:numCache>
                <c:formatCode>General</c:formatCode>
                <c:ptCount val="4"/>
                <c:pt idx="0">
                  <c:v>5478</c:v>
                </c:pt>
                <c:pt idx="1">
                  <c:v>5150</c:v>
                </c:pt>
                <c:pt idx="2">
                  <c:v>5260</c:v>
                </c:pt>
                <c:pt idx="3">
                  <c:v>5077</c:v>
                </c:pt>
              </c:numCache>
            </c:numRef>
          </c:val>
          <c:extLst xmlns:c16r2="http://schemas.microsoft.com/office/drawing/2015/06/chart">
            <c:ext xmlns:c16="http://schemas.microsoft.com/office/drawing/2014/chart" uri="{C3380CC4-5D6E-409C-BE32-E72D297353CC}">
              <c16:uniqueId val="{00000002-331B-4196-9C95-66F375D661AF}"/>
            </c:ext>
          </c:extLst>
        </c:ser>
        <c:ser>
          <c:idx val="3"/>
          <c:order val="3"/>
          <c:tx>
            <c:strRef>
              <c:f>'11 Duurzame S&amp;G Draaitabellen'!$E$17</c:f>
              <c:strCache>
                <c:ptCount val="1"/>
                <c:pt idx="0">
                  <c:v>Som van 26-34 jaar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Draaitabellen'!$E$18:$E$22</c:f>
              <c:numCache>
                <c:formatCode>General</c:formatCode>
                <c:ptCount val="4"/>
                <c:pt idx="0">
                  <c:v>6173</c:v>
                </c:pt>
                <c:pt idx="1">
                  <c:v>5786</c:v>
                </c:pt>
                <c:pt idx="2">
                  <c:v>6206</c:v>
                </c:pt>
                <c:pt idx="3">
                  <c:v>6492</c:v>
                </c:pt>
              </c:numCache>
            </c:numRef>
          </c:val>
          <c:extLst xmlns:c16r2="http://schemas.microsoft.com/office/drawing/2015/06/chart">
            <c:ext xmlns:c16="http://schemas.microsoft.com/office/drawing/2014/chart" uri="{C3380CC4-5D6E-409C-BE32-E72D297353CC}">
              <c16:uniqueId val="{00000003-331B-4196-9C95-66F375D661AF}"/>
            </c:ext>
          </c:extLst>
        </c:ser>
        <c:ser>
          <c:idx val="4"/>
          <c:order val="4"/>
          <c:tx>
            <c:strRef>
              <c:f>'11 Duurzame S&amp;G Draaitabellen'!$F$17</c:f>
              <c:strCache>
                <c:ptCount val="1"/>
                <c:pt idx="0">
                  <c:v>Som van 35-59 jaar</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Draaitabellen'!$F$18:$F$22</c:f>
              <c:numCache>
                <c:formatCode>General</c:formatCode>
                <c:ptCount val="4"/>
                <c:pt idx="0">
                  <c:v>18597</c:v>
                </c:pt>
                <c:pt idx="1">
                  <c:v>19076</c:v>
                </c:pt>
                <c:pt idx="2">
                  <c:v>19078</c:v>
                </c:pt>
                <c:pt idx="3">
                  <c:v>18850</c:v>
                </c:pt>
              </c:numCache>
            </c:numRef>
          </c:val>
          <c:extLst xmlns:c16r2="http://schemas.microsoft.com/office/drawing/2015/06/chart">
            <c:ext xmlns:c16="http://schemas.microsoft.com/office/drawing/2014/chart" uri="{C3380CC4-5D6E-409C-BE32-E72D297353CC}">
              <c16:uniqueId val="{00000004-331B-4196-9C95-66F375D661AF}"/>
            </c:ext>
          </c:extLst>
        </c:ser>
        <c:ser>
          <c:idx val="5"/>
          <c:order val="5"/>
          <c:tx>
            <c:strRef>
              <c:f>'11 Duurzame S&amp;G Draaitabellen'!$G$17</c:f>
              <c:strCache>
                <c:ptCount val="1"/>
                <c:pt idx="0">
                  <c:v>Som van 60-79 jaar</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Draaitabellen'!$G$18:$G$22</c:f>
              <c:numCache>
                <c:formatCode>General</c:formatCode>
                <c:ptCount val="4"/>
                <c:pt idx="0">
                  <c:v>10060</c:v>
                </c:pt>
                <c:pt idx="1">
                  <c:v>10238</c:v>
                </c:pt>
                <c:pt idx="2">
                  <c:v>10592</c:v>
                </c:pt>
                <c:pt idx="3">
                  <c:v>11526</c:v>
                </c:pt>
              </c:numCache>
            </c:numRef>
          </c:val>
          <c:extLst xmlns:c16r2="http://schemas.microsoft.com/office/drawing/2015/06/chart">
            <c:ext xmlns:c16="http://schemas.microsoft.com/office/drawing/2014/chart" uri="{C3380CC4-5D6E-409C-BE32-E72D297353CC}">
              <c16:uniqueId val="{00000005-331B-4196-9C95-66F375D661AF}"/>
            </c:ext>
          </c:extLst>
        </c:ser>
        <c:ser>
          <c:idx val="6"/>
          <c:order val="6"/>
          <c:tx>
            <c:strRef>
              <c:f>'11 Duurzame S&amp;G Draaitabellen'!$H$17</c:f>
              <c:strCache>
                <c:ptCount val="1"/>
                <c:pt idx="0">
                  <c:v>Som van 80+</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'11 Duurzame S&amp;G Draaitabellen'!$A$18:$A$22</c:f>
              <c:strCache>
                <c:ptCount val="4"/>
                <c:pt idx="0">
                  <c:v>2002</c:v>
                </c:pt>
                <c:pt idx="1">
                  <c:v>2007</c:v>
                </c:pt>
                <c:pt idx="2">
                  <c:v>2012</c:v>
                </c:pt>
                <c:pt idx="3">
                  <c:v>2017</c:v>
                </c:pt>
              </c:strCache>
            </c:strRef>
          </c:cat>
          <c:val>
            <c:numRef>
              <c:f>'11 Duurzame S&amp;G Draaitabellen'!$H$18:$H$22</c:f>
              <c:numCache>
                <c:formatCode>General</c:formatCode>
                <c:ptCount val="4"/>
                <c:pt idx="0">
                  <c:v>1632</c:v>
                </c:pt>
                <c:pt idx="1">
                  <c:v>2240</c:v>
                </c:pt>
                <c:pt idx="2">
                  <c:v>2752</c:v>
                </c:pt>
                <c:pt idx="3">
                  <c:v>3222</c:v>
                </c:pt>
              </c:numCache>
            </c:numRef>
          </c:val>
          <c:extLst xmlns:c16r2="http://schemas.microsoft.com/office/drawing/2015/06/chart">
            <c:ext xmlns:c16="http://schemas.microsoft.com/office/drawing/2014/chart" uri="{C3380CC4-5D6E-409C-BE32-E72D297353CC}">
              <c16:uniqueId val="{00000006-331B-4196-9C95-66F375D661AF}"/>
            </c:ext>
          </c:extLst>
        </c:ser>
        <c:dLbls>
          <c:showLegendKey val="0"/>
          <c:showVal val="1"/>
          <c:showCatName val="0"/>
          <c:showSerName val="0"/>
          <c:showPercent val="0"/>
          <c:showBubbleSize val="0"/>
        </c:dLbls>
        <c:gapWidth val="150"/>
        <c:overlap val="100"/>
        <c:axId val="331818112"/>
        <c:axId val="331819648"/>
      </c:barChart>
      <c:catAx>
        <c:axId val="33181811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819648"/>
        <c:crosses val="autoZero"/>
        <c:auto val="1"/>
        <c:lblAlgn val="ctr"/>
        <c:lblOffset val="100"/>
        <c:noMultiLvlLbl val="0"/>
      </c:catAx>
      <c:valAx>
        <c:axId val="331819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818112"/>
        <c:crosses val="autoZero"/>
        <c:crossBetween val="between"/>
      </c:valAx>
      <c:spPr>
        <a:noFill/>
        <a:ln>
          <a:noFill/>
        </a:ln>
        <a:effectLst/>
      </c:spPr>
    </c:plotArea>
    <c:legend>
      <c:legendPos val="r"/>
      <c:layout>
        <c:manualLayout>
          <c:xMode val="edge"/>
          <c:yMode val="edge"/>
          <c:x val="0.79413831270341106"/>
          <c:y val="0.61375275376319072"/>
          <c:w val="0.16806413143358684"/>
          <c:h val="0.34276623366534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[Goeiemorgen_Harelbeke_de_cijfers.xlsx]7 Draaitabellen B&amp;D energie !Draaitabel2</c:name>
    <c:fmtId val="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Duurzaamheidspremies</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'7 Draaitabellen B&amp;D energie '!$B$3</c:f>
              <c:strCache>
                <c:ptCount val="1"/>
                <c:pt idx="0">
                  <c:v>Som van Premie alternatieve energievormen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'7 Draaitabellen B&amp;D energie '!$A$4:$A$9</c:f>
              <c:strCache>
                <c:ptCount val="5"/>
                <c:pt idx="0">
                  <c:v>2013</c:v>
                </c:pt>
                <c:pt idx="1">
                  <c:v>2014</c:v>
                </c:pt>
                <c:pt idx="2">
                  <c:v>2015</c:v>
                </c:pt>
                <c:pt idx="3">
                  <c:v>2016</c:v>
                </c:pt>
                <c:pt idx="4">
                  <c:v>2017</c:v>
                </c:pt>
              </c:strCache>
            </c:strRef>
          </c:cat>
          <c:val>
            <c:numRef>
              <c:f>'7 Draaitabellen B&amp;D energie '!$B$4:$B$9</c:f>
              <c:numCache>
                <c:formatCode>General</c:formatCode>
                <c:ptCount val="5"/>
                <c:pt idx="0">
                  <c:v>86</c:v>
                </c:pt>
                <c:pt idx="1">
                  <c:v>36</c:v>
                </c:pt>
                <c:pt idx="2">
                  <c:v>45</c:v>
                </c:pt>
                <c:pt idx="3">
                  <c:v>25</c:v>
                </c:pt>
                <c:pt idx="4">
                  <c:v>19</c:v>
                </c:pt>
              </c:numCache>
            </c:numRef>
          </c:val>
          <c:extLst xmlns:c16r2="http://schemas.microsoft.com/office/drawing/2015/06/chart">
            <c:ext xmlns:c16="http://schemas.microsoft.com/office/drawing/2014/chart" uri="{C3380CC4-5D6E-409C-BE32-E72D297353CC}">
              <c16:uniqueId val="{00000000-A847-4CCA-8FD5-3AA5DEF664DC}"/>
            </c:ext>
          </c:extLst>
        </c:ser>
        <c:ser>
          <c:idx val="1"/>
          <c:order val="1"/>
          <c:tx>
            <c:strRef>
              <c:f>'7 Draaitabellen B&amp;D energie '!$C$3</c:f>
              <c:strCache>
                <c:ptCount val="1"/>
                <c:pt idx="0">
                  <c:v>Som van Premies FSC-hout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'7 Draaitabellen B&amp;D energie '!$A$4:$A$9</c:f>
              <c:strCache>
                <c:ptCount val="5"/>
                <c:pt idx="0">
                  <c:v>2013</c:v>
                </c:pt>
                <c:pt idx="1">
                  <c:v>2014</c:v>
                </c:pt>
                <c:pt idx="2">
                  <c:v>2015</c:v>
                </c:pt>
                <c:pt idx="3">
                  <c:v>2016</c:v>
                </c:pt>
                <c:pt idx="4">
                  <c:v>2017</c:v>
                </c:pt>
              </c:strCache>
            </c:strRef>
          </c:cat>
          <c:val>
            <c:numRef>
              <c:f>'7 Draaitabellen B&amp;D energie '!$C$4:$C$9</c:f>
              <c:numCache>
                <c:formatCode>General</c:formatCode>
                <c:ptCount val="5"/>
                <c:pt idx="0">
                  <c:v>12</c:v>
                </c:pt>
                <c:pt idx="1">
                  <c:v>10</c:v>
                </c:pt>
                <c:pt idx="2">
                  <c:v>7</c:v>
                </c:pt>
                <c:pt idx="3">
                  <c:v>1</c:v>
                </c:pt>
                <c:pt idx="4">
                  <c:v>3</c:v>
                </c:pt>
              </c:numCache>
            </c:numRef>
          </c:val>
          <c:extLst xmlns:c16r2="http://schemas.microsoft.com/office/drawing/2015/06/chart">
            <c:ext xmlns:c16="http://schemas.microsoft.com/office/drawing/2014/chart" uri="{C3380CC4-5D6E-409C-BE32-E72D297353CC}">
              <c16:uniqueId val="{00000001-A847-4CCA-8FD5-3AA5DEF664DC}"/>
            </c:ext>
          </c:extLst>
        </c:ser>
        <c:dLbls>
          <c:dLblPos val="outEnd"/>
          <c:showLegendKey val="0"/>
          <c:showVal val="1"/>
          <c:showCatName val="0"/>
          <c:showSerName val="0"/>
          <c:showPercent val="0"/>
          <c:showBubbleSize val="0"/>
        </c:dLbls>
        <c:gapWidth val="100"/>
        <c:overlap val="-24"/>
        <c:axId val="331962240"/>
        <c:axId val="331963776"/>
      </c:barChart>
      <c:catAx>
        <c:axId val="331962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963776"/>
        <c:crosses val="autoZero"/>
        <c:auto val="1"/>
        <c:lblAlgn val="ctr"/>
        <c:lblOffset val="100"/>
        <c:noMultiLvlLbl val="0"/>
      </c:catAx>
      <c:valAx>
        <c:axId val="331963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962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[Goeiemorgen_Harelbeke_de_cijfers.xlsx]7 Draaitabellen B&amp;D energie !Draaitabel3</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Energiebesparende voorzieningen in de woning</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'7 Draaitabellen B&amp;D energie '!$B$16</c:f>
              <c:strCache>
                <c:ptCount val="1"/>
                <c:pt idx="0">
                  <c:v>Som van Energiezuinige ketel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'7 Draaitabellen B&amp;D energie '!$A$17:$A$18</c:f>
              <c:strCache>
                <c:ptCount val="1"/>
                <c:pt idx="0">
                  <c:v>2017</c:v>
                </c:pt>
              </c:strCache>
            </c:strRef>
          </c:cat>
          <c:val>
            <c:numRef>
              <c:f>'7 Draaitabellen B&amp;D energie '!$B$17:$B$18</c:f>
              <c:numCache>
                <c:formatCode>0%</c:formatCode>
                <c:ptCount val="1"/>
                <c:pt idx="0">
                  <c:v>0.56999999999999995</c:v>
                </c:pt>
              </c:numCache>
            </c:numRef>
          </c:val>
          <c:extLst xmlns:c16r2="http://schemas.microsoft.com/office/drawing/2015/06/chart">
            <c:ext xmlns:c16="http://schemas.microsoft.com/office/drawing/2014/chart" uri="{C3380CC4-5D6E-409C-BE32-E72D297353CC}">
              <c16:uniqueId val="{00000000-A871-4863-9A4E-77A90BA41683}"/>
            </c:ext>
          </c:extLst>
        </c:ser>
        <c:ser>
          <c:idx val="1"/>
          <c:order val="1"/>
          <c:tx>
            <c:strRef>
              <c:f>'7 Draaitabellen B&amp;D energie '!$C$16</c:f>
              <c:strCache>
                <c:ptCount val="1"/>
                <c:pt idx="0">
                  <c:v>Som van Zonnepanelen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'7 Draaitabellen B&amp;D energie '!$A$17:$A$18</c:f>
              <c:strCache>
                <c:ptCount val="1"/>
                <c:pt idx="0">
                  <c:v>2017</c:v>
                </c:pt>
              </c:strCache>
            </c:strRef>
          </c:cat>
          <c:val>
            <c:numRef>
              <c:f>'7 Draaitabellen B&amp;D energie '!$C$17:$C$18</c:f>
              <c:numCache>
                <c:formatCode>0%</c:formatCode>
                <c:ptCount val="1"/>
                <c:pt idx="0">
                  <c:v>0.16</c:v>
                </c:pt>
              </c:numCache>
            </c:numRef>
          </c:val>
          <c:extLst xmlns:c16r2="http://schemas.microsoft.com/office/drawing/2015/06/chart">
            <c:ext xmlns:c16="http://schemas.microsoft.com/office/drawing/2014/chart" uri="{C3380CC4-5D6E-409C-BE32-E72D297353CC}">
              <c16:uniqueId val="{00000001-A871-4863-9A4E-77A90BA41683}"/>
            </c:ext>
          </c:extLst>
        </c:ser>
        <c:ser>
          <c:idx val="2"/>
          <c:order val="2"/>
          <c:tx>
            <c:strRef>
              <c:f>'7 Draaitabellen B&amp;D energie '!$D$16</c:f>
              <c:strCache>
                <c:ptCount val="1"/>
                <c:pt idx="0">
                  <c:v>Som van Zonneboiler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'7 Draaitabellen B&amp;D energie '!$A$17:$A$18</c:f>
              <c:strCache>
                <c:ptCount val="1"/>
                <c:pt idx="0">
                  <c:v>2017</c:v>
                </c:pt>
              </c:strCache>
            </c:strRef>
          </c:cat>
          <c:val>
            <c:numRef>
              <c:f>'7 Draaitabellen B&amp;D energie '!$D$17:$D$18</c:f>
              <c:numCache>
                <c:formatCode>0%</c:formatCode>
                <c:ptCount val="1"/>
                <c:pt idx="0">
                  <c:v>0.06</c:v>
                </c:pt>
              </c:numCache>
            </c:numRef>
          </c:val>
          <c:extLst xmlns:c16r2="http://schemas.microsoft.com/office/drawing/2015/06/chart">
            <c:ext xmlns:c16="http://schemas.microsoft.com/office/drawing/2014/chart" uri="{C3380CC4-5D6E-409C-BE32-E72D297353CC}">
              <c16:uniqueId val="{00000002-A871-4863-9A4E-77A90BA41683}"/>
            </c:ext>
          </c:extLst>
        </c:ser>
        <c:dLbls>
          <c:dLblPos val="outEnd"/>
          <c:showLegendKey val="0"/>
          <c:showVal val="1"/>
          <c:showCatName val="0"/>
          <c:showSerName val="0"/>
          <c:showPercent val="0"/>
          <c:showBubbleSize val="0"/>
        </c:dLbls>
        <c:gapWidth val="100"/>
        <c:overlap val="-24"/>
        <c:axId val="332431360"/>
        <c:axId val="332432896"/>
      </c:barChart>
      <c:catAx>
        <c:axId val="332431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432896"/>
        <c:crosses val="autoZero"/>
        <c:auto val="1"/>
        <c:lblAlgn val="ctr"/>
        <c:lblOffset val="100"/>
        <c:noMultiLvlLbl val="0"/>
      </c:catAx>
      <c:valAx>
        <c:axId val="33243289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431360"/>
        <c:crosses val="autoZero"/>
        <c:crossBetween val="between"/>
      </c:valAx>
      <c:spPr>
        <a:noFill/>
        <a:ln>
          <a:noFill/>
        </a:ln>
        <a:effectLst/>
      </c:spPr>
    </c:plotArea>
    <c:legend>
      <c:legendPos val="r"/>
      <c:layout>
        <c:manualLayout>
          <c:xMode val="edge"/>
          <c:yMode val="edge"/>
          <c:x val="0.7394100961595047"/>
          <c:y val="0.22663094196558764"/>
          <c:w val="0.25760026453386242"/>
          <c:h val="0.340858121901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[Goeiemorgen_Harelbeke_de_cijfers.xlsx]8 Draaitab Eerlijk werk!Draaitabel3</c:name>
    <c:fmtId val="1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Indicatoren van economische activiteit</a:t>
            </a:r>
          </a:p>
        </c:rich>
      </c:tx>
      <c:overlay val="0"/>
      <c:spPr>
        <a:noFill/>
        <a:ln>
          <a:noFill/>
        </a:ln>
        <a:effectLst/>
      </c:spPr>
    </c:title>
    <c:autoTitleDeleted val="0"/>
    <c:pivotFmts>
      <c:pivotFmt>
        <c:idx val="0"/>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'8 Draaitab Eerlijk werk'!$B$3</c:f>
              <c:strCache>
                <c:ptCount val="1"/>
                <c:pt idx="0">
                  <c:v>Som van Oprichtingsratio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'8 Draaitab Eerlijk werk'!$A$4:$A$8</c:f>
              <c:strCache>
                <c:ptCount val="4"/>
                <c:pt idx="0">
                  <c:v>2013</c:v>
                </c:pt>
                <c:pt idx="1">
                  <c:v>2014</c:v>
                </c:pt>
                <c:pt idx="2">
                  <c:v>2015</c:v>
                </c:pt>
                <c:pt idx="3">
                  <c:v>2016</c:v>
                </c:pt>
              </c:strCache>
            </c:strRef>
          </c:cat>
          <c:val>
            <c:numRef>
              <c:f>'8 Draaitab Eerlijk werk'!$B$4:$B$8</c:f>
              <c:numCache>
                <c:formatCode>General</c:formatCode>
                <c:ptCount val="4"/>
                <c:pt idx="0">
                  <c:v>0.152</c:v>
                </c:pt>
                <c:pt idx="1">
                  <c:v>0.14100000000000001</c:v>
                </c:pt>
                <c:pt idx="2">
                  <c:v>0.19500000000000001</c:v>
                </c:pt>
                <c:pt idx="3">
                  <c:v>0.17299999999999999</c:v>
                </c:pt>
              </c:numCache>
            </c:numRef>
          </c:val>
          <c:extLst xmlns:c16r2="http://schemas.microsoft.com/office/drawing/2015/06/chart">
            <c:ext xmlns:c16="http://schemas.microsoft.com/office/drawing/2014/chart" uri="{C3380CC4-5D6E-409C-BE32-E72D297353CC}">
              <c16:uniqueId val="{00000000-CB16-4128-AB78-85D8A54C04D9}"/>
            </c:ext>
          </c:extLst>
        </c:ser>
        <c:ser>
          <c:idx val="1"/>
          <c:order val="1"/>
          <c:tx>
            <c:strRef>
              <c:f>'8 Draaitab Eerlijk werk'!$C$3</c:f>
              <c:strCache>
                <c:ptCount val="1"/>
                <c:pt idx="0">
                  <c:v>Som van Uittredingsratio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'8 Draaitab Eerlijk werk'!$A$4:$A$8</c:f>
              <c:strCache>
                <c:ptCount val="4"/>
                <c:pt idx="0">
                  <c:v>2013</c:v>
                </c:pt>
                <c:pt idx="1">
                  <c:v>2014</c:v>
                </c:pt>
                <c:pt idx="2">
                  <c:v>2015</c:v>
                </c:pt>
                <c:pt idx="3">
                  <c:v>2016</c:v>
                </c:pt>
              </c:strCache>
            </c:strRef>
          </c:cat>
          <c:val>
            <c:numRef>
              <c:f>'8 Draaitab Eerlijk werk'!$C$4:$C$8</c:f>
              <c:numCache>
                <c:formatCode>General</c:formatCode>
                <c:ptCount val="4"/>
                <c:pt idx="0">
                  <c:v>-0.123</c:v>
                </c:pt>
                <c:pt idx="1">
                  <c:v>-0.126</c:v>
                </c:pt>
                <c:pt idx="2">
                  <c:v>-0.13900000000000001</c:v>
                </c:pt>
                <c:pt idx="3">
                  <c:v>-0.123</c:v>
                </c:pt>
              </c:numCache>
            </c:numRef>
          </c:val>
          <c:extLst xmlns:c16r2="http://schemas.microsoft.com/office/drawing/2015/06/chart">
            <c:ext xmlns:c16="http://schemas.microsoft.com/office/drawing/2014/chart" uri="{C3380CC4-5D6E-409C-BE32-E72D297353CC}">
              <c16:uniqueId val="{00000001-CB16-4128-AB78-85D8A54C04D9}"/>
            </c:ext>
          </c:extLst>
        </c:ser>
        <c:dLbls>
          <c:showLegendKey val="0"/>
          <c:showVal val="0"/>
          <c:showCatName val="0"/>
          <c:showSerName val="0"/>
          <c:showPercent val="0"/>
          <c:showBubbleSize val="0"/>
        </c:dLbls>
        <c:gapWidth val="100"/>
        <c:overlap val="100"/>
        <c:axId val="332481280"/>
        <c:axId val="332482816"/>
      </c:barChart>
      <c:lineChart>
        <c:grouping val="standard"/>
        <c:varyColors val="0"/>
        <c:ser>
          <c:idx val="2"/>
          <c:order val="2"/>
          <c:tx>
            <c:strRef>
              <c:f>'8 Draaitab Eerlijk werk'!$D$3</c:f>
              <c:strCache>
                <c:ptCount val="1"/>
                <c:pt idx="0">
                  <c:v>Som van Nettoratio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'8 Draaitab Eerlijk werk'!$A$4:$A$8</c:f>
              <c:strCache>
                <c:ptCount val="4"/>
                <c:pt idx="0">
                  <c:v>2013</c:v>
                </c:pt>
                <c:pt idx="1">
                  <c:v>2014</c:v>
                </c:pt>
                <c:pt idx="2">
                  <c:v>2015</c:v>
                </c:pt>
                <c:pt idx="3">
                  <c:v>2016</c:v>
                </c:pt>
              </c:strCache>
            </c:strRef>
          </c:cat>
          <c:val>
            <c:numRef>
              <c:f>'8 Draaitab Eerlijk werk'!$D$4:$D$8</c:f>
              <c:numCache>
                <c:formatCode>General</c:formatCode>
                <c:ptCount val="4"/>
                <c:pt idx="0">
                  <c:v>2.8999999999999998E-2</c:v>
                </c:pt>
                <c:pt idx="1">
                  <c:v>1.4999999999999999E-2</c:v>
                </c:pt>
                <c:pt idx="2">
                  <c:v>5.6000000000000008E-2</c:v>
                </c:pt>
                <c:pt idx="3">
                  <c:v>4.9999999999999989E-2</c:v>
                </c:pt>
              </c:numCache>
            </c:numRef>
          </c:val>
          <c:smooth val="0"/>
          <c:extLst xmlns:c16r2="http://schemas.microsoft.com/office/drawing/2015/06/chart">
            <c:ext xmlns:c16="http://schemas.microsoft.com/office/drawing/2014/chart" uri="{C3380CC4-5D6E-409C-BE32-E72D297353CC}">
              <c16:uniqueId val="{00000002-CB16-4128-AB78-85D8A54C04D9}"/>
            </c:ext>
          </c:extLst>
        </c:ser>
        <c:dLbls>
          <c:showLegendKey val="0"/>
          <c:showVal val="0"/>
          <c:showCatName val="0"/>
          <c:showSerName val="0"/>
          <c:showPercent val="0"/>
          <c:showBubbleSize val="0"/>
        </c:dLbls>
        <c:marker val="1"/>
        <c:smooth val="0"/>
        <c:axId val="332481280"/>
        <c:axId val="332482816"/>
      </c:lineChart>
      <c:catAx>
        <c:axId val="3324812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482816"/>
        <c:crosses val="autoZero"/>
        <c:auto val="1"/>
        <c:lblAlgn val="ctr"/>
        <c:lblOffset val="100"/>
        <c:noMultiLvlLbl val="0"/>
      </c:catAx>
      <c:valAx>
        <c:axId val="33248281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481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[Goeiemorgen_Harelbeke_de_cijfers.xlsx]8 Draaitab Eerlijk werk!Draaitabel1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Tewerkstelling via trajectbegeleiding OCMW</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'8 Draaitab Eerlijk werk'!$B$15</c:f>
              <c:strCache>
                <c:ptCount val="1"/>
                <c:pt idx="0">
                  <c:v>Som van Opleiding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werk'!$B$16:$B$20</c:f>
              <c:numCache>
                <c:formatCode>General</c:formatCode>
                <c:ptCount val="4"/>
                <c:pt idx="0">
                  <c:v>12</c:v>
                </c:pt>
                <c:pt idx="1">
                  <c:v>20</c:v>
                </c:pt>
                <c:pt idx="2">
                  <c:v>20</c:v>
                </c:pt>
                <c:pt idx="3">
                  <c:v>23</c:v>
                </c:pt>
              </c:numCache>
            </c:numRef>
          </c:val>
          <c:extLst xmlns:c16r2="http://schemas.microsoft.com/office/drawing/2015/06/chart">
            <c:ext xmlns:c16="http://schemas.microsoft.com/office/drawing/2014/chart" uri="{C3380CC4-5D6E-409C-BE32-E72D297353CC}">
              <c16:uniqueId val="{00000000-FB36-43DB-8CD0-C6F144B98BC5}"/>
            </c:ext>
          </c:extLst>
        </c:ser>
        <c:ser>
          <c:idx val="1"/>
          <c:order val="1"/>
          <c:tx>
            <c:strRef>
              <c:f>'8 Draaitab Eerlijk werk'!$C$15</c:f>
              <c:strCache>
                <c:ptCount val="1"/>
                <c:pt idx="0">
                  <c:v>Som van Werk in regulier circuit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werk'!$C$16:$C$20</c:f>
              <c:numCache>
                <c:formatCode>General</c:formatCode>
                <c:ptCount val="4"/>
                <c:pt idx="0">
                  <c:v>20</c:v>
                </c:pt>
                <c:pt idx="1">
                  <c:v>18</c:v>
                </c:pt>
                <c:pt idx="2">
                  <c:v>31</c:v>
                </c:pt>
                <c:pt idx="3">
                  <c:v>12</c:v>
                </c:pt>
              </c:numCache>
            </c:numRef>
          </c:val>
          <c:extLst xmlns:c16r2="http://schemas.microsoft.com/office/drawing/2015/06/chart">
            <c:ext xmlns:c16="http://schemas.microsoft.com/office/drawing/2014/chart" uri="{C3380CC4-5D6E-409C-BE32-E72D297353CC}">
              <c16:uniqueId val="{00000001-FB36-43DB-8CD0-C6F144B98BC5}"/>
            </c:ext>
          </c:extLst>
        </c:ser>
        <c:ser>
          <c:idx val="2"/>
          <c:order val="2"/>
          <c:tx>
            <c:strRef>
              <c:f>'8 Draaitab Eerlijk werk'!$D$15</c:f>
              <c:strCache>
                <c:ptCount val="1"/>
                <c:pt idx="0">
                  <c:v>Som van Voortraject/ Arbeidszorg</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werk'!$D$16:$D$20</c:f>
              <c:numCache>
                <c:formatCode>General</c:formatCode>
                <c:ptCount val="4"/>
                <c:pt idx="0">
                  <c:v>12</c:v>
                </c:pt>
                <c:pt idx="1">
                  <c:v>22</c:v>
                </c:pt>
                <c:pt idx="2">
                  <c:v>28</c:v>
                </c:pt>
                <c:pt idx="3">
                  <c:v>28</c:v>
                </c:pt>
              </c:numCache>
            </c:numRef>
          </c:val>
          <c:extLst xmlns:c16r2="http://schemas.microsoft.com/office/drawing/2015/06/chart">
            <c:ext xmlns:c16="http://schemas.microsoft.com/office/drawing/2014/chart" uri="{C3380CC4-5D6E-409C-BE32-E72D297353CC}">
              <c16:uniqueId val="{00000002-FB36-43DB-8CD0-C6F144B98BC5}"/>
            </c:ext>
          </c:extLst>
        </c:ser>
        <c:ser>
          <c:idx val="3"/>
          <c:order val="3"/>
          <c:tx>
            <c:strRef>
              <c:f>'8 Draaitab Eerlijk werk'!$E$15</c:f>
              <c:strCache>
                <c:ptCount val="1"/>
                <c:pt idx="0">
                  <c:v>Som van Werk in alternatief circuit</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werk'!$E$16:$E$20</c:f>
              <c:numCache>
                <c:formatCode>General</c:formatCode>
                <c:ptCount val="4"/>
                <c:pt idx="0">
                  <c:v>11</c:v>
                </c:pt>
                <c:pt idx="1">
                  <c:v>5</c:v>
                </c:pt>
                <c:pt idx="2">
                  <c:v>4</c:v>
                </c:pt>
                <c:pt idx="3">
                  <c:v>3</c:v>
                </c:pt>
              </c:numCache>
            </c:numRef>
          </c:val>
          <c:extLst xmlns:c16r2="http://schemas.microsoft.com/office/drawing/2015/06/chart">
            <c:ext xmlns:c16="http://schemas.microsoft.com/office/drawing/2014/chart" uri="{C3380CC4-5D6E-409C-BE32-E72D297353CC}">
              <c16:uniqueId val="{00000003-FB36-43DB-8CD0-C6F144B98BC5}"/>
            </c:ext>
          </c:extLst>
        </c:ser>
        <c:ser>
          <c:idx val="4"/>
          <c:order val="4"/>
          <c:tx>
            <c:strRef>
              <c:f>'8 Draaitab Eerlijk werk'!$F$15</c:f>
              <c:strCache>
                <c:ptCount val="1"/>
                <c:pt idx="0">
                  <c:v>Som van Tewerkstelling art60§7</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werk'!$F$16:$F$20</c:f>
              <c:numCache>
                <c:formatCode>General</c:formatCode>
                <c:ptCount val="4"/>
                <c:pt idx="0">
                  <c:v>14</c:v>
                </c:pt>
                <c:pt idx="1">
                  <c:v>12</c:v>
                </c:pt>
                <c:pt idx="2">
                  <c:v>12</c:v>
                </c:pt>
                <c:pt idx="3">
                  <c:v>9</c:v>
                </c:pt>
              </c:numCache>
            </c:numRef>
          </c:val>
          <c:extLst xmlns:c16r2="http://schemas.microsoft.com/office/drawing/2015/06/chart">
            <c:ext xmlns:c16="http://schemas.microsoft.com/office/drawing/2014/chart" uri="{C3380CC4-5D6E-409C-BE32-E72D297353CC}">
              <c16:uniqueId val="{00000004-FB36-43DB-8CD0-C6F144B98BC5}"/>
            </c:ext>
          </c:extLst>
        </c:ser>
        <c:ser>
          <c:idx val="5"/>
          <c:order val="5"/>
          <c:tx>
            <c:strRef>
              <c:f>'8 Draaitab Eerlijk werk'!$G$15</c:f>
              <c:strCache>
                <c:ptCount val="1"/>
                <c:pt idx="0">
                  <c:v>Som van Andere begeleiding van de werkzoekende</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'8 Draaitab Eerlijk werk'!$A$16:$A$20</c:f>
              <c:strCache>
                <c:ptCount val="4"/>
                <c:pt idx="0">
                  <c:v>2014</c:v>
                </c:pt>
                <c:pt idx="1">
                  <c:v>2015</c:v>
                </c:pt>
                <c:pt idx="2">
                  <c:v>2016</c:v>
                </c:pt>
                <c:pt idx="3">
                  <c:v>2017</c:v>
                </c:pt>
              </c:strCache>
            </c:strRef>
          </c:cat>
          <c:val>
            <c:numRef>
              <c:f>'8 Draaitab Eerlijk werk'!$G$16:$G$20</c:f>
              <c:numCache>
                <c:formatCode>General</c:formatCode>
                <c:ptCount val="4"/>
                <c:pt idx="0">
                  <c:v>17</c:v>
                </c:pt>
                <c:pt idx="1">
                  <c:v>9</c:v>
                </c:pt>
                <c:pt idx="2">
                  <c:v>15</c:v>
                </c:pt>
                <c:pt idx="3">
                  <c:v>37</c:v>
                </c:pt>
              </c:numCache>
            </c:numRef>
          </c:val>
          <c:extLst xmlns:c16r2="http://schemas.microsoft.com/office/drawing/2015/06/chart">
            <c:ext xmlns:c16="http://schemas.microsoft.com/office/drawing/2014/chart" uri="{C3380CC4-5D6E-409C-BE32-E72D297353CC}">
              <c16:uniqueId val="{00000005-FB36-43DB-8CD0-C6F144B98BC5}"/>
            </c:ext>
          </c:extLst>
        </c:ser>
        <c:dLbls>
          <c:dLblPos val="inBase"/>
          <c:showLegendKey val="0"/>
          <c:showVal val="1"/>
          <c:showCatName val="0"/>
          <c:showSerName val="0"/>
          <c:showPercent val="0"/>
          <c:showBubbleSize val="0"/>
        </c:dLbls>
        <c:gapWidth val="150"/>
        <c:overlap val="100"/>
        <c:axId val="332169216"/>
        <c:axId val="332170752"/>
      </c:barChart>
      <c:catAx>
        <c:axId val="332169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170752"/>
        <c:crosses val="autoZero"/>
        <c:auto val="1"/>
        <c:lblAlgn val="ctr"/>
        <c:lblOffset val="100"/>
        <c:noMultiLvlLbl val="0"/>
      </c:catAx>
      <c:valAx>
        <c:axId val="332170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169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[Goeiemorgen_Harelbeke_de_cijfers.xlsx]8 Draaitab Eerlijk werk!Draaitabel2</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Welvaartindex (België = 100)</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'8 Draaitab Eerlijk werk'!$B$38:$B$39</c:f>
              <c:strCache>
                <c:ptCount val="1"/>
                <c:pt idx="0">
                  <c:v>Harelbeke</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'8 Draaitab Eerlijk werk'!$A$40:$A$44</c:f>
              <c:strCache>
                <c:ptCount val="4"/>
                <c:pt idx="0">
                  <c:v>2013</c:v>
                </c:pt>
                <c:pt idx="1">
                  <c:v>2014</c:v>
                </c:pt>
                <c:pt idx="2">
                  <c:v>2015</c:v>
                </c:pt>
                <c:pt idx="3">
                  <c:v>2016</c:v>
                </c:pt>
              </c:strCache>
            </c:strRef>
          </c:cat>
          <c:val>
            <c:numRef>
              <c:f>'8 Draaitab Eerlijk werk'!$B$40:$B$44</c:f>
              <c:numCache>
                <c:formatCode>0.0</c:formatCode>
                <c:ptCount val="4"/>
                <c:pt idx="0">
                  <c:v>101.5</c:v>
                </c:pt>
                <c:pt idx="1">
                  <c:v>100.7</c:v>
                </c:pt>
                <c:pt idx="2">
                  <c:v>101</c:v>
                </c:pt>
                <c:pt idx="3">
                  <c:v>102</c:v>
                </c:pt>
              </c:numCache>
            </c:numRef>
          </c:val>
          <c:smooth val="0"/>
          <c:extLst xmlns:c16r2="http://schemas.microsoft.com/office/drawing/2015/06/chart">
            <c:ext xmlns:c16="http://schemas.microsoft.com/office/drawing/2014/chart" uri="{C3380CC4-5D6E-409C-BE32-E72D297353CC}">
              <c16:uniqueId val="{00000000-0EC2-456A-BBFB-A408C7299201}"/>
            </c:ext>
          </c:extLst>
        </c:ser>
        <c:ser>
          <c:idx val="1"/>
          <c:order val="1"/>
          <c:tx>
            <c:strRef>
              <c:f>'8 Draaitab Eerlijk werk'!$C$38:$C$39</c:f>
              <c:strCache>
                <c:ptCount val="1"/>
                <c:pt idx="0">
                  <c:v>Vlaams Gewest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'8 Draaitab Eerlijk werk'!$A$40:$A$44</c:f>
              <c:strCache>
                <c:ptCount val="4"/>
                <c:pt idx="0">
                  <c:v>2013</c:v>
                </c:pt>
                <c:pt idx="1">
                  <c:v>2014</c:v>
                </c:pt>
                <c:pt idx="2">
                  <c:v>2015</c:v>
                </c:pt>
                <c:pt idx="3">
                  <c:v>2016</c:v>
                </c:pt>
              </c:strCache>
            </c:strRef>
          </c:cat>
          <c:val>
            <c:numRef>
              <c:f>'8 Draaitab Eerlijk werk'!$C$40:$C$44</c:f>
              <c:numCache>
                <c:formatCode>0.0</c:formatCode>
                <c:ptCount val="4"/>
                <c:pt idx="0">
                  <c:v>106.4</c:v>
                </c:pt>
                <c:pt idx="1">
                  <c:v>106.5</c:v>
                </c:pt>
                <c:pt idx="2">
                  <c:v>106.6</c:v>
                </c:pt>
                <c:pt idx="3">
                  <c:v>106.7</c:v>
                </c:pt>
              </c:numCache>
            </c:numRef>
          </c:val>
          <c:smooth val="0"/>
          <c:extLst xmlns:c16r2="http://schemas.microsoft.com/office/drawing/2015/06/chart">
            <c:ext xmlns:c16="http://schemas.microsoft.com/office/drawing/2014/chart" uri="{C3380CC4-5D6E-409C-BE32-E72D297353CC}">
              <c16:uniqueId val="{00000001-0EC2-456A-BBFB-A408C7299201}"/>
            </c:ext>
          </c:extLst>
        </c:ser>
        <c:dLbls>
          <c:dLblPos val="b"/>
          <c:showLegendKey val="0"/>
          <c:showVal val="1"/>
          <c:showCatName val="0"/>
          <c:showSerName val="0"/>
          <c:showPercent val="0"/>
          <c:showBubbleSize val="0"/>
        </c:dLbls>
        <c:marker val="1"/>
        <c:smooth val="0"/>
        <c:axId val="331139328"/>
        <c:axId val="332537856"/>
      </c:lineChart>
      <c:catAx>
        <c:axId val="33113932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537856"/>
        <c:crosses val="autoZero"/>
        <c:auto val="1"/>
        <c:lblAlgn val="ctr"/>
        <c:lblOffset val="100"/>
        <c:noMultiLvlLbl val="0"/>
      </c:catAx>
      <c:valAx>
        <c:axId val="332537856"/>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1139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[Goeiemorgen_Harelbeke_de_cijfers.xlsx]8 Draaitab Eerlijk werk!Draaitabel4</c:name>
    <c:fmtId val="3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Werkzaamheidsgraad</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'8 Draaitab Eerlijk werk'!$B$61:$B$62</c:f>
              <c:strCache>
                <c:ptCount val="1"/>
                <c:pt idx="0">
                  <c:v>Harelbeke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'8 Draaitab Eerlijk werk'!$A$63:$A$67</c:f>
              <c:strCache>
                <c:ptCount val="4"/>
                <c:pt idx="0">
                  <c:v>2013</c:v>
                </c:pt>
                <c:pt idx="1">
                  <c:v>2014</c:v>
                </c:pt>
                <c:pt idx="2">
                  <c:v>2015</c:v>
                </c:pt>
                <c:pt idx="3">
                  <c:v>2016</c:v>
                </c:pt>
              </c:strCache>
            </c:strRef>
          </c:cat>
          <c:val>
            <c:numRef>
              <c:f>'8 Draaitab Eerlijk werk'!$B$63:$B$67</c:f>
              <c:numCache>
                <c:formatCode>0%</c:formatCode>
                <c:ptCount val="4"/>
                <c:pt idx="0">
                  <c:v>0.73899999999999999</c:v>
                </c:pt>
                <c:pt idx="1">
                  <c:v>0.73</c:v>
                </c:pt>
                <c:pt idx="2">
                  <c:v>0.73099999999999998</c:v>
                </c:pt>
                <c:pt idx="3">
                  <c:v>0.73499999999999999</c:v>
                </c:pt>
              </c:numCache>
            </c:numRef>
          </c:val>
          <c:extLst xmlns:c16r2="http://schemas.microsoft.com/office/drawing/2015/06/chart">
            <c:ext xmlns:c16="http://schemas.microsoft.com/office/drawing/2014/chart" uri="{C3380CC4-5D6E-409C-BE32-E72D297353CC}">
              <c16:uniqueId val="{00000000-B0DF-4AD1-85CF-B8A26B30317F}"/>
            </c:ext>
          </c:extLst>
        </c:ser>
        <c:ser>
          <c:idx val="1"/>
          <c:order val="1"/>
          <c:tx>
            <c:strRef>
              <c:f>'8 Draaitab Eerlijk werk'!$C$61:$C$62</c:f>
              <c:strCache>
                <c:ptCount val="1"/>
                <c:pt idx="0">
                  <c:v>Vlaams gewest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'8 Draaitab Eerlijk werk'!$A$63:$A$67</c:f>
              <c:strCache>
                <c:ptCount val="4"/>
                <c:pt idx="0">
                  <c:v>2013</c:v>
                </c:pt>
                <c:pt idx="1">
                  <c:v>2014</c:v>
                </c:pt>
                <c:pt idx="2">
                  <c:v>2015</c:v>
                </c:pt>
                <c:pt idx="3">
                  <c:v>2016</c:v>
                </c:pt>
              </c:strCache>
            </c:strRef>
          </c:cat>
          <c:val>
            <c:numRef>
              <c:f>'8 Draaitab Eerlijk werk'!$C$63:$C$67</c:f>
              <c:numCache>
                <c:formatCode>0%</c:formatCode>
                <c:ptCount val="4"/>
                <c:pt idx="0">
                  <c:v>0.69799999999999995</c:v>
                </c:pt>
                <c:pt idx="1">
                  <c:v>0.69499999999999995</c:v>
                </c:pt>
                <c:pt idx="2">
                  <c:v>0.69399999999999995</c:v>
                </c:pt>
                <c:pt idx="3">
                  <c:v>0.69499999999999995</c:v>
                </c:pt>
              </c:numCache>
            </c:numRef>
          </c:val>
          <c:extLst xmlns:c16r2="http://schemas.microsoft.com/office/drawing/2015/06/chart">
            <c:ext xmlns:c16="http://schemas.microsoft.com/office/drawing/2014/chart" uri="{C3380CC4-5D6E-409C-BE32-E72D297353CC}">
              <c16:uniqueId val="{00000001-B0DF-4AD1-85CF-B8A26B30317F}"/>
            </c:ext>
          </c:extLst>
        </c:ser>
        <c:dLbls>
          <c:showLegendKey val="0"/>
          <c:showVal val="0"/>
          <c:showCatName val="0"/>
          <c:showSerName val="0"/>
          <c:showPercent val="0"/>
          <c:showBubbleSize val="0"/>
        </c:dLbls>
        <c:gapWidth val="100"/>
        <c:overlap val="-24"/>
        <c:axId val="332323840"/>
        <c:axId val="332329728"/>
      </c:barChart>
      <c:catAx>
        <c:axId val="332323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329728"/>
        <c:crosses val="autoZero"/>
        <c:auto val="1"/>
        <c:lblAlgn val="ctr"/>
        <c:lblOffset val="100"/>
        <c:noMultiLvlLbl val="0"/>
      </c:catAx>
      <c:valAx>
        <c:axId val="33232972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323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[Goeiemorgen_Harelbeke_de_cijfers.xlsx]8 Draaitab Eerlijk werk!Draaitabel5</c:name>
    <c:fmtId val="1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Profiel werklozen</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pivotFmt>
      <c:pivotFmt>
        <c:idx val="11"/>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'8 Draaitab Eerlijk werk'!$B$80:$B$82</c:f>
              <c:strCache>
                <c:ptCount val="1"/>
                <c:pt idx="0">
                  <c:v>Som van Aandeel laaggeschoolden - Harelbeke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4"/>
            <c:invertIfNegative val="0"/>
            <c:bubble3D val="0"/>
            <c:extLst xmlns:c16r2="http://schemas.microsoft.com/office/drawing/2015/06/chart">
              <c:ext xmlns:c16="http://schemas.microsoft.com/office/drawing/2014/chart" uri="{C3380CC4-5D6E-409C-BE32-E72D297353CC}">
                <c16:uniqueId val="{00000000-45AA-4232-8685-5F6D0311D3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'8 Draaitab Eerlijk werk'!$A$83:$A$88</c:f>
              <c:strCache>
                <c:ptCount val="5"/>
                <c:pt idx="0">
                  <c:v>2013</c:v>
                </c:pt>
                <c:pt idx="1">
                  <c:v>2014</c:v>
                </c:pt>
                <c:pt idx="2">
                  <c:v>2015</c:v>
                </c:pt>
                <c:pt idx="3">
                  <c:v>2016</c:v>
                </c:pt>
                <c:pt idx="4">
                  <c:v>2017</c:v>
                </c:pt>
              </c:strCache>
            </c:strRef>
          </c:cat>
          <c:val>
            <c:numRef>
              <c:f>'8 Draaitab Eerlijk werk'!$B$83:$B$88</c:f>
              <c:numCache>
                <c:formatCode>0%</c:formatCode>
                <c:ptCount val="5"/>
                <c:pt idx="0">
                  <c:v>0.56000000000000005</c:v>
                </c:pt>
                <c:pt idx="1">
                  <c:v>0.51400000000000001</c:v>
                </c:pt>
                <c:pt idx="2">
                  <c:v>0.48499999999999999</c:v>
                </c:pt>
                <c:pt idx="3">
                  <c:v>0.49199999999999999</c:v>
                </c:pt>
              </c:numCache>
            </c:numRef>
          </c:val>
          <c:extLst xmlns:c16r2="http://schemas.microsoft.com/office/drawing/2015/06/chart">
            <c:ext xmlns:c16="http://schemas.microsoft.com/office/drawing/2014/chart" uri="{C3380CC4-5D6E-409C-BE32-E72D297353CC}">
              <c16:uniqueId val="{00000001-45AA-4232-8685-5F6D0311D3A1}"/>
            </c:ext>
          </c:extLst>
        </c:ser>
        <c:ser>
          <c:idx val="1"/>
          <c:order val="1"/>
          <c:tx>
            <c:strRef>
              <c:f>'8 Draaitab Eerlijk werk'!$C$80:$C$82</c:f>
              <c:strCache>
                <c:ptCount val="1"/>
                <c:pt idx="0">
                  <c:v>Som van Aandeel 50-plussers - Harelbeke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'8 Draaitab Eerlijk werk'!$A$83:$A$88</c:f>
              <c:strCache>
                <c:ptCount val="5"/>
                <c:pt idx="0">
                  <c:v>2013</c:v>
                </c:pt>
                <c:pt idx="1">
                  <c:v>2014</c:v>
                </c:pt>
                <c:pt idx="2">
                  <c:v>2015</c:v>
                </c:pt>
                <c:pt idx="3">
                  <c:v>2016</c:v>
                </c:pt>
                <c:pt idx="4">
                  <c:v>2017</c:v>
                </c:pt>
              </c:strCache>
            </c:strRef>
          </c:cat>
          <c:val>
            <c:numRef>
              <c:f>'8 Draaitab Eerlijk werk'!$C$83:$C$88</c:f>
              <c:numCache>
                <c:formatCode>0%</c:formatCode>
                <c:ptCount val="5"/>
                <c:pt idx="0">
                  <c:v>0.28399999999999997</c:v>
                </c:pt>
                <c:pt idx="1">
                  <c:v>0.27800000000000002</c:v>
                </c:pt>
                <c:pt idx="2">
                  <c:v>0.29799999999999999</c:v>
                </c:pt>
                <c:pt idx="3">
                  <c:v>0.33700000000000002</c:v>
                </c:pt>
              </c:numCache>
            </c:numRef>
          </c:val>
          <c:extLst xmlns:c16r2="http://schemas.microsoft.com/office/drawing/2015/06/chart">
            <c:ext xmlns:c16="http://schemas.microsoft.com/office/drawing/2014/chart" uri="{C3380CC4-5D6E-409C-BE32-E72D297353CC}">
              <c16:uniqueId val="{00000002-45AA-4232-8685-5F6D0311D3A1}"/>
            </c:ext>
          </c:extLst>
        </c:ser>
        <c:ser>
          <c:idx val="2"/>
          <c:order val="2"/>
          <c:tx>
            <c:strRef>
              <c:f>'8 Draaitab Eerlijk werk'!$D$80:$D$82</c:f>
              <c:strCache>
                <c:ptCount val="1"/>
                <c:pt idx="0">
                  <c:v>Som van Aandeel jeugdwerklozen - Harelbeke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4"/>
            <c:invertIfNegative val="0"/>
            <c:bubble3D val="0"/>
            <c:extLst xmlns:c16r2="http://schemas.microsoft.com/office/drawing/2015/06/chart">
              <c:ext xmlns:c16="http://schemas.microsoft.com/office/drawing/2014/chart" uri="{C3380CC4-5D6E-409C-BE32-E72D297353CC}">
                <c16:uniqueId val="{00000003-45AA-4232-8685-5F6D0311D3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'8 Draaitab Eerlijk werk'!$A$83:$A$88</c:f>
              <c:strCache>
                <c:ptCount val="5"/>
                <c:pt idx="0">
                  <c:v>2013</c:v>
                </c:pt>
                <c:pt idx="1">
                  <c:v>2014</c:v>
                </c:pt>
                <c:pt idx="2">
                  <c:v>2015</c:v>
                </c:pt>
                <c:pt idx="3">
                  <c:v>2016</c:v>
                </c:pt>
                <c:pt idx="4">
                  <c:v>2017</c:v>
                </c:pt>
              </c:strCache>
            </c:strRef>
          </c:cat>
          <c:val>
            <c:numRef>
              <c:f>'8 Draaitab Eerlijk werk'!$D$83:$D$88</c:f>
              <c:numCache>
                <c:formatCode>0%</c:formatCode>
                <c:ptCount val="5"/>
                <c:pt idx="0">
                  <c:v>0.246</c:v>
                </c:pt>
                <c:pt idx="1">
                  <c:v>0.23100000000000001</c:v>
                </c:pt>
                <c:pt idx="2">
                  <c:v>0.23200000000000001</c:v>
                </c:pt>
                <c:pt idx="3">
                  <c:v>0.23499999999999999</c:v>
                </c:pt>
              </c:numCache>
            </c:numRef>
          </c:val>
          <c:extLst xmlns:c16r2="http://schemas.microsoft.com/office/drawing/2015/06/chart">
            <c:ext xmlns:c16="http://schemas.microsoft.com/office/drawing/2014/chart" uri="{C3380CC4-5D6E-409C-BE32-E72D297353CC}">
              <c16:uniqueId val="{00000004-45AA-4232-8685-5F6D0311D3A1}"/>
            </c:ext>
          </c:extLst>
        </c:ser>
        <c:ser>
          <c:idx val="3"/>
          <c:order val="3"/>
          <c:tx>
            <c:strRef>
              <c:f>'8 Draaitab Eerlijk werk'!$E$80:$E$82</c:f>
              <c:strCache>
                <c:ptCount val="1"/>
                <c:pt idx="0">
                  <c:v>Som van Aandeel langdurig werklozen - Harelbeke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4"/>
            <c:invertIfNegative val="0"/>
            <c:bubble3D val="0"/>
            <c:extLst xmlns:c16r2="http://schemas.microsoft.com/office/drawing/2015/06/chart">
              <c:ext xmlns:c16="http://schemas.microsoft.com/office/drawing/2014/chart" uri="{C3380CC4-5D6E-409C-BE32-E72D297353CC}">
                <c16:uniqueId val="{00000005-45AA-4232-8685-5F6D0311D3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'8 Draaitab Eerlijk werk'!$A$83:$A$88</c:f>
              <c:strCache>
                <c:ptCount val="5"/>
                <c:pt idx="0">
                  <c:v>2013</c:v>
                </c:pt>
                <c:pt idx="1">
                  <c:v>2014</c:v>
                </c:pt>
                <c:pt idx="2">
                  <c:v>2015</c:v>
                </c:pt>
                <c:pt idx="3">
                  <c:v>2016</c:v>
                </c:pt>
                <c:pt idx="4">
                  <c:v>2017</c:v>
                </c:pt>
              </c:strCache>
            </c:strRef>
          </c:cat>
          <c:val>
            <c:numRef>
              <c:f>'8 Draaitab Eerlijk werk'!$E$83:$E$88</c:f>
              <c:numCache>
                <c:formatCode>0%</c:formatCode>
                <c:ptCount val="5"/>
                <c:pt idx="0">
                  <c:v>0.11799999999999999</c:v>
                </c:pt>
                <c:pt idx="1">
                  <c:v>0.10299999999999999</c:v>
                </c:pt>
                <c:pt idx="2">
                  <c:v>0.105</c:v>
                </c:pt>
                <c:pt idx="3">
                  <c:v>0.127</c:v>
                </c:pt>
              </c:numCache>
            </c:numRef>
          </c:val>
          <c:extLst xmlns:c16r2="http://schemas.microsoft.com/office/drawing/2015/06/chart">
            <c:ext xmlns:c16="http://schemas.microsoft.com/office/drawing/2014/chart" uri="{C3380CC4-5D6E-409C-BE32-E72D297353CC}">
              <c16:uniqueId val="{00000006-45AA-4232-8685-5F6D0311D3A1}"/>
            </c:ext>
          </c:extLst>
        </c:ser>
        <c:dLbls>
          <c:dLblPos val="outEnd"/>
          <c:showLegendKey val="0"/>
          <c:showVal val="1"/>
          <c:showCatName val="0"/>
          <c:showSerName val="0"/>
          <c:showPercent val="0"/>
          <c:showBubbleSize val="0"/>
        </c:dLbls>
        <c:gapWidth val="100"/>
        <c:overlap val="-24"/>
        <c:axId val="333113984"/>
        <c:axId val="332738944"/>
      </c:barChart>
      <c:catAx>
        <c:axId val="333113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738944"/>
        <c:crosses val="autoZero"/>
        <c:auto val="1"/>
        <c:lblAlgn val="ctr"/>
        <c:lblOffset val="100"/>
        <c:noMultiLvlLbl val="0"/>
      </c:catAx>
      <c:valAx>
        <c:axId val="3327389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113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[Goeiemorgen_Harelbeke_de_cijfers.xlsx]9 Draaitab Ind Inno Infra !Draaitabel5</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Aandeel woongebouwen gebouwd na 1945</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'9 Draaitab Ind Inno Infra '!$B$3:$B$4</c:f>
              <c:strCache>
                <c:ptCount val="1"/>
                <c:pt idx="0">
                  <c:v>Harelbeke</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'!$A$5:$A$9</c:f>
              <c:strCache>
                <c:ptCount val="4"/>
                <c:pt idx="0">
                  <c:v>2013</c:v>
                </c:pt>
                <c:pt idx="1">
                  <c:v>2014</c:v>
                </c:pt>
                <c:pt idx="2">
                  <c:v>2015</c:v>
                </c:pt>
                <c:pt idx="3">
                  <c:v>2016</c:v>
                </c:pt>
              </c:strCache>
            </c:strRef>
          </c:cat>
          <c:val>
            <c:numRef>
              <c:f>'9 Draaitab Ind Inno Infra '!$B$5:$B$9</c:f>
              <c:numCache>
                <c:formatCode>0.0%</c:formatCode>
                <c:ptCount val="4"/>
                <c:pt idx="0">
                  <c:v>0.72</c:v>
                </c:pt>
                <c:pt idx="1">
                  <c:v>0.72199999999999998</c:v>
                </c:pt>
                <c:pt idx="2">
                  <c:v>0.72499999999999998</c:v>
                </c:pt>
                <c:pt idx="3">
                  <c:v>0.72799999999999998</c:v>
                </c:pt>
              </c:numCache>
            </c:numRef>
          </c:val>
          <c:smooth val="0"/>
          <c:extLst xmlns:c16r2="http://schemas.microsoft.com/office/drawing/2015/06/chart">
            <c:ext xmlns:c16="http://schemas.microsoft.com/office/drawing/2014/chart" uri="{C3380CC4-5D6E-409C-BE32-E72D297353CC}">
              <c16:uniqueId val="{00000000-45F0-4FDE-A354-5DA1CDA67A90}"/>
            </c:ext>
          </c:extLst>
        </c:ser>
        <c:ser>
          <c:idx val="1"/>
          <c:order val="1"/>
          <c:tx>
            <c:strRef>
              <c:f>'9 Draaitab Ind Inno Infra '!$C$3:$C$4</c:f>
              <c:strCache>
                <c:ptCount val="1"/>
                <c:pt idx="0">
                  <c:v>Vlaams Gewest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'!$A$5:$A$9</c:f>
              <c:strCache>
                <c:ptCount val="4"/>
                <c:pt idx="0">
                  <c:v>2013</c:v>
                </c:pt>
                <c:pt idx="1">
                  <c:v>2014</c:v>
                </c:pt>
                <c:pt idx="2">
                  <c:v>2015</c:v>
                </c:pt>
                <c:pt idx="3">
                  <c:v>2016</c:v>
                </c:pt>
              </c:strCache>
            </c:strRef>
          </c:cat>
          <c:val>
            <c:numRef>
              <c:f>'9 Draaitab Ind Inno Infra '!$C$5:$C$9</c:f>
              <c:numCache>
                <c:formatCode>0.0%</c:formatCode>
                <c:ptCount val="4"/>
                <c:pt idx="0">
                  <c:v>0.69399999999999995</c:v>
                </c:pt>
                <c:pt idx="1">
                  <c:v>0.69699999999999995</c:v>
                </c:pt>
                <c:pt idx="2">
                  <c:v>0.7</c:v>
                </c:pt>
                <c:pt idx="3">
                  <c:v>0.70199999999999996</c:v>
                </c:pt>
              </c:numCache>
            </c:numRef>
          </c:val>
          <c:smooth val="0"/>
          <c:extLst xmlns:c16r2="http://schemas.microsoft.com/office/drawing/2015/06/chart">
            <c:ext xmlns:c16="http://schemas.microsoft.com/office/drawing/2014/chart" uri="{C3380CC4-5D6E-409C-BE32-E72D297353CC}">
              <c16:uniqueId val="{00000001-45F0-4FDE-A354-5DA1CDA67A90}"/>
            </c:ext>
          </c:extLst>
        </c:ser>
        <c:dLbls>
          <c:dLblPos val="t"/>
          <c:showLegendKey val="0"/>
          <c:showVal val="1"/>
          <c:showCatName val="0"/>
          <c:showSerName val="0"/>
          <c:showPercent val="0"/>
          <c:showBubbleSize val="0"/>
        </c:dLbls>
        <c:marker val="1"/>
        <c:smooth val="0"/>
        <c:axId val="332809344"/>
        <c:axId val="332810880"/>
      </c:lineChart>
      <c:catAx>
        <c:axId val="3328093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810880"/>
        <c:crosses val="autoZero"/>
        <c:auto val="1"/>
        <c:lblAlgn val="ctr"/>
        <c:lblOffset val="100"/>
        <c:noMultiLvlLbl val="0"/>
      </c:catAx>
      <c:valAx>
        <c:axId val="33281088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809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[Goeiemorgen_Harelbeke_de_cijfers.xlsx]WOL !Draaitabel2</c:name>
    <c:fmtId val="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Gelijke onderwijskansen</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0"/>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'WOL '!$AB$53</c:f>
              <c:strCache>
                <c:ptCount val="1"/>
                <c:pt idx="0">
                  <c:v>Gemiddelde van Percentage indicator "opleiding moeder"</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'WOL '!$AA$54:$AA$61</c:f>
              <c:strCache>
                <c:ptCount val="7"/>
                <c:pt idx="0">
                  <c:v>2010</c:v>
                </c:pt>
                <c:pt idx="1">
                  <c:v>2011</c:v>
                </c:pt>
                <c:pt idx="2">
                  <c:v>2012</c:v>
                </c:pt>
                <c:pt idx="3">
                  <c:v>2013</c:v>
                </c:pt>
                <c:pt idx="4">
                  <c:v>2014</c:v>
                </c:pt>
                <c:pt idx="5">
                  <c:v>2015</c:v>
                </c:pt>
                <c:pt idx="6">
                  <c:v>2016</c:v>
                </c:pt>
              </c:strCache>
            </c:strRef>
          </c:cat>
          <c:val>
            <c:numRef>
              <c:f>'WOL '!$AB$54:$AB$61</c:f>
              <c:numCache>
                <c:formatCode>General</c:formatCode>
                <c:ptCount val="7"/>
                <c:pt idx="0">
                  <c:v>0.25356556291831384</c:v>
                </c:pt>
                <c:pt idx="1">
                  <c:v>0.25512008736802028</c:v>
                </c:pt>
                <c:pt idx="2">
                  <c:v>0.24357605719003697</c:v>
                </c:pt>
                <c:pt idx="3">
                  <c:v>0.2366742895548776</c:v>
                </c:pt>
                <c:pt idx="4">
                  <c:v>0.23359546679711088</c:v>
                </c:pt>
                <c:pt idx="5">
                  <c:v>0.23370794531157923</c:v>
                </c:pt>
                <c:pt idx="6">
                  <c:v>0.22483206147603169</c:v>
                </c:pt>
              </c:numCache>
            </c:numRef>
          </c:val>
          <c:smooth val="0"/>
          <c:extLst xmlns:c16r2="http://schemas.microsoft.com/office/drawing/2015/06/chart">
            <c:ext xmlns:c16="http://schemas.microsoft.com/office/drawing/2014/chart" uri="{C3380CC4-5D6E-409C-BE32-E72D297353CC}">
              <c16:uniqueId val="{00000000-CA8B-45E1-B356-B4EEA91B6E0F}"/>
            </c:ext>
          </c:extLst>
        </c:ser>
        <c:ser>
          <c:idx val="1"/>
          <c:order val="1"/>
          <c:tx>
            <c:strRef>
              <c:f>'WOL '!$AC$53</c:f>
              <c:strCache>
                <c:ptCount val="1"/>
                <c:pt idx="0">
                  <c:v>Gemiddelde van Percentage indicator  "schooltoelage"</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'WOL '!$AA$54:$AA$61</c:f>
              <c:strCache>
                <c:ptCount val="7"/>
                <c:pt idx="0">
                  <c:v>2010</c:v>
                </c:pt>
                <c:pt idx="1">
                  <c:v>2011</c:v>
                </c:pt>
                <c:pt idx="2">
                  <c:v>2012</c:v>
                </c:pt>
                <c:pt idx="3">
                  <c:v>2013</c:v>
                </c:pt>
                <c:pt idx="4">
                  <c:v>2014</c:v>
                </c:pt>
                <c:pt idx="5">
                  <c:v>2015</c:v>
                </c:pt>
                <c:pt idx="6">
                  <c:v>2016</c:v>
                </c:pt>
              </c:strCache>
            </c:strRef>
          </c:cat>
          <c:val>
            <c:numRef>
              <c:f>'WOL '!$AC$54:$AC$61</c:f>
              <c:numCache>
                <c:formatCode>General</c:formatCode>
                <c:ptCount val="7"/>
                <c:pt idx="0">
                  <c:v>0.21694544935100851</c:v>
                </c:pt>
                <c:pt idx="1">
                  <c:v>0.21914414228957416</c:v>
                </c:pt>
                <c:pt idx="2">
                  <c:v>0.20794024525588359</c:v>
                </c:pt>
                <c:pt idx="3">
                  <c:v>0.2305007167109232</c:v>
                </c:pt>
                <c:pt idx="4">
                  <c:v>0.22246905298882289</c:v>
                </c:pt>
                <c:pt idx="5">
                  <c:v>0.23421572602211987</c:v>
                </c:pt>
                <c:pt idx="6">
                  <c:v>0.24422743918204662</c:v>
                </c:pt>
              </c:numCache>
            </c:numRef>
          </c:val>
          <c:smooth val="0"/>
          <c:extLst xmlns:c16r2="http://schemas.microsoft.com/office/drawing/2015/06/chart">
            <c:ext xmlns:c16="http://schemas.microsoft.com/office/drawing/2014/chart" uri="{C3380CC4-5D6E-409C-BE32-E72D297353CC}">
              <c16:uniqueId val="{00000001-CA8B-45E1-B356-B4EEA91B6E0F}"/>
            </c:ext>
          </c:extLst>
        </c:ser>
        <c:ser>
          <c:idx val="2"/>
          <c:order val="2"/>
          <c:tx>
            <c:strRef>
              <c:f>'WOL '!$AD$53</c:f>
              <c:strCache>
                <c:ptCount val="1"/>
                <c:pt idx="0">
                  <c:v>Gemiddelde van Percentage indicator "buurt"</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'WOL '!$AA$54:$AA$61</c:f>
              <c:strCache>
                <c:ptCount val="7"/>
                <c:pt idx="0">
                  <c:v>2010</c:v>
                </c:pt>
                <c:pt idx="1">
                  <c:v>2011</c:v>
                </c:pt>
                <c:pt idx="2">
                  <c:v>2012</c:v>
                </c:pt>
                <c:pt idx="3">
                  <c:v>2013</c:v>
                </c:pt>
                <c:pt idx="4">
                  <c:v>2014</c:v>
                </c:pt>
                <c:pt idx="5">
                  <c:v>2015</c:v>
                </c:pt>
                <c:pt idx="6">
                  <c:v>2016</c:v>
                </c:pt>
              </c:strCache>
            </c:strRef>
          </c:cat>
          <c:val>
            <c:numRef>
              <c:f>'WOL '!$AD$54:$AD$61</c:f>
              <c:numCache>
                <c:formatCode>General</c:formatCode>
                <c:ptCount val="7"/>
                <c:pt idx="0">
                  <c:v>5.7553935325431134E-2</c:v>
                </c:pt>
                <c:pt idx="1">
                  <c:v>4.8328654518422602E-2</c:v>
                </c:pt>
                <c:pt idx="2">
                  <c:v>6.0498765147452511E-2</c:v>
                </c:pt>
                <c:pt idx="3">
                  <c:v>9.6593038505559961E-2</c:v>
                </c:pt>
                <c:pt idx="4">
                  <c:v>6.0611561473658405E-2</c:v>
                </c:pt>
                <c:pt idx="5">
                  <c:v>0.10614366370596472</c:v>
                </c:pt>
                <c:pt idx="6">
                  <c:v>0.12056780395917213</c:v>
                </c:pt>
              </c:numCache>
            </c:numRef>
          </c:val>
          <c:smooth val="0"/>
          <c:extLst xmlns:c16r2="http://schemas.microsoft.com/office/drawing/2015/06/chart">
            <c:ext xmlns:c16="http://schemas.microsoft.com/office/drawing/2014/chart" uri="{C3380CC4-5D6E-409C-BE32-E72D297353CC}">
              <c16:uniqueId val="{00000002-CA8B-45E1-B356-B4EEA91B6E0F}"/>
            </c:ext>
          </c:extLst>
        </c:ser>
        <c:ser>
          <c:idx val="3"/>
          <c:order val="3"/>
          <c:tx>
            <c:strRef>
              <c:f>'WOL '!$AE$53</c:f>
              <c:strCache>
                <c:ptCount val="1"/>
                <c:pt idx="0">
                  <c:v>Gemiddelde van Percentage indicator "Thuistaal"</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'WOL '!$AA$54:$AA$61</c:f>
              <c:strCache>
                <c:ptCount val="7"/>
                <c:pt idx="0">
                  <c:v>2010</c:v>
                </c:pt>
                <c:pt idx="1">
                  <c:v>2011</c:v>
                </c:pt>
                <c:pt idx="2">
                  <c:v>2012</c:v>
                </c:pt>
                <c:pt idx="3">
                  <c:v>2013</c:v>
                </c:pt>
                <c:pt idx="4">
                  <c:v>2014</c:v>
                </c:pt>
                <c:pt idx="5">
                  <c:v>2015</c:v>
                </c:pt>
                <c:pt idx="6">
                  <c:v>2016</c:v>
                </c:pt>
              </c:strCache>
            </c:strRef>
          </c:cat>
          <c:val>
            <c:numRef>
              <c:f>'WOL '!$AE$54:$AE$61</c:f>
              <c:numCache>
                <c:formatCode>General</c:formatCode>
                <c:ptCount val="7"/>
                <c:pt idx="0">
                  <c:v>8.6643569256647041E-2</c:v>
                </c:pt>
                <c:pt idx="1">
                  <c:v>9.7866096341562417E-2</c:v>
                </c:pt>
                <c:pt idx="2">
                  <c:v>0.10974543948678472</c:v>
                </c:pt>
                <c:pt idx="3">
                  <c:v>0.11224728172491726</c:v>
                </c:pt>
                <c:pt idx="4">
                  <c:v>0.1150137247438788</c:v>
                </c:pt>
                <c:pt idx="5">
                  <c:v>0.12750640312416398</c:v>
                </c:pt>
                <c:pt idx="6">
                  <c:v>0.14237564494928001</c:v>
                </c:pt>
              </c:numCache>
            </c:numRef>
          </c:val>
          <c:smooth val="0"/>
          <c:extLst xmlns:c16r2="http://schemas.microsoft.com/office/drawing/2015/06/chart">
            <c:ext xmlns:c16="http://schemas.microsoft.com/office/drawing/2014/chart" uri="{C3380CC4-5D6E-409C-BE32-E72D297353CC}">
              <c16:uniqueId val="{00000003-CA8B-45E1-B356-B4EEA91B6E0F}"/>
            </c:ext>
          </c:extLst>
        </c:ser>
        <c:dLbls>
          <c:showLegendKey val="0"/>
          <c:showVal val="1"/>
          <c:showCatName val="0"/>
          <c:showSerName val="0"/>
          <c:showPercent val="0"/>
          <c:showBubbleSize val="0"/>
        </c:dLbls>
        <c:marker val="1"/>
        <c:smooth val="0"/>
        <c:axId val="324309760"/>
        <c:axId val="324311296"/>
      </c:lineChart>
      <c:catAx>
        <c:axId val="3243097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311296"/>
        <c:crosses val="autoZero"/>
        <c:auto val="1"/>
        <c:lblAlgn val="ctr"/>
        <c:lblOffset val="100"/>
        <c:noMultiLvlLbl val="0"/>
      </c:catAx>
      <c:valAx>
        <c:axId val="32431129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309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[Goeiemorgen_Harelbeke_de_cijfers.xlsx]9 Draaitab Ind Inno Infra !Draaitabel7</c:name>
    <c:fmtId val="1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Tevredenheid over...</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'9 Draaitab Ind Inno Infra '!$B$33</c:f>
              <c:strCache>
                <c:ptCount val="1"/>
                <c:pt idx="0">
                  <c:v>Som van Tevreden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'9 Draaitab Ind Inno Infra '!$A$34:$A$46</c:f>
              <c:multiLvlStrCache>
                <c:ptCount val="8"/>
                <c:lvl>
                  <c:pt idx="0">
                    <c:v>Harelbeke</c:v>
                  </c:pt>
                  <c:pt idx="1">
                    <c:v>Vlaams gewest</c:v>
                  </c:pt>
                  <c:pt idx="2">
                    <c:v>Harelbeke</c:v>
                  </c:pt>
                  <c:pt idx="3">
                    <c:v>Vlaams gewest</c:v>
                  </c:pt>
                  <c:pt idx="4">
                    <c:v>Harelbeke</c:v>
                  </c:pt>
                  <c:pt idx="5">
                    <c:v>Vlaams gewest</c:v>
                  </c:pt>
                  <c:pt idx="6">
                    <c:v>Harelbeke</c:v>
                  </c:pt>
                  <c:pt idx="7">
                    <c:v>Vlaams gewest</c:v>
                  </c:pt>
                </c:lvl>
                <c:lvl>
                  <c:pt idx="0">
                    <c:v>...de woning</c:v>
                  </c:pt>
                  <c:pt idx="2">
                    <c:v>...zicht op groen vanuit woning</c:v>
                  </c:pt>
                  <c:pt idx="4">
                    <c:v>...de buurt</c:v>
                  </c:pt>
                  <c:pt idx="6">
                    <c:v>...graag wonen in gemeente/stad</c:v>
                  </c:pt>
                </c:lvl>
              </c:multiLvlStrCache>
            </c:multiLvlStrRef>
          </c:cat>
          <c:val>
            <c:numRef>
              <c:f>'9 Draaitab Ind Inno Infra '!$B$34:$B$46</c:f>
              <c:numCache>
                <c:formatCode>0%</c:formatCode>
                <c:ptCount val="8"/>
                <c:pt idx="0">
                  <c:v>0.94</c:v>
                </c:pt>
                <c:pt idx="1">
                  <c:v>0.88</c:v>
                </c:pt>
                <c:pt idx="2">
                  <c:v>0.69</c:v>
                </c:pt>
                <c:pt idx="3">
                  <c:v>0.73</c:v>
                </c:pt>
                <c:pt idx="4">
                  <c:v>0.81</c:v>
                </c:pt>
                <c:pt idx="5">
                  <c:v>0.79</c:v>
                </c:pt>
                <c:pt idx="6">
                  <c:v>0.86</c:v>
                </c:pt>
                <c:pt idx="7">
                  <c:v>0.89</c:v>
                </c:pt>
              </c:numCache>
            </c:numRef>
          </c:val>
          <c:extLst xmlns:c16r2="http://schemas.microsoft.com/office/drawing/2015/06/chart">
            <c:ext xmlns:c16="http://schemas.microsoft.com/office/drawing/2014/chart" uri="{C3380CC4-5D6E-409C-BE32-E72D297353CC}">
              <c16:uniqueId val="{00000000-096E-497D-AEC9-6F0EF5E381FC}"/>
            </c:ext>
          </c:extLst>
        </c:ser>
        <c:ser>
          <c:idx val="1"/>
          <c:order val="1"/>
          <c:tx>
            <c:strRef>
              <c:f>'9 Draaitab Ind Inno Infra '!$C$33</c:f>
              <c:strCache>
                <c:ptCount val="1"/>
                <c:pt idx="0">
                  <c:v>Som van Ontevreden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'9 Draaitab Ind Inno Infra '!$A$34:$A$46</c:f>
              <c:multiLvlStrCache>
                <c:ptCount val="8"/>
                <c:lvl>
                  <c:pt idx="0">
                    <c:v>Harelbeke</c:v>
                  </c:pt>
                  <c:pt idx="1">
                    <c:v>Vlaams gewest</c:v>
                  </c:pt>
                  <c:pt idx="2">
                    <c:v>Harelbeke</c:v>
                  </c:pt>
                  <c:pt idx="3">
                    <c:v>Vlaams gewest</c:v>
                  </c:pt>
                  <c:pt idx="4">
                    <c:v>Harelbeke</c:v>
                  </c:pt>
                  <c:pt idx="5">
                    <c:v>Vlaams gewest</c:v>
                  </c:pt>
                  <c:pt idx="6">
                    <c:v>Harelbeke</c:v>
                  </c:pt>
                  <c:pt idx="7">
                    <c:v>Vlaams gewest</c:v>
                  </c:pt>
                </c:lvl>
                <c:lvl>
                  <c:pt idx="0">
                    <c:v>...de woning</c:v>
                  </c:pt>
                  <c:pt idx="2">
                    <c:v>...zicht op groen vanuit woning</c:v>
                  </c:pt>
                  <c:pt idx="4">
                    <c:v>...de buurt</c:v>
                  </c:pt>
                  <c:pt idx="6">
                    <c:v>...graag wonen in gemeente/stad</c:v>
                  </c:pt>
                </c:lvl>
              </c:multiLvlStrCache>
            </c:multiLvlStrRef>
          </c:cat>
          <c:val>
            <c:numRef>
              <c:f>'9 Draaitab Ind Inno Infra '!$C$34:$C$46</c:f>
              <c:numCache>
                <c:formatCode>0%</c:formatCode>
                <c:ptCount val="8"/>
                <c:pt idx="0">
                  <c:v>0.02</c:v>
                </c:pt>
                <c:pt idx="1">
                  <c:v>0.05</c:v>
                </c:pt>
                <c:pt idx="2">
                  <c:v>0.15</c:v>
                </c:pt>
                <c:pt idx="3">
                  <c:v>0.14000000000000001</c:v>
                </c:pt>
                <c:pt idx="4">
                  <c:v>0.08</c:v>
                </c:pt>
                <c:pt idx="5">
                  <c:v>0.1</c:v>
                </c:pt>
                <c:pt idx="6">
                  <c:v>0.04</c:v>
                </c:pt>
                <c:pt idx="7">
                  <c:v>0.04</c:v>
                </c:pt>
              </c:numCache>
            </c:numRef>
          </c:val>
          <c:extLst xmlns:c16r2="http://schemas.microsoft.com/office/drawing/2015/06/chart">
            <c:ext xmlns:c16="http://schemas.microsoft.com/office/drawing/2014/chart" uri="{C3380CC4-5D6E-409C-BE32-E72D297353CC}">
              <c16:uniqueId val="{00000001-096E-497D-AEC9-6F0EF5E381FC}"/>
            </c:ext>
          </c:extLst>
        </c:ser>
        <c:dLbls>
          <c:dLblPos val="inBase"/>
          <c:showLegendKey val="0"/>
          <c:showVal val="1"/>
          <c:showCatName val="0"/>
          <c:showSerName val="0"/>
          <c:showPercent val="0"/>
          <c:showBubbleSize val="0"/>
        </c:dLbls>
        <c:gapWidth val="150"/>
        <c:overlap val="100"/>
        <c:axId val="332962432"/>
        <c:axId val="332980608"/>
      </c:barChart>
      <c:catAx>
        <c:axId val="332962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980608"/>
        <c:crosses val="autoZero"/>
        <c:auto val="1"/>
        <c:lblAlgn val="ctr"/>
        <c:lblOffset val="100"/>
        <c:noMultiLvlLbl val="0"/>
      </c:catAx>
      <c:valAx>
        <c:axId val="332980608"/>
        <c:scaling>
          <c:orientation val="minMax"/>
          <c:min val="0.60000000000000009"/>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2962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[Goeiemorgen_Harelbeke_de_cijfers.xlsx]9 Draaitab Ind Inno Infra !Draaitabel20</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Bezettingsgraad industrieterreinen</a:t>
            </a:r>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1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6"/>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7"/>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18"/>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9"/>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20"/>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pivotFmt>
      <c:pivotFmt>
        <c:idx val="21"/>
        <c:spPr>
          <a:ln w="34925" cap="rnd">
            <a:solidFill>
              <a:schemeClr val="accent1">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'9 Draaitab Ind Inno Infra '!$B$53:$B$54</c:f>
              <c:strCache>
                <c:ptCount val="1"/>
                <c:pt idx="0">
                  <c:v>De Blokken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'!$B$55:$B$64</c:f>
              <c:numCache>
                <c:formatCode>0%</c:formatCode>
                <c:ptCount val="9"/>
                <c:pt idx="0">
                  <c:v>0.7</c:v>
                </c:pt>
                <c:pt idx="1">
                  <c:v>0.9</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0-E8C6-45E7-835B-80E96FE1CD68}"/>
            </c:ext>
          </c:extLst>
        </c:ser>
        <c:ser>
          <c:idx val="1"/>
          <c:order val="1"/>
          <c:tx>
            <c:strRef>
              <c:f>'9 Draaitab Ind Inno Infra '!$C$53:$C$54</c:f>
              <c:strCache>
                <c:ptCount val="1"/>
                <c:pt idx="0">
                  <c:v>De Geit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'!$C$55:$C$64</c:f>
              <c:numCache>
                <c:formatCode>0%</c:formatCode>
                <c:ptCount val="9"/>
                <c:pt idx="0">
                  <c:v>1</c:v>
                </c:pt>
                <c:pt idx="1">
                  <c:v>1</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1-E8C6-45E7-835B-80E96FE1CD68}"/>
            </c:ext>
          </c:extLst>
        </c:ser>
        <c:ser>
          <c:idx val="2"/>
          <c:order val="2"/>
          <c:tx>
            <c:strRef>
              <c:f>'9 Draaitab Ind Inno Infra '!$D$53:$D$54</c:f>
              <c:strCache>
                <c:ptCount val="1"/>
                <c:pt idx="0">
                  <c:v>Evolis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'!$D$55:$D$64</c:f>
              <c:numCache>
                <c:formatCode>0%</c:formatCode>
                <c:ptCount val="9"/>
                <c:pt idx="2">
                  <c:v>0.1</c:v>
                </c:pt>
                <c:pt idx="3">
                  <c:v>0.2</c:v>
                </c:pt>
                <c:pt idx="4">
                  <c:v>0.2</c:v>
                </c:pt>
                <c:pt idx="5">
                  <c:v>0.2</c:v>
                </c:pt>
                <c:pt idx="6">
                  <c:v>0.2</c:v>
                </c:pt>
                <c:pt idx="7">
                  <c:v>0.2</c:v>
                </c:pt>
                <c:pt idx="8">
                  <c:v>0.61</c:v>
                </c:pt>
              </c:numCache>
            </c:numRef>
          </c:val>
          <c:smooth val="0"/>
          <c:extLst xmlns:c16r2="http://schemas.microsoft.com/office/drawing/2015/06/chart">
            <c:ext xmlns:c16="http://schemas.microsoft.com/office/drawing/2014/chart" uri="{C3380CC4-5D6E-409C-BE32-E72D297353CC}">
              <c16:uniqueId val="{00000002-E8C6-45E7-835B-80E96FE1CD68}"/>
            </c:ext>
          </c:extLst>
        </c:ser>
        <c:ser>
          <c:idx val="3"/>
          <c:order val="3"/>
          <c:tx>
            <c:strRef>
              <c:f>'9 Draaitab Ind Inno Infra '!$E$53:$E$54</c:f>
              <c:strCache>
                <c:ptCount val="1"/>
                <c:pt idx="0">
                  <c:v>Kanaalzone</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'!$E$55:$E$64</c:f>
              <c:numCache>
                <c:formatCode>0%</c:formatCode>
                <c:ptCount val="9"/>
                <c:pt idx="0">
                  <c:v>1</c:v>
                </c:pt>
                <c:pt idx="1">
                  <c:v>1</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3-E8C6-45E7-835B-80E96FE1CD68}"/>
            </c:ext>
          </c:extLst>
        </c:ser>
        <c:ser>
          <c:idx val="4"/>
          <c:order val="4"/>
          <c:tx>
            <c:strRef>
              <c:f>'9 Draaitab Ind Inno Infra '!$F$53:$F$54</c:f>
              <c:strCache>
                <c:ptCount val="1"/>
                <c:pt idx="0">
                  <c:v>Stasegem</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'!$F$55:$F$64</c:f>
              <c:numCache>
                <c:formatCode>0%</c:formatCode>
                <c:ptCount val="9"/>
                <c:pt idx="0">
                  <c:v>1</c:v>
                </c:pt>
                <c:pt idx="1">
                  <c:v>1</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4-E8C6-45E7-835B-80E96FE1CD68}"/>
            </c:ext>
          </c:extLst>
        </c:ser>
        <c:ser>
          <c:idx val="5"/>
          <c:order val="5"/>
          <c:tx>
            <c:strRef>
              <c:f>'9 Draaitab Ind Inno Infra '!$G$53:$G$54</c:f>
              <c:strCache>
                <c:ptCount val="1"/>
                <c:pt idx="0">
                  <c:v>Vaarnewijk</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'!$G$55:$G$64</c:f>
              <c:numCache>
                <c:formatCode>0%</c:formatCode>
                <c:ptCount val="9"/>
                <c:pt idx="0">
                  <c:v>1</c:v>
                </c:pt>
                <c:pt idx="1">
                  <c:v>1</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5-E8C6-45E7-835B-80E96FE1CD68}"/>
            </c:ext>
          </c:extLst>
        </c:ser>
        <c:ser>
          <c:idx val="6"/>
          <c:order val="6"/>
          <c:tx>
            <c:strRef>
              <c:f>'9 Draaitab Ind Inno Infra '!$H$53:$H$54</c:f>
              <c:strCache>
                <c:ptCount val="1"/>
                <c:pt idx="0">
                  <c:v>Vierschaar</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cat>
            <c:strRef>
              <c:f>'9 Draaitab Ind Inno Infra '!$A$55:$A$64</c:f>
              <c:strCache>
                <c:ptCount val="9"/>
                <c:pt idx="0">
                  <c:v>2008</c:v>
                </c:pt>
                <c:pt idx="1">
                  <c:v>2009</c:v>
                </c:pt>
                <c:pt idx="2">
                  <c:v>2010</c:v>
                </c:pt>
                <c:pt idx="3">
                  <c:v>2011</c:v>
                </c:pt>
                <c:pt idx="4">
                  <c:v>2012</c:v>
                </c:pt>
                <c:pt idx="5">
                  <c:v>2013</c:v>
                </c:pt>
                <c:pt idx="6">
                  <c:v>2014</c:v>
                </c:pt>
                <c:pt idx="7">
                  <c:v>2015</c:v>
                </c:pt>
                <c:pt idx="8">
                  <c:v>2016</c:v>
                </c:pt>
              </c:strCache>
            </c:strRef>
          </c:cat>
          <c:val>
            <c:numRef>
              <c:f>'9 Draaitab Ind Inno Infra '!$H$55:$H$64</c:f>
              <c:numCache>
                <c:formatCode>0%</c:formatCode>
                <c:ptCount val="9"/>
                <c:pt idx="0">
                  <c:v>1</c:v>
                </c:pt>
                <c:pt idx="1">
                  <c:v>1</c:v>
                </c:pt>
                <c:pt idx="2">
                  <c:v>1</c:v>
                </c:pt>
                <c:pt idx="3">
                  <c:v>1</c:v>
                </c:pt>
                <c:pt idx="4">
                  <c:v>1</c:v>
                </c:pt>
                <c:pt idx="5">
                  <c:v>1</c:v>
                </c:pt>
                <c:pt idx="6">
                  <c:v>1</c:v>
                </c:pt>
                <c:pt idx="7">
                  <c:v>1</c:v>
                </c:pt>
                <c:pt idx="8">
                  <c:v>1</c:v>
                </c:pt>
              </c:numCache>
            </c:numRef>
          </c:val>
          <c:smooth val="0"/>
          <c:extLst xmlns:c16r2="http://schemas.microsoft.com/office/drawing/2015/06/chart">
            <c:ext xmlns:c16="http://schemas.microsoft.com/office/drawing/2014/chart" uri="{C3380CC4-5D6E-409C-BE32-E72D297353CC}">
              <c16:uniqueId val="{00000006-E8C6-45E7-835B-80E96FE1CD68}"/>
            </c:ext>
          </c:extLst>
        </c:ser>
        <c:dLbls>
          <c:showLegendKey val="0"/>
          <c:showVal val="0"/>
          <c:showCatName val="0"/>
          <c:showSerName val="0"/>
          <c:showPercent val="0"/>
          <c:showBubbleSize val="0"/>
        </c:dLbls>
        <c:marker val="1"/>
        <c:smooth val="0"/>
        <c:axId val="333486720"/>
        <c:axId val="333492992"/>
      </c:lineChart>
      <c:catAx>
        <c:axId val="333486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492992"/>
        <c:crosses val="autoZero"/>
        <c:auto val="1"/>
        <c:lblAlgn val="ctr"/>
        <c:lblOffset val="100"/>
        <c:noMultiLvlLbl val="0"/>
      </c:catAx>
      <c:valAx>
        <c:axId val="333492992"/>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486720"/>
        <c:crosses val="autoZero"/>
        <c:crossBetween val="between"/>
      </c:valAx>
      <c:spPr>
        <a:noFill/>
        <a:ln>
          <a:noFill/>
        </a:ln>
        <a:effectLst/>
      </c:spPr>
    </c:plotArea>
    <c:legend>
      <c:legendPos val="r"/>
      <c:layout>
        <c:manualLayout>
          <c:xMode val="edge"/>
          <c:yMode val="edge"/>
          <c:x val="0.75054704595185995"/>
          <c:y val="0.19292723826188393"/>
          <c:w val="0.1906167196297282"/>
          <c:h val="0.564520080151271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[Goeiemorgen_Harelbeke_de_cijfers.xlsx]10 Draaitab Ongelijkheid verm!Draaitabel1</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Spreiding</a:t>
            </a:r>
            <a:r>
              <a:rPr lang="nl-BE" baseline="0"/>
              <a:t> niet-belgen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'10 Draaitab Ongelijkheid verm'!$B$21</c:f>
              <c:strCache>
                <c:ptCount val="1"/>
                <c:pt idx="0">
                  <c:v>Som van Harelbeke niet Belgen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'10 Draaitab Ongelijkheid verm'!$A$22:$A$36</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'10 Draaitab Ongelijkheid verm'!$B$22:$B$36</c:f>
              <c:numCache>
                <c:formatCode>General</c:formatCode>
                <c:ptCount val="14"/>
                <c:pt idx="0">
                  <c:v>322</c:v>
                </c:pt>
                <c:pt idx="1">
                  <c:v>342</c:v>
                </c:pt>
                <c:pt idx="2">
                  <c:v>356</c:v>
                </c:pt>
                <c:pt idx="3">
                  <c:v>364</c:v>
                </c:pt>
                <c:pt idx="4">
                  <c:v>415</c:v>
                </c:pt>
                <c:pt idx="5">
                  <c:v>482</c:v>
                </c:pt>
                <c:pt idx="6">
                  <c:v>561</c:v>
                </c:pt>
                <c:pt idx="7">
                  <c:v>658</c:v>
                </c:pt>
                <c:pt idx="8">
                  <c:v>740</c:v>
                </c:pt>
                <c:pt idx="9">
                  <c:v>810</c:v>
                </c:pt>
                <c:pt idx="10">
                  <c:v>858</c:v>
                </c:pt>
                <c:pt idx="11">
                  <c:v>951</c:v>
                </c:pt>
                <c:pt idx="12">
                  <c:v>1129</c:v>
                </c:pt>
                <c:pt idx="13">
                  <c:v>1237</c:v>
                </c:pt>
              </c:numCache>
            </c:numRef>
          </c:val>
          <c:extLst xmlns:c16r2="http://schemas.microsoft.com/office/drawing/2015/06/chart">
            <c:ext xmlns:c16="http://schemas.microsoft.com/office/drawing/2014/chart" uri="{C3380CC4-5D6E-409C-BE32-E72D297353CC}">
              <c16:uniqueId val="{00000000-C77C-4805-99D4-2C5CDA774E80}"/>
            </c:ext>
          </c:extLst>
        </c:ser>
        <c:ser>
          <c:idx val="1"/>
          <c:order val="1"/>
          <c:tx>
            <c:strRef>
              <c:f>'10 Draaitab Ongelijkheid verm'!$C$21</c:f>
              <c:strCache>
                <c:ptCount val="1"/>
                <c:pt idx="0">
                  <c:v>Som van Bavikhove niet Belgen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'10 Draaitab Ongelijkheid verm'!$A$22:$A$36</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'10 Draaitab Ongelijkheid verm'!$C$22:$C$36</c:f>
              <c:numCache>
                <c:formatCode>General</c:formatCode>
                <c:ptCount val="14"/>
                <c:pt idx="0">
                  <c:v>21</c:v>
                </c:pt>
                <c:pt idx="1">
                  <c:v>15</c:v>
                </c:pt>
                <c:pt idx="2">
                  <c:v>19</c:v>
                </c:pt>
                <c:pt idx="3">
                  <c:v>38</c:v>
                </c:pt>
                <c:pt idx="4">
                  <c:v>25</c:v>
                </c:pt>
                <c:pt idx="5">
                  <c:v>41</c:v>
                </c:pt>
                <c:pt idx="6">
                  <c:v>38</c:v>
                </c:pt>
                <c:pt idx="7">
                  <c:v>35</c:v>
                </c:pt>
                <c:pt idx="8">
                  <c:v>44</c:v>
                </c:pt>
                <c:pt idx="9">
                  <c:v>51</c:v>
                </c:pt>
                <c:pt idx="10">
                  <c:v>64</c:v>
                </c:pt>
                <c:pt idx="11">
                  <c:v>70</c:v>
                </c:pt>
                <c:pt idx="12">
                  <c:v>83</c:v>
                </c:pt>
                <c:pt idx="13">
                  <c:v>107</c:v>
                </c:pt>
              </c:numCache>
            </c:numRef>
          </c:val>
          <c:extLst xmlns:c16r2="http://schemas.microsoft.com/office/drawing/2015/06/chart">
            <c:ext xmlns:c16="http://schemas.microsoft.com/office/drawing/2014/chart" uri="{C3380CC4-5D6E-409C-BE32-E72D297353CC}">
              <c16:uniqueId val="{00000001-C77C-4805-99D4-2C5CDA774E80}"/>
            </c:ext>
          </c:extLst>
        </c:ser>
        <c:ser>
          <c:idx val="2"/>
          <c:order val="2"/>
          <c:tx>
            <c:strRef>
              <c:f>'10 Draaitab Ongelijkheid verm'!$D$21</c:f>
              <c:strCache>
                <c:ptCount val="1"/>
                <c:pt idx="0">
                  <c:v>Som van Hulste niet Belgen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'10 Draaitab Ongelijkheid verm'!$A$22:$A$36</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'10 Draaitab Ongelijkheid verm'!$D$22:$D$36</c:f>
              <c:numCache>
                <c:formatCode>General</c:formatCode>
                <c:ptCount val="14"/>
                <c:pt idx="0">
                  <c:v>22</c:v>
                </c:pt>
                <c:pt idx="1">
                  <c:v>30</c:v>
                </c:pt>
                <c:pt idx="2">
                  <c:v>37</c:v>
                </c:pt>
                <c:pt idx="3">
                  <c:v>41</c:v>
                </c:pt>
                <c:pt idx="4">
                  <c:v>53</c:v>
                </c:pt>
                <c:pt idx="5">
                  <c:v>65</c:v>
                </c:pt>
                <c:pt idx="6">
                  <c:v>75</c:v>
                </c:pt>
                <c:pt idx="7">
                  <c:v>91</c:v>
                </c:pt>
                <c:pt idx="8">
                  <c:v>112</c:v>
                </c:pt>
                <c:pt idx="9">
                  <c:v>109</c:v>
                </c:pt>
                <c:pt idx="10">
                  <c:v>105</c:v>
                </c:pt>
                <c:pt idx="11">
                  <c:v>115</c:v>
                </c:pt>
                <c:pt idx="12">
                  <c:v>129</c:v>
                </c:pt>
                <c:pt idx="13">
                  <c:v>144</c:v>
                </c:pt>
              </c:numCache>
            </c:numRef>
          </c:val>
          <c:extLst xmlns:c16r2="http://schemas.microsoft.com/office/drawing/2015/06/chart">
            <c:ext xmlns:c16="http://schemas.microsoft.com/office/drawing/2014/chart" uri="{C3380CC4-5D6E-409C-BE32-E72D297353CC}">
              <c16:uniqueId val="{00000002-C77C-4805-99D4-2C5CDA774E80}"/>
            </c:ext>
          </c:extLst>
        </c:ser>
        <c:dLbls>
          <c:dLblPos val="ctr"/>
          <c:showLegendKey val="0"/>
          <c:showVal val="1"/>
          <c:showCatName val="0"/>
          <c:showSerName val="0"/>
          <c:showPercent val="0"/>
          <c:showBubbleSize val="0"/>
        </c:dLbls>
        <c:gapWidth val="150"/>
        <c:overlap val="100"/>
        <c:axId val="333277056"/>
        <c:axId val="333278592"/>
      </c:barChart>
      <c:catAx>
        <c:axId val="3332770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278592"/>
        <c:crosses val="autoZero"/>
        <c:auto val="1"/>
        <c:lblAlgn val="ctr"/>
        <c:lblOffset val="100"/>
        <c:noMultiLvlLbl val="0"/>
      </c:catAx>
      <c:valAx>
        <c:axId val="333278592"/>
        <c:scaling>
          <c:orientation val="minMax"/>
          <c:min val="30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277056"/>
        <c:crosses val="autoZero"/>
        <c:crossBetween val="between"/>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[Goeiemorgen_Harelbeke_de_cijfers.xlsx]10 Draaitab Ongelijkheid verm!Draaitabel5</c:name>
    <c:fmtId val="1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In-</a:t>
            </a:r>
            <a:r>
              <a:rPr lang="nl-BE" baseline="0"/>
              <a:t> en uitwijkingen niet Belgen</a:t>
            </a:r>
            <a:endParaRPr lang="nl-BE"/>
          </a:p>
        </c:rich>
      </c:tx>
      <c:overlay val="0"/>
      <c:spPr>
        <a:noFill/>
        <a:ln>
          <a:noFill/>
        </a:ln>
        <a:effectLst/>
      </c:sp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14"/>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pivotFmt>
    </c:pivotFmts>
    <c:plotArea>
      <c:layout/>
      <c:barChart>
        <c:barDir val="col"/>
        <c:grouping val="stacked"/>
        <c:varyColors val="0"/>
        <c:ser>
          <c:idx val="0"/>
          <c:order val="0"/>
          <c:tx>
            <c:strRef>
              <c:f>'10 Draaitab Ongelijkheid verm'!$B$67</c:f>
              <c:strCache>
                <c:ptCount val="1"/>
                <c:pt idx="0">
                  <c:v>Som van Interne inwijking binnen België niet Belgen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verm'!$B$68:$B$76</c:f>
              <c:numCache>
                <c:formatCode>General</c:formatCode>
                <c:ptCount val="8"/>
                <c:pt idx="0">
                  <c:v>84</c:v>
                </c:pt>
                <c:pt idx="1">
                  <c:v>117</c:v>
                </c:pt>
                <c:pt idx="2">
                  <c:v>109</c:v>
                </c:pt>
                <c:pt idx="3">
                  <c:v>125</c:v>
                </c:pt>
                <c:pt idx="4">
                  <c:v>114</c:v>
                </c:pt>
                <c:pt idx="5">
                  <c:v>171</c:v>
                </c:pt>
                <c:pt idx="6">
                  <c:v>227</c:v>
                </c:pt>
                <c:pt idx="7">
                  <c:v>232</c:v>
                </c:pt>
              </c:numCache>
            </c:numRef>
          </c:val>
          <c:extLst xmlns:c16r2="http://schemas.microsoft.com/office/drawing/2015/06/chart">
            <c:ext xmlns:c16="http://schemas.microsoft.com/office/drawing/2014/chart" uri="{C3380CC4-5D6E-409C-BE32-E72D297353CC}">
              <c16:uniqueId val="{00000000-8A15-4081-8EAC-8805B7279629}"/>
            </c:ext>
          </c:extLst>
        </c:ser>
        <c:ser>
          <c:idx val="1"/>
          <c:order val="1"/>
          <c:tx>
            <c:strRef>
              <c:f>'10 Draaitab Ongelijkheid verm'!$C$67</c:f>
              <c:strCache>
                <c:ptCount val="1"/>
                <c:pt idx="0">
                  <c:v>Som van Internationale inwijking niet belgen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verm'!$C$68:$C$76</c:f>
              <c:numCache>
                <c:formatCode>General</c:formatCode>
                <c:ptCount val="8"/>
                <c:pt idx="0">
                  <c:v>131</c:v>
                </c:pt>
                <c:pt idx="1">
                  <c:v>143</c:v>
                </c:pt>
                <c:pt idx="2">
                  <c:v>147</c:v>
                </c:pt>
                <c:pt idx="3">
                  <c:v>152</c:v>
                </c:pt>
                <c:pt idx="4">
                  <c:v>149</c:v>
                </c:pt>
                <c:pt idx="5">
                  <c:v>143</c:v>
                </c:pt>
                <c:pt idx="6">
                  <c:v>143</c:v>
                </c:pt>
                <c:pt idx="7">
                  <c:v>214</c:v>
                </c:pt>
              </c:numCache>
            </c:numRef>
          </c:val>
          <c:extLst xmlns:c16r2="http://schemas.microsoft.com/office/drawing/2015/06/chart">
            <c:ext xmlns:c16="http://schemas.microsoft.com/office/drawing/2014/chart" uri="{C3380CC4-5D6E-409C-BE32-E72D297353CC}">
              <c16:uniqueId val="{00000001-8A15-4081-8EAC-8805B7279629}"/>
            </c:ext>
          </c:extLst>
        </c:ser>
        <c:ser>
          <c:idx val="2"/>
          <c:order val="2"/>
          <c:tx>
            <c:strRef>
              <c:f>'10 Draaitab Ongelijkheid verm'!$D$67</c:f>
              <c:strCache>
                <c:ptCount val="1"/>
                <c:pt idx="0">
                  <c:v>Som van Interne uitwijking binnen België niet belgen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verm'!$D$68:$D$76</c:f>
              <c:numCache>
                <c:formatCode>General</c:formatCode>
                <c:ptCount val="8"/>
                <c:pt idx="0">
                  <c:v>-78</c:v>
                </c:pt>
                <c:pt idx="1">
                  <c:v>-100</c:v>
                </c:pt>
                <c:pt idx="2">
                  <c:v>-64</c:v>
                </c:pt>
                <c:pt idx="3">
                  <c:v>-109</c:v>
                </c:pt>
                <c:pt idx="4">
                  <c:v>-135</c:v>
                </c:pt>
                <c:pt idx="5">
                  <c:v>-125</c:v>
                </c:pt>
                <c:pt idx="6">
                  <c:v>-184</c:v>
                </c:pt>
                <c:pt idx="7">
                  <c:v>-227</c:v>
                </c:pt>
              </c:numCache>
            </c:numRef>
          </c:val>
          <c:extLst xmlns:c16r2="http://schemas.microsoft.com/office/drawing/2015/06/chart">
            <c:ext xmlns:c16="http://schemas.microsoft.com/office/drawing/2014/chart" uri="{C3380CC4-5D6E-409C-BE32-E72D297353CC}">
              <c16:uniqueId val="{00000002-8A15-4081-8EAC-8805B7279629}"/>
            </c:ext>
          </c:extLst>
        </c:ser>
        <c:ser>
          <c:idx val="3"/>
          <c:order val="3"/>
          <c:tx>
            <c:strRef>
              <c:f>'10 Draaitab Ongelijkheid verm'!$E$67</c:f>
              <c:strCache>
                <c:ptCount val="1"/>
                <c:pt idx="0">
                  <c:v>Som van Internationale uitwijking niet belgen</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verm'!$E$68:$E$76</c:f>
              <c:numCache>
                <c:formatCode>General</c:formatCode>
                <c:ptCount val="8"/>
                <c:pt idx="0">
                  <c:v>-36</c:v>
                </c:pt>
                <c:pt idx="1">
                  <c:v>-42</c:v>
                </c:pt>
                <c:pt idx="2">
                  <c:v>-61</c:v>
                </c:pt>
                <c:pt idx="3">
                  <c:v>-63</c:v>
                </c:pt>
                <c:pt idx="4">
                  <c:v>-51</c:v>
                </c:pt>
                <c:pt idx="5">
                  <c:v>-41</c:v>
                </c:pt>
                <c:pt idx="6">
                  <c:v>-27</c:v>
                </c:pt>
                <c:pt idx="7">
                  <c:v>-26</c:v>
                </c:pt>
              </c:numCache>
            </c:numRef>
          </c:val>
          <c:extLst xmlns:c16r2="http://schemas.microsoft.com/office/drawing/2015/06/chart">
            <c:ext xmlns:c16="http://schemas.microsoft.com/office/drawing/2014/chart" uri="{C3380CC4-5D6E-409C-BE32-E72D297353CC}">
              <c16:uniqueId val="{00000003-8A15-4081-8EAC-8805B7279629}"/>
            </c:ext>
          </c:extLst>
        </c:ser>
        <c:dLbls>
          <c:showLegendKey val="0"/>
          <c:showVal val="0"/>
          <c:showCatName val="0"/>
          <c:showSerName val="0"/>
          <c:showPercent val="0"/>
          <c:showBubbleSize val="0"/>
        </c:dLbls>
        <c:gapWidth val="100"/>
        <c:overlap val="100"/>
        <c:axId val="333322880"/>
        <c:axId val="333325056"/>
      </c:barChart>
      <c:lineChart>
        <c:grouping val="standard"/>
        <c:varyColors val="0"/>
        <c:ser>
          <c:idx val="4"/>
          <c:order val="4"/>
          <c:tx>
            <c:strRef>
              <c:f>'10 Draaitab Ongelijkheid verm'!$F$67</c:f>
              <c:strCache>
                <c:ptCount val="1"/>
                <c:pt idx="0">
                  <c:v>Som van Saldo interne verhuisbeweging niet belgen</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verm'!$F$68:$F$76</c:f>
              <c:numCache>
                <c:formatCode>General</c:formatCode>
                <c:ptCount val="8"/>
                <c:pt idx="0">
                  <c:v>6</c:v>
                </c:pt>
                <c:pt idx="1">
                  <c:v>17</c:v>
                </c:pt>
                <c:pt idx="2">
                  <c:v>45</c:v>
                </c:pt>
                <c:pt idx="3">
                  <c:v>16</c:v>
                </c:pt>
                <c:pt idx="4">
                  <c:v>-21</c:v>
                </c:pt>
                <c:pt idx="5">
                  <c:v>46</c:v>
                </c:pt>
                <c:pt idx="6">
                  <c:v>43</c:v>
                </c:pt>
                <c:pt idx="7">
                  <c:v>5</c:v>
                </c:pt>
              </c:numCache>
            </c:numRef>
          </c:val>
          <c:smooth val="0"/>
          <c:extLst xmlns:c16r2="http://schemas.microsoft.com/office/drawing/2015/06/chart">
            <c:ext xmlns:c16="http://schemas.microsoft.com/office/drawing/2014/chart" uri="{C3380CC4-5D6E-409C-BE32-E72D297353CC}">
              <c16:uniqueId val="{00000004-8A15-4081-8EAC-8805B7279629}"/>
            </c:ext>
          </c:extLst>
        </c:ser>
        <c:ser>
          <c:idx val="5"/>
          <c:order val="5"/>
          <c:tx>
            <c:strRef>
              <c:f>'10 Draaitab Ongelijkheid verm'!$G$67</c:f>
              <c:strCache>
                <c:ptCount val="1"/>
                <c:pt idx="0">
                  <c:v>Som van Saldo internationale verhuisbeweging niet belgen</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'10 Draaitab Ongelijkheid verm'!$A$68:$A$76</c:f>
              <c:strCache>
                <c:ptCount val="8"/>
                <c:pt idx="0">
                  <c:v>2010</c:v>
                </c:pt>
                <c:pt idx="1">
                  <c:v>2011</c:v>
                </c:pt>
                <c:pt idx="2">
                  <c:v>2012</c:v>
                </c:pt>
                <c:pt idx="3">
                  <c:v>2013</c:v>
                </c:pt>
                <c:pt idx="4">
                  <c:v>2014</c:v>
                </c:pt>
                <c:pt idx="5">
                  <c:v>2015</c:v>
                </c:pt>
                <c:pt idx="6">
                  <c:v>2016</c:v>
                </c:pt>
                <c:pt idx="7">
                  <c:v>2017</c:v>
                </c:pt>
              </c:strCache>
            </c:strRef>
          </c:cat>
          <c:val>
            <c:numRef>
              <c:f>'10 Draaitab Ongelijkheid verm'!$G$68:$G$76</c:f>
              <c:numCache>
                <c:formatCode>General</c:formatCode>
                <c:ptCount val="8"/>
                <c:pt idx="0">
                  <c:v>95</c:v>
                </c:pt>
                <c:pt idx="1">
                  <c:v>101</c:v>
                </c:pt>
                <c:pt idx="2">
                  <c:v>86</c:v>
                </c:pt>
                <c:pt idx="3">
                  <c:v>89</c:v>
                </c:pt>
                <c:pt idx="4">
                  <c:v>98</c:v>
                </c:pt>
                <c:pt idx="5">
                  <c:v>102</c:v>
                </c:pt>
                <c:pt idx="6">
                  <c:v>116</c:v>
                </c:pt>
                <c:pt idx="7">
                  <c:v>188</c:v>
                </c:pt>
              </c:numCache>
            </c:numRef>
          </c:val>
          <c:smooth val="0"/>
          <c:extLst xmlns:c16r2="http://schemas.microsoft.com/office/drawing/2015/06/chart">
            <c:ext xmlns:c16="http://schemas.microsoft.com/office/drawing/2014/chart" uri="{C3380CC4-5D6E-409C-BE32-E72D297353CC}">
              <c16:uniqueId val="{00000005-8A15-4081-8EAC-8805B7279629}"/>
            </c:ext>
          </c:extLst>
        </c:ser>
        <c:dLbls>
          <c:showLegendKey val="0"/>
          <c:showVal val="0"/>
          <c:showCatName val="0"/>
          <c:showSerName val="0"/>
          <c:showPercent val="0"/>
          <c:showBubbleSize val="0"/>
        </c:dLbls>
        <c:marker val="1"/>
        <c:smooth val="0"/>
        <c:axId val="333322880"/>
        <c:axId val="333325056"/>
      </c:lineChart>
      <c:catAx>
        <c:axId val="3333228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325056"/>
        <c:crosses val="autoZero"/>
        <c:auto val="1"/>
        <c:lblAlgn val="ctr"/>
        <c:lblOffset val="100"/>
        <c:noMultiLvlLbl val="0"/>
      </c:catAx>
      <c:valAx>
        <c:axId val="3333250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322880"/>
        <c:crosses val="autoZero"/>
        <c:crossBetween val="between"/>
      </c:valAx>
      <c:spPr>
        <a:noFill/>
        <a:ln>
          <a:noFill/>
        </a:ln>
        <a:effectLst/>
      </c:spPr>
    </c:plotArea>
    <c:legend>
      <c:legendPos val="r"/>
      <c:layout>
        <c:manualLayout>
          <c:xMode val="edge"/>
          <c:yMode val="edge"/>
          <c:x val="0.64766653180210176"/>
          <c:y val="0.15283794168770981"/>
          <c:w val="0.33652319151805626"/>
          <c:h val="0.841862529841992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[Goeiemorgen_Harelbeke_de_cijfers.xlsx]10 Draaitab Ongelijkheid verm!Draaitabel3</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Aandeel niet-Belgen en inwoners</a:t>
            </a:r>
            <a:r>
              <a:rPr lang="en-US" baseline="0"/>
              <a:t> buitenlands herkomst</a:t>
            </a:r>
            <a:endParaRPr lang="en-US"/>
          </a:p>
        </c:rich>
      </c:tx>
      <c:overlay val="0"/>
      <c:spPr>
        <a:noFill/>
        <a:ln>
          <a:noFill/>
        </a:ln>
        <a:effectLst/>
      </c:spPr>
    </c:title>
    <c:autoTitleDeleted val="0"/>
    <c:pivotFmts>
      <c:pivotFmt>
        <c:idx val="0"/>
      </c:pivotFmt>
      <c:pivotFmt>
        <c:idx val="1"/>
      </c:pivotFmt>
      <c:pivotFmt>
        <c:idx val="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'10 Draaitab Ongelijkheid verm'!$B$44</c:f>
              <c:strCache>
                <c:ptCount val="1"/>
                <c:pt idx="0">
                  <c:v>Som van Aandeel niet Belgen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'10 Draaitab Ongelijkheid verm'!$A$45:$A$59</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'10 Draaitab Ongelijkheid verm'!$B$45:$B$59</c:f>
              <c:numCache>
                <c:formatCode>0.0%</c:formatCode>
                <c:ptCount val="14"/>
                <c:pt idx="0">
                  <c:v>1.401689708141321E-2</c:v>
                </c:pt>
                <c:pt idx="1">
                  <c:v>1.4787925105082155E-2</c:v>
                </c:pt>
                <c:pt idx="2">
                  <c:v>1.5670761857669926E-2</c:v>
                </c:pt>
                <c:pt idx="3">
                  <c:v>1.6823636639829866E-2</c:v>
                </c:pt>
                <c:pt idx="4">
                  <c:v>1.8630489003098782E-2</c:v>
                </c:pt>
                <c:pt idx="5">
                  <c:v>2.2123560839792309E-2</c:v>
                </c:pt>
                <c:pt idx="6">
                  <c:v>2.5190611451637018E-2</c:v>
                </c:pt>
                <c:pt idx="7">
                  <c:v>2.9088750371029978E-2</c:v>
                </c:pt>
                <c:pt idx="8">
                  <c:v>3.3062730627306275E-2</c:v>
                </c:pt>
                <c:pt idx="9">
                  <c:v>3.5601556191734565E-2</c:v>
                </c:pt>
                <c:pt idx="10">
                  <c:v>3.7429841825205916E-2</c:v>
                </c:pt>
                <c:pt idx="11">
                  <c:v>4.1304584954368617E-2</c:v>
                </c:pt>
                <c:pt idx="12">
                  <c:v>4.8462289039066173E-2</c:v>
                </c:pt>
                <c:pt idx="13">
                  <c:v>5.3373506940708061E-2</c:v>
                </c:pt>
              </c:numCache>
            </c:numRef>
          </c:val>
          <c:smooth val="0"/>
          <c:extLst xmlns:c16r2="http://schemas.microsoft.com/office/drawing/2015/06/chart">
            <c:ext xmlns:c16="http://schemas.microsoft.com/office/drawing/2014/chart" uri="{C3380CC4-5D6E-409C-BE32-E72D297353CC}">
              <c16:uniqueId val="{00000000-1EEF-4ED9-AC9A-4A80AFC70830}"/>
            </c:ext>
          </c:extLst>
        </c:ser>
        <c:ser>
          <c:idx val="1"/>
          <c:order val="1"/>
          <c:tx>
            <c:strRef>
              <c:f>'10 Draaitab Ongelijkheid verm'!$C$44</c:f>
              <c:strCache>
                <c:ptCount val="1"/>
                <c:pt idx="0">
                  <c:v>Som van Aandeel personen buitenlandse herkomst totaal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'10 Draaitab Ongelijkheid verm'!$A$45:$A$59</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'10 Draaitab Ongelijkheid verm'!$C$45:$C$59</c:f>
              <c:numCache>
                <c:formatCode>0.0%</c:formatCode>
                <c:ptCount val="14"/>
                <c:pt idx="7">
                  <c:v>7.9000000000000001E-2</c:v>
                </c:pt>
                <c:pt idx="8">
                  <c:v>8.5599999999999996E-2</c:v>
                </c:pt>
                <c:pt idx="9">
                  <c:v>9.4799999999999995E-2</c:v>
                </c:pt>
                <c:pt idx="10">
                  <c:v>0.10239999999999999</c:v>
                </c:pt>
                <c:pt idx="11">
                  <c:v>0.107</c:v>
                </c:pt>
                <c:pt idx="12">
                  <c:v>0.1154</c:v>
                </c:pt>
              </c:numCache>
            </c:numRef>
          </c:val>
          <c:smooth val="0"/>
          <c:extLst xmlns:c16r2="http://schemas.microsoft.com/office/drawing/2015/06/chart">
            <c:ext xmlns:c16="http://schemas.microsoft.com/office/drawing/2014/chart" uri="{C3380CC4-5D6E-409C-BE32-E72D297353CC}">
              <c16:uniqueId val="{00000001-1EEF-4ED9-AC9A-4A80AFC70830}"/>
            </c:ext>
          </c:extLst>
        </c:ser>
        <c:dLbls>
          <c:dLblPos val="t"/>
          <c:showLegendKey val="0"/>
          <c:showVal val="1"/>
          <c:showCatName val="0"/>
          <c:showSerName val="0"/>
          <c:showPercent val="0"/>
          <c:showBubbleSize val="0"/>
        </c:dLbls>
        <c:marker val="1"/>
        <c:smooth val="0"/>
        <c:axId val="333376128"/>
        <c:axId val="333379840"/>
      </c:lineChart>
      <c:catAx>
        <c:axId val="33337612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379840"/>
        <c:crosses val="autoZero"/>
        <c:auto val="1"/>
        <c:lblAlgn val="ctr"/>
        <c:lblOffset val="100"/>
        <c:noMultiLvlLbl val="0"/>
      </c:catAx>
      <c:valAx>
        <c:axId val="33337984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37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Draaitabellen!Draaitabel6</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Leegstaande woningen en onbebouwde percelen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'11 Duurzame S&amp;G Draaitabellen'!$B$29</c:f>
              <c:strCache>
                <c:ptCount val="1"/>
                <c:pt idx="0">
                  <c:v>Som van Aantal onbebouwde percelen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'11 Duurzame S&amp;G Draaitabellen'!$A$30:$A$35</c:f>
              <c:strCache>
                <c:ptCount val="5"/>
                <c:pt idx="0">
                  <c:v>2013</c:v>
                </c:pt>
                <c:pt idx="1">
                  <c:v>2014</c:v>
                </c:pt>
                <c:pt idx="2">
                  <c:v>2015</c:v>
                </c:pt>
                <c:pt idx="3">
                  <c:v>2016</c:v>
                </c:pt>
                <c:pt idx="4">
                  <c:v>2017</c:v>
                </c:pt>
              </c:strCache>
            </c:strRef>
          </c:cat>
          <c:val>
            <c:numRef>
              <c:f>'11 Duurzame S&amp;G Draaitabellen'!$B$30:$B$35</c:f>
              <c:numCache>
                <c:formatCode>General</c:formatCode>
                <c:ptCount val="5"/>
                <c:pt idx="0">
                  <c:v>724</c:v>
                </c:pt>
                <c:pt idx="1">
                  <c:v>683</c:v>
                </c:pt>
                <c:pt idx="2">
                  <c:v>620</c:v>
                </c:pt>
                <c:pt idx="3">
                  <c:v>580</c:v>
                </c:pt>
                <c:pt idx="4">
                  <c:v>515</c:v>
                </c:pt>
              </c:numCache>
            </c:numRef>
          </c:val>
          <c:smooth val="0"/>
          <c:extLst xmlns:c16r2="http://schemas.microsoft.com/office/drawing/2015/06/chart">
            <c:ext xmlns:c16="http://schemas.microsoft.com/office/drawing/2014/chart" uri="{C3380CC4-5D6E-409C-BE32-E72D297353CC}">
              <c16:uniqueId val="{00000000-79A8-43DE-8272-D2F89E6C7D74}"/>
            </c:ext>
          </c:extLst>
        </c:ser>
        <c:ser>
          <c:idx val="1"/>
          <c:order val="1"/>
          <c:tx>
            <c:strRef>
              <c:f>'11 Duurzame S&amp;G Draaitabellen'!$C$29</c:f>
              <c:strCache>
                <c:ptCount val="1"/>
                <c:pt idx="0">
                  <c:v>Som van Aantal leegstaande woningen</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'11 Duurzame S&amp;G Draaitabellen'!$A$30:$A$35</c:f>
              <c:strCache>
                <c:ptCount val="5"/>
                <c:pt idx="0">
                  <c:v>2013</c:v>
                </c:pt>
                <c:pt idx="1">
                  <c:v>2014</c:v>
                </c:pt>
                <c:pt idx="2">
                  <c:v>2015</c:v>
                </c:pt>
                <c:pt idx="3">
                  <c:v>2016</c:v>
                </c:pt>
                <c:pt idx="4">
                  <c:v>2017</c:v>
                </c:pt>
              </c:strCache>
            </c:strRef>
          </c:cat>
          <c:val>
            <c:numRef>
              <c:f>'11 Duurzame S&amp;G Draaitabellen'!$C$30:$C$35</c:f>
              <c:numCache>
                <c:formatCode>General</c:formatCode>
                <c:ptCount val="5"/>
                <c:pt idx="0">
                  <c:v>190</c:v>
                </c:pt>
                <c:pt idx="1">
                  <c:v>188</c:v>
                </c:pt>
                <c:pt idx="2">
                  <c:v>207</c:v>
                </c:pt>
                <c:pt idx="3">
                  <c:v>220</c:v>
                </c:pt>
                <c:pt idx="4">
                  <c:v>214</c:v>
                </c:pt>
              </c:numCache>
            </c:numRef>
          </c:val>
          <c:smooth val="0"/>
          <c:extLst xmlns:c16r2="http://schemas.microsoft.com/office/drawing/2015/06/chart">
            <c:ext xmlns:c16="http://schemas.microsoft.com/office/drawing/2014/chart" uri="{C3380CC4-5D6E-409C-BE32-E72D297353CC}">
              <c16:uniqueId val="{00000001-79A8-43DE-8272-D2F89E6C7D74}"/>
            </c:ext>
          </c:extLst>
        </c:ser>
        <c:dLbls>
          <c:dLblPos val="t"/>
          <c:showLegendKey val="0"/>
          <c:showVal val="1"/>
          <c:showCatName val="0"/>
          <c:showSerName val="0"/>
          <c:showPercent val="0"/>
          <c:showBubbleSize val="0"/>
        </c:dLbls>
        <c:marker val="1"/>
        <c:smooth val="0"/>
        <c:axId val="333602816"/>
        <c:axId val="333604352"/>
      </c:lineChart>
      <c:catAx>
        <c:axId val="3336028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604352"/>
        <c:crosses val="autoZero"/>
        <c:auto val="1"/>
        <c:lblAlgn val="ctr"/>
        <c:lblOffset val="100"/>
        <c:noMultiLvlLbl val="0"/>
      </c:catAx>
      <c:valAx>
        <c:axId val="3336043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602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Draaitabellen!Draaitabel7</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Groene en grijze druk</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'11 Duurzame S&amp;G Draaitabellen'!$B$40</c:f>
              <c:strCache>
                <c:ptCount val="1"/>
                <c:pt idx="0">
                  <c:v>Som van Groene druk</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'11 Duurzame S&amp;G Draaitabellen'!$A$41:$A$48</c:f>
              <c:strCache>
                <c:ptCount val="7"/>
                <c:pt idx="0">
                  <c:v>2010</c:v>
                </c:pt>
                <c:pt idx="1">
                  <c:v>2011</c:v>
                </c:pt>
                <c:pt idx="2">
                  <c:v>2012</c:v>
                </c:pt>
                <c:pt idx="3">
                  <c:v>2013</c:v>
                </c:pt>
                <c:pt idx="4">
                  <c:v>2014</c:v>
                </c:pt>
                <c:pt idx="5">
                  <c:v>2015</c:v>
                </c:pt>
                <c:pt idx="6">
                  <c:v>2016</c:v>
                </c:pt>
              </c:strCache>
            </c:strRef>
          </c:cat>
          <c:val>
            <c:numRef>
              <c:f>'11 Duurzame S&amp;G Draaitabellen'!$B$41:$B$48</c:f>
              <c:numCache>
                <c:formatCode>0.00%</c:formatCode>
                <c:ptCount val="7"/>
                <c:pt idx="0">
                  <c:v>0.30570753543894552</c:v>
                </c:pt>
                <c:pt idx="1">
                  <c:v>0.30652147011508479</c:v>
                </c:pt>
                <c:pt idx="2">
                  <c:v>0.31093836757357024</c:v>
                </c:pt>
                <c:pt idx="3">
                  <c:v>0.31459079126033823</c:v>
                </c:pt>
                <c:pt idx="4">
                  <c:v>0.31342182890855458</c:v>
                </c:pt>
                <c:pt idx="5">
                  <c:v>0.31580556404769183</c:v>
                </c:pt>
                <c:pt idx="6">
                  <c:v>0.31576694992969373</c:v>
                </c:pt>
              </c:numCache>
            </c:numRef>
          </c:val>
          <c:extLst xmlns:c16r2="http://schemas.microsoft.com/office/drawing/2015/06/chart">
            <c:ext xmlns:c16="http://schemas.microsoft.com/office/drawing/2014/chart" uri="{C3380CC4-5D6E-409C-BE32-E72D297353CC}">
              <c16:uniqueId val="{00000000-9BDF-4835-9C44-4794772E27C1}"/>
            </c:ext>
          </c:extLst>
        </c:ser>
        <c:ser>
          <c:idx val="1"/>
          <c:order val="1"/>
          <c:tx>
            <c:strRef>
              <c:f>'11 Duurzame S&amp;G Draaitabellen'!$C$40</c:f>
              <c:strCache>
                <c:ptCount val="1"/>
                <c:pt idx="0">
                  <c:v>Som van Grijze druk</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'11 Duurzame S&amp;G Draaitabellen'!$A$41:$A$48</c:f>
              <c:strCache>
                <c:ptCount val="7"/>
                <c:pt idx="0">
                  <c:v>2010</c:v>
                </c:pt>
                <c:pt idx="1">
                  <c:v>2011</c:v>
                </c:pt>
                <c:pt idx="2">
                  <c:v>2012</c:v>
                </c:pt>
                <c:pt idx="3">
                  <c:v>2013</c:v>
                </c:pt>
                <c:pt idx="4">
                  <c:v>2014</c:v>
                </c:pt>
                <c:pt idx="5">
                  <c:v>2015</c:v>
                </c:pt>
                <c:pt idx="6">
                  <c:v>2016</c:v>
                </c:pt>
              </c:strCache>
            </c:strRef>
          </c:cat>
          <c:val>
            <c:numRef>
              <c:f>'11 Duurzame S&amp;G Draaitabellen'!$C$41:$C$48</c:f>
              <c:numCache>
                <c:formatCode>0.00%</c:formatCode>
                <c:ptCount val="7"/>
                <c:pt idx="0">
                  <c:v>0.30639144491420045</c:v>
                </c:pt>
                <c:pt idx="1">
                  <c:v>0.30961514664026729</c:v>
                </c:pt>
                <c:pt idx="2">
                  <c:v>0.31426985008328706</c:v>
                </c:pt>
                <c:pt idx="3">
                  <c:v>0.31959017405258611</c:v>
                </c:pt>
                <c:pt idx="4">
                  <c:v>0.32362340216322516</c:v>
                </c:pt>
                <c:pt idx="5">
                  <c:v>0.32864567410577805</c:v>
                </c:pt>
                <c:pt idx="6">
                  <c:v>0.33508589594668947</c:v>
                </c:pt>
              </c:numCache>
            </c:numRef>
          </c:val>
          <c:extLst xmlns:c16r2="http://schemas.microsoft.com/office/drawing/2015/06/chart">
            <c:ext xmlns:c16="http://schemas.microsoft.com/office/drawing/2014/chart" uri="{C3380CC4-5D6E-409C-BE32-E72D297353CC}">
              <c16:uniqueId val="{00000001-9BDF-4835-9C44-4794772E27C1}"/>
            </c:ext>
          </c:extLst>
        </c:ser>
        <c:dLbls>
          <c:dLblPos val="outEnd"/>
          <c:showLegendKey val="0"/>
          <c:showVal val="1"/>
          <c:showCatName val="0"/>
          <c:showSerName val="0"/>
          <c:showPercent val="0"/>
          <c:showBubbleSize val="0"/>
        </c:dLbls>
        <c:gapWidth val="100"/>
        <c:overlap val="-24"/>
        <c:axId val="333656832"/>
        <c:axId val="333658368"/>
      </c:barChart>
      <c:catAx>
        <c:axId val="333656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658368"/>
        <c:crosses val="autoZero"/>
        <c:auto val="1"/>
        <c:lblAlgn val="ctr"/>
        <c:lblOffset val="100"/>
        <c:noMultiLvlLbl val="0"/>
      </c:catAx>
      <c:valAx>
        <c:axId val="33365836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65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Draaitabellen!Draaitabel8</c:name>
    <c:fmtId val="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Gezinsverdunning</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'11 Duurzame S&amp;G Draaitabellen'!$B$55</c:f>
              <c:strCache>
                <c:ptCount val="1"/>
                <c:pt idx="0">
                  <c:v>Totaal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'11 Duurzame S&amp;G Draaitabellen'!$A$56:$A$64</c:f>
              <c:strCache>
                <c:ptCount val="8"/>
                <c:pt idx="0">
                  <c:v>2010</c:v>
                </c:pt>
                <c:pt idx="1">
                  <c:v>2011</c:v>
                </c:pt>
                <c:pt idx="2">
                  <c:v>2012</c:v>
                </c:pt>
                <c:pt idx="3">
                  <c:v>2013</c:v>
                </c:pt>
                <c:pt idx="4">
                  <c:v>2014</c:v>
                </c:pt>
                <c:pt idx="5">
                  <c:v>2015</c:v>
                </c:pt>
                <c:pt idx="6">
                  <c:v>2016</c:v>
                </c:pt>
                <c:pt idx="7">
                  <c:v>2017</c:v>
                </c:pt>
              </c:strCache>
            </c:strRef>
          </c:cat>
          <c:val>
            <c:numRef>
              <c:f>'11 Duurzame S&amp;G Draaitabellen'!$B$56:$B$64</c:f>
              <c:numCache>
                <c:formatCode>0.00</c:formatCode>
                <c:ptCount val="8"/>
                <c:pt idx="0">
                  <c:v>2.3269849552134967</c:v>
                </c:pt>
                <c:pt idx="1">
                  <c:v>2.3326986325082224</c:v>
                </c:pt>
                <c:pt idx="2">
                  <c:v>2.3248391248391247</c:v>
                </c:pt>
                <c:pt idx="3">
                  <c:v>2.3154584855953089</c:v>
                </c:pt>
                <c:pt idx="4">
                  <c:v>2.2954165272666445</c:v>
                </c:pt>
                <c:pt idx="5">
                  <c:v>2.2945245437119759</c:v>
                </c:pt>
                <c:pt idx="6">
                  <c:v>2.2808044177037829</c:v>
                </c:pt>
                <c:pt idx="7">
                  <c:v>2.2753942959875788</c:v>
                </c:pt>
              </c:numCache>
            </c:numRef>
          </c:val>
          <c:extLst xmlns:c16r2="http://schemas.microsoft.com/office/drawing/2015/06/chart">
            <c:ext xmlns:c16="http://schemas.microsoft.com/office/drawing/2014/chart" uri="{C3380CC4-5D6E-409C-BE32-E72D297353CC}">
              <c16:uniqueId val="{00000000-C7C2-4B0F-AAEE-AA22F79117A3}"/>
            </c:ext>
          </c:extLst>
        </c:ser>
        <c:dLbls>
          <c:dLblPos val="outEnd"/>
          <c:showLegendKey val="0"/>
          <c:showVal val="1"/>
          <c:showCatName val="0"/>
          <c:showSerName val="0"/>
          <c:showPercent val="0"/>
          <c:showBubbleSize val="0"/>
        </c:dLbls>
        <c:gapWidth val="100"/>
        <c:overlap val="-24"/>
        <c:axId val="333718272"/>
        <c:axId val="333720960"/>
      </c:barChart>
      <c:catAx>
        <c:axId val="3337182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720960"/>
        <c:crosses val="autoZero"/>
        <c:auto val="1"/>
        <c:lblAlgn val="ctr"/>
        <c:lblOffset val="100"/>
        <c:noMultiLvlLbl val="0"/>
      </c:catAx>
      <c:valAx>
        <c:axId val="33372096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371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Draaitabellen!Draaitabel10</c:name>
    <c:fmtId val="13"/>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Functies</a:t>
            </a:r>
            <a:r>
              <a:rPr lang="en-US" baseline="0"/>
              <a:t> in bebouwde oppervlakte</a:t>
            </a:r>
            <a:endParaRPr lang="en-US"/>
          </a:p>
        </c:rich>
      </c:tx>
      <c:overlay val="0"/>
      <c:spPr>
        <a:noFill/>
        <a:ln>
          <a:noFill/>
        </a:ln>
        <a:effectLst/>
      </c:spPr>
    </c:title>
    <c:autoTitleDeleted val="0"/>
    <c:pivotFmts>
      <c:pivotFmt>
        <c:idx val="0"/>
      </c:pivotFmt>
      <c:pivotFmt>
        <c:idx val="1"/>
      </c:pivotFmt>
      <c:pivotFmt>
        <c:idx val="2"/>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'11 Duurzame S&amp;G Draaitabellen'!$B$81</c:f>
              <c:strCache>
                <c:ptCount val="1"/>
                <c:pt idx="0">
                  <c:v>Totaal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3A00-476F-9AF3-1DA389B758A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3A00-476F-9AF3-1DA389B758AE}"/>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3A00-476F-9AF3-1DA389B758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dLbls>
          <c:cat>
            <c:strRef>
              <c:f>'11 Duurzame S&amp;G Draaitabellen'!$A$82:$A$84</c:f>
              <c:strCache>
                <c:ptCount val="3"/>
                <c:pt idx="0">
                  <c:v>Som van Aandeel wonen van bebouwde opp</c:v>
                </c:pt>
                <c:pt idx="1">
                  <c:v>Som van Aandeel welzijns- en recreatiefunctie van bebouwde oppervlakte</c:v>
                </c:pt>
                <c:pt idx="2">
                  <c:v>Som van Aandeel economische functie van bebouwde opp</c:v>
                </c:pt>
              </c:strCache>
            </c:strRef>
          </c:cat>
          <c:val>
            <c:numRef>
              <c:f>'11 Duurzame S&amp;G Draaitabellen'!$B$82:$B$84</c:f>
              <c:numCache>
                <c:formatCode>0.0%</c:formatCode>
                <c:ptCount val="3"/>
                <c:pt idx="0">
                  <c:v>0.64119922630560933</c:v>
                </c:pt>
                <c:pt idx="1">
                  <c:v>4.1586073500967116E-2</c:v>
                </c:pt>
                <c:pt idx="2">
                  <c:v>0.29206963249516443</c:v>
                </c:pt>
              </c:numCache>
            </c:numRef>
          </c:val>
          <c:extLst xmlns:c16r2="http://schemas.microsoft.com/office/drawing/2015/06/chart">
            <c:ext xmlns:c16="http://schemas.microsoft.com/office/drawing/2014/chart" uri="{C3380CC4-5D6E-409C-BE32-E72D297353CC}">
              <c16:uniqueId val="{00000006-3A00-476F-9AF3-1DA389B758AE}"/>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 over natuur- en groenvoorzieningen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Draaitabellen'!$B$95</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Draaitabellen'!$A$96:$A$105</c:f>
              <c:multiLvlStrCache>
                <c:ptCount val="6"/>
                <c:lvl>
                  <c:pt idx="0">
                    <c:v>Harelbeke</c:v>
                  </c:pt>
                  <c:pt idx="1">
                    <c:v>Vlaamse gewest</c:v>
                  </c:pt>
                  <c:pt idx="2">
                    <c:v>Harelbeke</c:v>
                  </c:pt>
                  <c:pt idx="3">
                    <c:v>Vlaamse gewest</c:v>
                  </c:pt>
                  <c:pt idx="4">
                    <c:v>Harelbeke</c:v>
                  </c:pt>
                  <c:pt idx="5">
                    <c:v>Vlaamse gewest</c:v>
                  </c:pt>
                </c:lvl>
                <c:lvl>
                  <c:pt idx="0">
                    <c:v>Voldoende groen in de buurt</c:v>
                  </c:pt>
                  <c:pt idx="2">
                    <c:v>Voldoende groen in de gemeente</c:v>
                  </c:pt>
                  <c:pt idx="4">
                    <c:v>Tevreden over natuur- en groenvoorzieningen </c:v>
                  </c:pt>
                </c:lvl>
              </c:multiLvlStrCache>
            </c:multiLvlStrRef>
          </c:cat>
          <c:val>
            <c:numRef>
              <c:f>'11 Duurzame S&amp;G Draaitabellen'!$B$96:$B$105</c:f>
              <c:numCache>
                <c:formatCode>0%</c:formatCode>
                <c:ptCount val="6"/>
                <c:pt idx="0">
                  <c:v>0.78</c:v>
                </c:pt>
                <c:pt idx="1">
                  <c:v>0.8</c:v>
                </c:pt>
                <c:pt idx="2">
                  <c:v>0.77</c:v>
                </c:pt>
                <c:pt idx="3">
                  <c:v>0.81</c:v>
                </c:pt>
                <c:pt idx="4">
                  <c:v>0.79</c:v>
                </c:pt>
                <c:pt idx="5">
                  <c:v>0.75</c:v>
                </c:pt>
              </c:numCache>
            </c:numRef>
          </c:val>
          <c:extLst xmlns:c16r2="http://schemas.microsoft.com/office/drawing/2015/06/chart">
            <c:ext xmlns:c16="http://schemas.microsoft.com/office/drawing/2014/chart" uri="{C3380CC4-5D6E-409C-BE32-E72D297353CC}">
              <c16:uniqueId val="{00000000-EFE6-4964-8675-42DEAC6A767C}"/>
            </c:ext>
          </c:extLst>
        </c:ser>
        <c:ser>
          <c:idx val="1"/>
          <c:order val="1"/>
          <c:tx>
            <c:strRef>
              <c:f>'11 Duurzame S&amp;G Draaitabellen'!$C$95</c:f>
              <c:strCache>
                <c:ptCount val="1"/>
                <c:pt idx="0">
                  <c:v>Som van Oneens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Draaitabellen'!$A$96:$A$105</c:f>
              <c:multiLvlStrCache>
                <c:ptCount val="6"/>
                <c:lvl>
                  <c:pt idx="0">
                    <c:v>Harelbeke</c:v>
                  </c:pt>
                  <c:pt idx="1">
                    <c:v>Vlaamse gewest</c:v>
                  </c:pt>
                  <c:pt idx="2">
                    <c:v>Harelbeke</c:v>
                  </c:pt>
                  <c:pt idx="3">
                    <c:v>Vlaamse gewest</c:v>
                  </c:pt>
                  <c:pt idx="4">
                    <c:v>Harelbeke</c:v>
                  </c:pt>
                  <c:pt idx="5">
                    <c:v>Vlaamse gewest</c:v>
                  </c:pt>
                </c:lvl>
                <c:lvl>
                  <c:pt idx="0">
                    <c:v>Voldoende groen in de buurt</c:v>
                  </c:pt>
                  <c:pt idx="2">
                    <c:v>Voldoende groen in de gemeente</c:v>
                  </c:pt>
                  <c:pt idx="4">
                    <c:v>Tevreden over natuur- en groenvoorzieningen </c:v>
                  </c:pt>
                </c:lvl>
              </c:multiLvlStrCache>
            </c:multiLvlStrRef>
          </c:cat>
          <c:val>
            <c:numRef>
              <c:f>'11 Duurzame S&amp;G Draaitabellen'!$C$96:$C$105</c:f>
              <c:numCache>
                <c:formatCode>0%</c:formatCode>
                <c:ptCount val="6"/>
                <c:pt idx="0">
                  <c:v>0.1</c:v>
                </c:pt>
                <c:pt idx="1">
                  <c:v>0.11</c:v>
                </c:pt>
                <c:pt idx="2">
                  <c:v>7.0000000000000007E-2</c:v>
                </c:pt>
                <c:pt idx="3">
                  <c:v>0.09</c:v>
                </c:pt>
                <c:pt idx="4">
                  <c:v>0.06</c:v>
                </c:pt>
                <c:pt idx="5">
                  <c:v>0.1</c:v>
                </c:pt>
              </c:numCache>
            </c:numRef>
          </c:val>
          <c:extLst xmlns:c16r2="http://schemas.microsoft.com/office/drawing/2015/06/chart">
            <c:ext xmlns:c16="http://schemas.microsoft.com/office/drawing/2014/chart" uri="{C3380CC4-5D6E-409C-BE32-E72D297353CC}">
              <c16:uniqueId val="{00000001-EFE6-4964-8675-42DEAC6A767C}"/>
            </c:ext>
          </c:extLst>
        </c:ser>
        <c:dLbls>
          <c:dLblPos val="inBase"/>
          <c:showLegendKey val="0"/>
          <c:showVal val="1"/>
          <c:showCatName val="0"/>
          <c:showSerName val="0"/>
          <c:showPercent val="0"/>
          <c:showBubbleSize val="0"/>
        </c:dLbls>
        <c:gapWidth val="150"/>
        <c:overlap val="100"/>
        <c:axId val="67334528"/>
        <c:axId val="67336064"/>
      </c:barChart>
      <c:catAx>
        <c:axId val="67334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67336064"/>
        <c:crosses val="autoZero"/>
        <c:auto val="1"/>
        <c:lblAlgn val="ctr"/>
        <c:lblOffset val="100"/>
        <c:noMultiLvlLbl val="0"/>
      </c:catAx>
      <c:valAx>
        <c:axId val="67336064"/>
        <c:scaling>
          <c:orientation val="minMax"/>
          <c:min val="0.65000000000000013"/>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67334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[Goeiemorgen_Harelbeke_de_cijfers.xlsx]4 Draaitab kwaliteitsonderwijs!Draaitabel3</c:name>
    <c:fmtId val="1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Schools</a:t>
            </a:r>
            <a:r>
              <a:rPr lang="nl-BE" baseline="0"/>
              <a:t>e vertraging en </a:t>
            </a:r>
          </a:p>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baseline="0"/>
              <a:t>vroegtijdig schoolverlaten</a:t>
            </a:r>
            <a:endParaRPr lang="nl-BE"/>
          </a:p>
        </c:rich>
      </c:tx>
      <c:overlay val="0"/>
      <c:spPr>
        <a:noFill/>
        <a:ln>
          <a:noFill/>
        </a:ln>
        <a:effectLst/>
      </c:spPr>
    </c:title>
    <c:autoTitleDeleted val="0"/>
    <c:pivotFmts>
      <c:pivotFmt>
        <c:idx val="0"/>
      </c:pivotFmt>
      <c:pivotFmt>
        <c:idx val="1"/>
      </c:pivotFmt>
      <c:pivotFmt>
        <c:idx val="2"/>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6"/>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'4 Draaitab kwaliteitsonderwijs'!$B$2</c:f>
              <c:strCache>
                <c:ptCount val="1"/>
                <c:pt idx="0">
                  <c:v>Som van Aandeel schoolse vertraging gewoon secundair onderwijs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'4 Draaitab kwaliteitsonderwijs'!$A$3:$A$11</c:f>
              <c:strCache>
                <c:ptCount val="8"/>
                <c:pt idx="0">
                  <c:v>2009</c:v>
                </c:pt>
                <c:pt idx="1">
                  <c:v>2010</c:v>
                </c:pt>
                <c:pt idx="2">
                  <c:v>2011</c:v>
                </c:pt>
                <c:pt idx="3">
                  <c:v>2012</c:v>
                </c:pt>
                <c:pt idx="4">
                  <c:v>2013</c:v>
                </c:pt>
                <c:pt idx="5">
                  <c:v>2014</c:v>
                </c:pt>
                <c:pt idx="6">
                  <c:v>2015</c:v>
                </c:pt>
                <c:pt idx="7">
                  <c:v>2016</c:v>
                </c:pt>
              </c:strCache>
            </c:strRef>
          </c:cat>
          <c:val>
            <c:numRef>
              <c:f>'4 Draaitab kwaliteitsonderwijs'!$B$3:$B$11</c:f>
              <c:numCache>
                <c:formatCode>0%</c:formatCode>
                <c:ptCount val="8"/>
                <c:pt idx="0">
                  <c:v>0.24399999999999999</c:v>
                </c:pt>
                <c:pt idx="1">
                  <c:v>0.24099999999999999</c:v>
                </c:pt>
                <c:pt idx="2">
                  <c:v>0.24199999999999999</c:v>
                </c:pt>
                <c:pt idx="3">
                  <c:v>0.26500000000000001</c:v>
                </c:pt>
                <c:pt idx="4">
                  <c:v>0.26100000000000001</c:v>
                </c:pt>
                <c:pt idx="5">
                  <c:v>0.25600000000000001</c:v>
                </c:pt>
                <c:pt idx="6">
                  <c:v>0.26900000000000002</c:v>
                </c:pt>
                <c:pt idx="7">
                  <c:v>0.30499999999999999</c:v>
                </c:pt>
              </c:numCache>
            </c:numRef>
          </c:val>
          <c:smooth val="0"/>
          <c:extLst xmlns:c16r2="http://schemas.microsoft.com/office/drawing/2015/06/chart">
            <c:ext xmlns:c16="http://schemas.microsoft.com/office/drawing/2014/chart" uri="{C3380CC4-5D6E-409C-BE32-E72D297353CC}">
              <c16:uniqueId val="{00000000-E2A7-4F2E-BD48-B73777BB1937}"/>
            </c:ext>
          </c:extLst>
        </c:ser>
        <c:ser>
          <c:idx val="1"/>
          <c:order val="1"/>
          <c:tx>
            <c:strRef>
              <c:f>'4 Draaitab kwaliteitsonderwijs'!$C$2</c:f>
              <c:strCache>
                <c:ptCount val="1"/>
                <c:pt idx="0">
                  <c:v>Som van Aandeel schoolse vertraging lager onderwijs</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'4 Draaitab kwaliteitsonderwijs'!$A$3:$A$11</c:f>
              <c:strCache>
                <c:ptCount val="8"/>
                <c:pt idx="0">
                  <c:v>2009</c:v>
                </c:pt>
                <c:pt idx="1">
                  <c:v>2010</c:v>
                </c:pt>
                <c:pt idx="2">
                  <c:v>2011</c:v>
                </c:pt>
                <c:pt idx="3">
                  <c:v>2012</c:v>
                </c:pt>
                <c:pt idx="4">
                  <c:v>2013</c:v>
                </c:pt>
                <c:pt idx="5">
                  <c:v>2014</c:v>
                </c:pt>
                <c:pt idx="6">
                  <c:v>2015</c:v>
                </c:pt>
                <c:pt idx="7">
                  <c:v>2016</c:v>
                </c:pt>
              </c:strCache>
            </c:strRef>
          </c:cat>
          <c:val>
            <c:numRef>
              <c:f>'4 Draaitab kwaliteitsonderwijs'!$C$3:$C$11</c:f>
              <c:numCache>
                <c:formatCode>0%</c:formatCode>
                <c:ptCount val="8"/>
                <c:pt idx="0">
                  <c:v>0.17599999999999999</c:v>
                </c:pt>
                <c:pt idx="1">
                  <c:v>0.17399999999999999</c:v>
                </c:pt>
                <c:pt idx="2">
                  <c:v>0.17100000000000001</c:v>
                </c:pt>
                <c:pt idx="3">
                  <c:v>0.16600000000000001</c:v>
                </c:pt>
                <c:pt idx="4">
                  <c:v>0.153</c:v>
                </c:pt>
                <c:pt idx="5">
                  <c:v>0.14899999999999999</c:v>
                </c:pt>
                <c:pt idx="6">
                  <c:v>0.14199999999999999</c:v>
                </c:pt>
                <c:pt idx="7">
                  <c:v>0.13700000000000001</c:v>
                </c:pt>
              </c:numCache>
            </c:numRef>
          </c:val>
          <c:smooth val="0"/>
          <c:extLst xmlns:c16r2="http://schemas.microsoft.com/office/drawing/2015/06/chart">
            <c:ext xmlns:c16="http://schemas.microsoft.com/office/drawing/2014/chart" uri="{C3380CC4-5D6E-409C-BE32-E72D297353CC}">
              <c16:uniqueId val="{00000001-E2A7-4F2E-BD48-B73777BB1937}"/>
            </c:ext>
          </c:extLst>
        </c:ser>
        <c:ser>
          <c:idx val="2"/>
          <c:order val="2"/>
          <c:tx>
            <c:strRef>
              <c:f>'4 Draaitab kwaliteitsonderwijs'!$D$2</c:f>
              <c:strCache>
                <c:ptCount val="1"/>
                <c:pt idx="0">
                  <c:v>Som van Percentage vroegtijdig schoolverlaters tov schoolverlaters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'4 Draaitab kwaliteitsonderwijs'!$A$3:$A$11</c:f>
              <c:strCache>
                <c:ptCount val="8"/>
                <c:pt idx="0">
                  <c:v>2009</c:v>
                </c:pt>
                <c:pt idx="1">
                  <c:v>2010</c:v>
                </c:pt>
                <c:pt idx="2">
                  <c:v>2011</c:v>
                </c:pt>
                <c:pt idx="3">
                  <c:v>2012</c:v>
                </c:pt>
                <c:pt idx="4">
                  <c:v>2013</c:v>
                </c:pt>
                <c:pt idx="5">
                  <c:v>2014</c:v>
                </c:pt>
                <c:pt idx="6">
                  <c:v>2015</c:v>
                </c:pt>
                <c:pt idx="7">
                  <c:v>2016</c:v>
                </c:pt>
              </c:strCache>
            </c:strRef>
          </c:cat>
          <c:val>
            <c:numRef>
              <c:f>'4 Draaitab kwaliteitsonderwijs'!$D$3:$D$11</c:f>
              <c:numCache>
                <c:formatCode>0%</c:formatCode>
                <c:ptCount val="8"/>
                <c:pt idx="1">
                  <c:v>0.11</c:v>
                </c:pt>
                <c:pt idx="2">
                  <c:v>9.7000000000000003E-2</c:v>
                </c:pt>
                <c:pt idx="3">
                  <c:v>0.108</c:v>
                </c:pt>
                <c:pt idx="4">
                  <c:v>7.5999999999999998E-2</c:v>
                </c:pt>
                <c:pt idx="5">
                  <c:v>6.7000000000000004E-2</c:v>
                </c:pt>
              </c:numCache>
            </c:numRef>
          </c:val>
          <c:smooth val="0"/>
          <c:extLst xmlns:c16r2="http://schemas.microsoft.com/office/drawing/2015/06/chart">
            <c:ext xmlns:c16="http://schemas.microsoft.com/office/drawing/2014/chart" uri="{C3380CC4-5D6E-409C-BE32-E72D297353CC}">
              <c16:uniqueId val="{00000002-E2A7-4F2E-BD48-B73777BB1937}"/>
            </c:ext>
          </c:extLst>
        </c:ser>
        <c:dLbls>
          <c:dLblPos val="t"/>
          <c:showLegendKey val="0"/>
          <c:showVal val="1"/>
          <c:showCatName val="0"/>
          <c:showSerName val="0"/>
          <c:showPercent val="0"/>
          <c:showBubbleSize val="0"/>
        </c:dLbls>
        <c:marker val="1"/>
        <c:smooth val="0"/>
        <c:axId val="324808704"/>
        <c:axId val="324810240"/>
      </c:lineChart>
      <c:catAx>
        <c:axId val="32480870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810240"/>
        <c:crosses val="autoZero"/>
        <c:auto val="1"/>
        <c:lblAlgn val="ctr"/>
        <c:lblOffset val="100"/>
        <c:noMultiLvlLbl val="0"/>
      </c:catAx>
      <c:valAx>
        <c:axId val="32481024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808704"/>
        <c:crosses val="autoZero"/>
        <c:crossBetween val="between"/>
      </c:valAx>
      <c:spPr>
        <a:noFill/>
        <a:ln>
          <a:noFill/>
        </a:ln>
        <a:effectLst/>
      </c:spPr>
    </c:plotArea>
    <c:legend>
      <c:legendPos val="r"/>
      <c:layout>
        <c:manualLayout>
          <c:xMode val="edge"/>
          <c:yMode val="edge"/>
          <c:x val="0.6505646708645566"/>
          <c:y val="0.35475391553625552"/>
          <c:w val="0.33296877859901636"/>
          <c:h val="0.643614604445822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Draaitabellen!Draaitabel12</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Voldoende infrastructuur voor</a:t>
            </a:r>
            <a:r>
              <a:rPr lang="nl-BE" baseline="0"/>
              <a:t> verplaatsingen </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Draaitabellen'!$B$131</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Draaitabellen'!$A$132:$A$137</c:f>
              <c:strCache>
                <c:ptCount val="5"/>
                <c:pt idx="0">
                  <c:v>Openbaar vervoer in de buurt</c:v>
                </c:pt>
                <c:pt idx="1">
                  <c:v>Parkeerplaatsen</c:v>
                </c:pt>
                <c:pt idx="2">
                  <c:v>Voldoende fietspaden</c:v>
                </c:pt>
                <c:pt idx="3">
                  <c:v>Goede staat fietspaden</c:v>
                </c:pt>
                <c:pt idx="4">
                  <c:v>Goede staat voetpaden</c:v>
                </c:pt>
              </c:strCache>
            </c:strRef>
          </c:cat>
          <c:val>
            <c:numRef>
              <c:f>'11 Duurzame S&amp;G Draaitabellen'!$B$132:$B$137</c:f>
              <c:numCache>
                <c:formatCode>0%</c:formatCode>
                <c:ptCount val="5"/>
                <c:pt idx="0">
                  <c:v>0.56000000000000005</c:v>
                </c:pt>
                <c:pt idx="1">
                  <c:v>0.55000000000000004</c:v>
                </c:pt>
                <c:pt idx="2">
                  <c:v>0.46</c:v>
                </c:pt>
                <c:pt idx="3">
                  <c:v>0.47</c:v>
                </c:pt>
                <c:pt idx="4">
                  <c:v>0.46</c:v>
                </c:pt>
              </c:numCache>
            </c:numRef>
          </c:val>
          <c:extLst xmlns:c16r2="http://schemas.microsoft.com/office/drawing/2015/06/chart">
            <c:ext xmlns:c16="http://schemas.microsoft.com/office/drawing/2014/chart" uri="{C3380CC4-5D6E-409C-BE32-E72D297353CC}">
              <c16:uniqueId val="{00000000-ECEB-4D1D-AD39-3E4C44287CF0}"/>
            </c:ext>
          </c:extLst>
        </c:ser>
        <c:ser>
          <c:idx val="1"/>
          <c:order val="1"/>
          <c:tx>
            <c:strRef>
              <c:f>'11 Duurzame S&amp;G Draaitabellen'!$C$131</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Draaitabellen'!$A$132:$A$137</c:f>
              <c:strCache>
                <c:ptCount val="5"/>
                <c:pt idx="0">
                  <c:v>Openbaar vervoer in de buurt</c:v>
                </c:pt>
                <c:pt idx="1">
                  <c:v>Parkeerplaatsen</c:v>
                </c:pt>
                <c:pt idx="2">
                  <c:v>Voldoende fietspaden</c:v>
                </c:pt>
                <c:pt idx="3">
                  <c:v>Goede staat fietspaden</c:v>
                </c:pt>
                <c:pt idx="4">
                  <c:v>Goede staat voetpaden</c:v>
                </c:pt>
              </c:strCache>
            </c:strRef>
          </c:cat>
          <c:val>
            <c:numRef>
              <c:f>'11 Duurzame S&amp;G Draaitabellen'!$C$132:$C$137</c:f>
              <c:numCache>
                <c:formatCode>0%</c:formatCode>
                <c:ptCount val="5"/>
                <c:pt idx="0">
                  <c:v>0.25</c:v>
                </c:pt>
                <c:pt idx="1">
                  <c:v>0.24</c:v>
                </c:pt>
                <c:pt idx="2">
                  <c:v>0.27</c:v>
                </c:pt>
                <c:pt idx="3">
                  <c:v>0.27</c:v>
                </c:pt>
                <c:pt idx="4">
                  <c:v>0.28999999999999998</c:v>
                </c:pt>
              </c:numCache>
            </c:numRef>
          </c:val>
          <c:extLst xmlns:c16r2="http://schemas.microsoft.com/office/drawing/2015/06/chart">
            <c:ext xmlns:c16="http://schemas.microsoft.com/office/drawing/2014/chart" uri="{C3380CC4-5D6E-409C-BE32-E72D297353CC}">
              <c16:uniqueId val="{00000001-ECEB-4D1D-AD39-3E4C44287CF0}"/>
            </c:ext>
          </c:extLst>
        </c:ser>
        <c:dLbls>
          <c:dLblPos val="inBase"/>
          <c:showLegendKey val="0"/>
          <c:showVal val="1"/>
          <c:showCatName val="0"/>
          <c:showSerName val="0"/>
          <c:showPercent val="0"/>
          <c:showBubbleSize val="0"/>
        </c:dLbls>
        <c:gapWidth val="100"/>
        <c:overlap val="100"/>
        <c:axId val="334473088"/>
        <c:axId val="334474624"/>
      </c:barChart>
      <c:catAx>
        <c:axId val="334473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474624"/>
        <c:crosses val="autoZero"/>
        <c:auto val="1"/>
        <c:lblAlgn val="ctr"/>
        <c:lblOffset val="100"/>
        <c:noMultiLvlLbl val="0"/>
      </c:catAx>
      <c:valAx>
        <c:axId val="33447462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473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Draaitabellen!Draaitabel14</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Veiligheid</a:t>
            </a:r>
            <a:r>
              <a:rPr lang="nl-BE" baseline="0"/>
              <a:t> van verplaatsingen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Draaitabellen'!$B$152</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Draaitabellen'!$A$153:$A$155</c:f>
              <c:strCache>
                <c:ptCount val="2"/>
                <c:pt idx="0">
                  <c:v>Veilig om te fietsen</c:v>
                </c:pt>
                <c:pt idx="1">
                  <c:v>Veilig voor kinderen om zich te verplaatsen</c:v>
                </c:pt>
              </c:strCache>
            </c:strRef>
          </c:cat>
          <c:val>
            <c:numRef>
              <c:f>'11 Duurzame S&amp;G Draaitabellen'!$B$153:$B$155</c:f>
              <c:numCache>
                <c:formatCode>0%</c:formatCode>
                <c:ptCount val="2"/>
                <c:pt idx="0">
                  <c:v>1.06</c:v>
                </c:pt>
                <c:pt idx="1">
                  <c:v>0.67</c:v>
                </c:pt>
              </c:numCache>
            </c:numRef>
          </c:val>
          <c:extLst xmlns:c16r2="http://schemas.microsoft.com/office/drawing/2015/06/chart">
            <c:ext xmlns:c16="http://schemas.microsoft.com/office/drawing/2014/chart" uri="{C3380CC4-5D6E-409C-BE32-E72D297353CC}">
              <c16:uniqueId val="{00000000-CC5D-4712-BBE5-7D792AD982AD}"/>
            </c:ext>
          </c:extLst>
        </c:ser>
        <c:ser>
          <c:idx val="1"/>
          <c:order val="1"/>
          <c:tx>
            <c:strRef>
              <c:f>'11 Duurzame S&amp;G Draaitabellen'!$C$152</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Draaitabellen'!$A$153:$A$155</c:f>
              <c:strCache>
                <c:ptCount val="2"/>
                <c:pt idx="0">
                  <c:v>Veilig om te fietsen</c:v>
                </c:pt>
                <c:pt idx="1">
                  <c:v>Veilig voor kinderen om zich te verplaatsen</c:v>
                </c:pt>
              </c:strCache>
            </c:strRef>
          </c:cat>
          <c:val>
            <c:numRef>
              <c:f>'11 Duurzame S&amp;G Draaitabellen'!$C$153:$C$155</c:f>
              <c:numCache>
                <c:formatCode>0%</c:formatCode>
                <c:ptCount val="2"/>
                <c:pt idx="0">
                  <c:v>0.52</c:v>
                </c:pt>
                <c:pt idx="1">
                  <c:v>0.82000000000000006</c:v>
                </c:pt>
              </c:numCache>
            </c:numRef>
          </c:val>
          <c:extLst xmlns:c16r2="http://schemas.microsoft.com/office/drawing/2015/06/chart">
            <c:ext xmlns:c16="http://schemas.microsoft.com/office/drawing/2014/chart" uri="{C3380CC4-5D6E-409C-BE32-E72D297353CC}">
              <c16:uniqueId val="{00000001-CC5D-4712-BBE5-7D792AD982AD}"/>
            </c:ext>
          </c:extLst>
        </c:ser>
        <c:dLbls>
          <c:dLblPos val="inBase"/>
          <c:showLegendKey val="0"/>
          <c:showVal val="1"/>
          <c:showCatName val="0"/>
          <c:showSerName val="0"/>
          <c:showPercent val="0"/>
          <c:showBubbleSize val="0"/>
        </c:dLbls>
        <c:gapWidth val="100"/>
        <c:overlap val="100"/>
        <c:axId val="334503296"/>
        <c:axId val="334509184"/>
      </c:barChart>
      <c:catAx>
        <c:axId val="334503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509184"/>
        <c:crosses val="autoZero"/>
        <c:auto val="1"/>
        <c:lblAlgn val="ctr"/>
        <c:lblOffset val="100"/>
        <c:noMultiLvlLbl val="0"/>
      </c:catAx>
      <c:valAx>
        <c:axId val="33450918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5032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Draaitabellen!Draaitabel15</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Vervoersmiddel woon/werk of woon/school</a:t>
            </a:r>
          </a:p>
        </c:rich>
      </c:tx>
      <c:layout>
        <c:manualLayout>
          <c:xMode val="edge"/>
          <c:yMode val="edge"/>
          <c:x val="1.6605504587155963E-2"/>
          <c:y val="1.8518518518518517E-2"/>
        </c:manualLayout>
      </c:layout>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'11 Duurzame S&amp;G Draaitabellen'!$B$167</c:f>
              <c:strCache>
                <c:ptCount val="1"/>
                <c:pt idx="0">
                  <c:v>Totaal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A3FA-4A92-995C-AEB9E82564A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A3FA-4A92-995C-AEB9E82564A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A3FA-4A92-995C-AEB9E82564A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A3FA-4A92-995C-AEB9E82564A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9-A3FA-4A92-995C-AEB9E82564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dLbls>
          <c:cat>
            <c:strRef>
              <c:f>'11 Duurzame S&amp;G Draaitabellen'!$A$168:$A$172</c:f>
              <c:strCache>
                <c:ptCount val="5"/>
                <c:pt idx="0">
                  <c:v>Som van Met de auto</c:v>
                </c:pt>
                <c:pt idx="1">
                  <c:v>Som van Openbaar vervoer</c:v>
                </c:pt>
                <c:pt idx="2">
                  <c:v>Som van Met de fiets</c:v>
                </c:pt>
                <c:pt idx="3">
                  <c:v>Som van Te voet</c:v>
                </c:pt>
                <c:pt idx="4">
                  <c:v>Som van Ander</c:v>
                </c:pt>
              </c:strCache>
            </c:strRef>
          </c:cat>
          <c:val>
            <c:numRef>
              <c:f>'11 Duurzame S&amp;G Draaitabellen'!$B$168:$B$172</c:f>
              <c:numCache>
                <c:formatCode>0%</c:formatCode>
                <c:ptCount val="5"/>
                <c:pt idx="0">
                  <c:v>1.26</c:v>
                </c:pt>
                <c:pt idx="1">
                  <c:v>0.26</c:v>
                </c:pt>
                <c:pt idx="2">
                  <c:v>0.32</c:v>
                </c:pt>
                <c:pt idx="3">
                  <c:v>7.0000000000000007E-2</c:v>
                </c:pt>
                <c:pt idx="4">
                  <c:v>0.09</c:v>
                </c:pt>
              </c:numCache>
            </c:numRef>
          </c:val>
          <c:extLst xmlns:c16r2="http://schemas.microsoft.com/office/drawing/2015/06/chart">
            <c:ext xmlns:c16="http://schemas.microsoft.com/office/drawing/2014/chart" uri="{C3380CC4-5D6E-409C-BE32-E72D297353CC}">
              <c16:uniqueId val="{0000000A-A3FA-4A92-995C-AEB9E82564A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9296034096655346"/>
          <c:y val="0.10951115485564304"/>
          <c:w val="0.28869103518023548"/>
          <c:h val="0.563662875473899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Draaitabellen!Draaitabel3</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Duurtijd verplaatsing werk, school of opleiding</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'11 Duurzame S&amp;G Draaitabellen'!$B$178</c:f>
              <c:strCache>
                <c:ptCount val="1"/>
                <c:pt idx="0">
                  <c:v>Totaal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8FAC-414F-8D8C-36F2F290940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8FAC-414F-8D8C-36F2F2909407}"/>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8FAC-414F-8D8C-36F2F290940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8FAC-414F-8D8C-36F2F290940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dLbls>
          <c:cat>
            <c:strRef>
              <c:f>'11 Duurzame S&amp;G Draaitabellen'!$A$179:$A$182</c:f>
              <c:strCache>
                <c:ptCount val="4"/>
                <c:pt idx="0">
                  <c:v>Som van Minder dan 15 minuten</c:v>
                </c:pt>
                <c:pt idx="1">
                  <c:v>Som van Tussen 15 en 30 minuten</c:v>
                </c:pt>
                <c:pt idx="2">
                  <c:v>Som van Tussen 30 minuten en 1 uur</c:v>
                </c:pt>
                <c:pt idx="3">
                  <c:v>Som van Meer dan 1 uur</c:v>
                </c:pt>
              </c:strCache>
            </c:strRef>
          </c:cat>
          <c:val>
            <c:numRef>
              <c:f>'11 Duurzame S&amp;G Draaitabellen'!$B$179:$B$182</c:f>
              <c:numCache>
                <c:formatCode>0%</c:formatCode>
                <c:ptCount val="4"/>
                <c:pt idx="0">
                  <c:v>0.26</c:v>
                </c:pt>
                <c:pt idx="1">
                  <c:v>0.41</c:v>
                </c:pt>
                <c:pt idx="2">
                  <c:v>0.21</c:v>
                </c:pt>
                <c:pt idx="3">
                  <c:v>0.12</c:v>
                </c:pt>
              </c:numCache>
            </c:numRef>
          </c:val>
          <c:extLst xmlns:c16r2="http://schemas.microsoft.com/office/drawing/2015/06/chart">
            <c:ext xmlns:c16="http://schemas.microsoft.com/office/drawing/2014/chart" uri="{C3380CC4-5D6E-409C-BE32-E72D297353CC}">
              <c16:uniqueId val="{00000008-8FAC-414F-8D8C-36F2F290940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6770297462817152"/>
          <c:y val="0.14597003499562552"/>
          <c:w val="0.32951924759405077"/>
          <c:h val="0.513893263342082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Draaitabellen!Draaitabel4</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Duurzame</a:t>
            </a:r>
            <a:r>
              <a:rPr lang="nl-BE" baseline="0"/>
              <a:t> verplaatsingen korte afstanden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Draaitabellen'!$B$188</c:f>
              <c:strCache>
                <c:ptCount val="1"/>
                <c:pt idx="0">
                  <c:v>Som van Nooit of uitzonderlijk</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Draaitabellen'!$A$189:$A$191</c:f>
              <c:strCache>
                <c:ptCount val="2"/>
                <c:pt idx="0">
                  <c:v>Met de fiets</c:v>
                </c:pt>
                <c:pt idx="1">
                  <c:v>Te voet</c:v>
                </c:pt>
              </c:strCache>
            </c:strRef>
          </c:cat>
          <c:val>
            <c:numRef>
              <c:f>'11 Duurzame S&amp;G Draaitabellen'!$B$189:$B$191</c:f>
              <c:numCache>
                <c:formatCode>0%</c:formatCode>
                <c:ptCount val="2"/>
                <c:pt idx="0">
                  <c:v>0.34</c:v>
                </c:pt>
                <c:pt idx="1">
                  <c:v>0.24</c:v>
                </c:pt>
              </c:numCache>
            </c:numRef>
          </c:val>
          <c:extLst xmlns:c16r2="http://schemas.microsoft.com/office/drawing/2015/06/chart">
            <c:ext xmlns:c16="http://schemas.microsoft.com/office/drawing/2014/chart" uri="{C3380CC4-5D6E-409C-BE32-E72D297353CC}">
              <c16:uniqueId val="{00000000-C0C8-4F73-BB39-B2631D7D0FA7}"/>
            </c:ext>
          </c:extLst>
        </c:ser>
        <c:ser>
          <c:idx val="1"/>
          <c:order val="1"/>
          <c:tx>
            <c:strRef>
              <c:f>'11 Duurzame S&amp;G Draaitabellen'!$C$188</c:f>
              <c:strCache>
                <c:ptCount val="1"/>
                <c:pt idx="0">
                  <c:v>Som van Minstens maandelijks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Draaitabellen'!$A$189:$A$191</c:f>
              <c:strCache>
                <c:ptCount val="2"/>
                <c:pt idx="0">
                  <c:v>Met de fiets</c:v>
                </c:pt>
                <c:pt idx="1">
                  <c:v>Te voet</c:v>
                </c:pt>
              </c:strCache>
            </c:strRef>
          </c:cat>
          <c:val>
            <c:numRef>
              <c:f>'11 Duurzame S&amp;G Draaitabellen'!$C$189:$C$191</c:f>
              <c:numCache>
                <c:formatCode>0%</c:formatCode>
                <c:ptCount val="2"/>
                <c:pt idx="0">
                  <c:v>0.27</c:v>
                </c:pt>
                <c:pt idx="1">
                  <c:v>0.32</c:v>
                </c:pt>
              </c:numCache>
            </c:numRef>
          </c:val>
          <c:extLst xmlns:c16r2="http://schemas.microsoft.com/office/drawing/2015/06/chart">
            <c:ext xmlns:c16="http://schemas.microsoft.com/office/drawing/2014/chart" uri="{C3380CC4-5D6E-409C-BE32-E72D297353CC}">
              <c16:uniqueId val="{00000001-C0C8-4F73-BB39-B2631D7D0FA7}"/>
            </c:ext>
          </c:extLst>
        </c:ser>
        <c:ser>
          <c:idx val="2"/>
          <c:order val="2"/>
          <c:tx>
            <c:strRef>
              <c:f>'11 Duurzame S&amp;G Draaitabellen'!$D$188</c:f>
              <c:strCache>
                <c:ptCount val="1"/>
                <c:pt idx="0">
                  <c:v>Som van Minstens wekelijks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Draaitabellen'!$A$189:$A$191</c:f>
              <c:strCache>
                <c:ptCount val="2"/>
                <c:pt idx="0">
                  <c:v>Met de fiets</c:v>
                </c:pt>
                <c:pt idx="1">
                  <c:v>Te voet</c:v>
                </c:pt>
              </c:strCache>
            </c:strRef>
          </c:cat>
          <c:val>
            <c:numRef>
              <c:f>'11 Duurzame S&amp;G Draaitabellen'!$D$189:$D$191</c:f>
              <c:numCache>
                <c:formatCode>0%</c:formatCode>
                <c:ptCount val="2"/>
                <c:pt idx="0">
                  <c:v>0.39</c:v>
                </c:pt>
                <c:pt idx="1">
                  <c:v>0.44</c:v>
                </c:pt>
              </c:numCache>
            </c:numRef>
          </c:val>
          <c:extLst xmlns:c16r2="http://schemas.microsoft.com/office/drawing/2015/06/chart">
            <c:ext xmlns:c16="http://schemas.microsoft.com/office/drawing/2014/chart" uri="{C3380CC4-5D6E-409C-BE32-E72D297353CC}">
              <c16:uniqueId val="{00000002-C0C8-4F73-BB39-B2631D7D0FA7}"/>
            </c:ext>
          </c:extLst>
        </c:ser>
        <c:dLbls>
          <c:dLblPos val="inBase"/>
          <c:showLegendKey val="0"/>
          <c:showVal val="1"/>
          <c:showCatName val="0"/>
          <c:showSerName val="0"/>
          <c:showPercent val="0"/>
          <c:showBubbleSize val="0"/>
        </c:dLbls>
        <c:gapWidth val="150"/>
        <c:overlap val="100"/>
        <c:axId val="334361344"/>
        <c:axId val="334362880"/>
      </c:barChart>
      <c:catAx>
        <c:axId val="3343613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362880"/>
        <c:crosses val="autoZero"/>
        <c:auto val="1"/>
        <c:lblAlgn val="ctr"/>
        <c:lblOffset val="100"/>
        <c:noMultiLvlLbl val="0"/>
      </c:catAx>
      <c:valAx>
        <c:axId val="33436288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361344"/>
        <c:crosses val="autoZero"/>
        <c:crossBetween val="between"/>
      </c:valAx>
      <c:spPr>
        <a:noFill/>
        <a:ln>
          <a:noFill/>
        </a:ln>
        <a:effectLst/>
      </c:spPr>
    </c:plotArea>
    <c:legend>
      <c:legendPos val="r"/>
      <c:layout>
        <c:manualLayout>
          <c:xMode val="edge"/>
          <c:yMode val="edge"/>
          <c:x val="0.65052036855175066"/>
          <c:y val="0.24869130941965586"/>
          <c:w val="0.33893463576484745"/>
          <c:h val="0.234376640419947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Draaitabellen!Draaitabel5</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a:t>
            </a:r>
            <a:r>
              <a:rPr lang="en-US" baseline="0"/>
              <a:t>igen vervoersmiddelen</a:t>
            </a:r>
            <a:endParaRPr lang="en-US"/>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Draaitabellen'!$B$112</c:f>
              <c:strCache>
                <c:ptCount val="1"/>
                <c:pt idx="0">
                  <c:v>Totaal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Draaitabellen'!$A$113:$A$125</c:f>
              <c:multiLvlStrCache>
                <c:ptCount val="8"/>
                <c:lvl>
                  <c:pt idx="0">
                    <c:v>Harelbeke</c:v>
                  </c:pt>
                  <c:pt idx="1">
                    <c:v>Vlaams Gewest</c:v>
                  </c:pt>
                  <c:pt idx="2">
                    <c:v>Harelbeke</c:v>
                  </c:pt>
                  <c:pt idx="3">
                    <c:v>Vlaams Gewest</c:v>
                  </c:pt>
                  <c:pt idx="4">
                    <c:v>Harelbeke</c:v>
                  </c:pt>
                  <c:pt idx="5">
                    <c:v>Vlaams Gewest</c:v>
                  </c:pt>
                  <c:pt idx="6">
                    <c:v>Harelbeke</c:v>
                  </c:pt>
                  <c:pt idx="7">
                    <c:v>Vlaams Gewest</c:v>
                  </c:pt>
                </c:lvl>
                <c:lvl>
                  <c:pt idx="0">
                    <c:v>Wagen</c:v>
                  </c:pt>
                  <c:pt idx="2">
                    <c:v>Fiets</c:v>
                  </c:pt>
                  <c:pt idx="4">
                    <c:v>Elektrische fiets</c:v>
                  </c:pt>
                  <c:pt idx="6">
                    <c:v>Moto of bromfiets</c:v>
                  </c:pt>
                </c:lvl>
              </c:multiLvlStrCache>
            </c:multiLvlStrRef>
          </c:cat>
          <c:val>
            <c:numRef>
              <c:f>'11 Duurzame S&amp;G Draaitabellen'!$B$113:$B$125</c:f>
              <c:numCache>
                <c:formatCode>0%</c:formatCode>
                <c:ptCount val="8"/>
                <c:pt idx="0">
                  <c:v>0.95</c:v>
                </c:pt>
                <c:pt idx="1">
                  <c:v>0.92</c:v>
                </c:pt>
                <c:pt idx="2">
                  <c:v>0.89</c:v>
                </c:pt>
                <c:pt idx="3">
                  <c:v>0.87</c:v>
                </c:pt>
                <c:pt idx="4">
                  <c:v>0.2</c:v>
                </c:pt>
                <c:pt idx="5">
                  <c:v>0.18</c:v>
                </c:pt>
                <c:pt idx="6">
                  <c:v>0.12</c:v>
                </c:pt>
                <c:pt idx="7">
                  <c:v>0.12</c:v>
                </c:pt>
              </c:numCache>
            </c:numRef>
          </c:val>
          <c:extLst xmlns:c16r2="http://schemas.microsoft.com/office/drawing/2015/06/chart">
            <c:ext xmlns:c16="http://schemas.microsoft.com/office/drawing/2014/chart" uri="{C3380CC4-5D6E-409C-BE32-E72D297353CC}">
              <c16:uniqueId val="{00000000-57A7-4BE4-AB1F-905A0B1200B9}"/>
            </c:ext>
          </c:extLst>
        </c:ser>
        <c:dLbls>
          <c:dLblPos val="inBase"/>
          <c:showLegendKey val="0"/>
          <c:showVal val="1"/>
          <c:showCatName val="0"/>
          <c:showSerName val="0"/>
          <c:showPercent val="0"/>
          <c:showBubbleSize val="0"/>
        </c:dLbls>
        <c:gapWidth val="100"/>
        <c:overlap val="100"/>
        <c:axId val="334415360"/>
        <c:axId val="334422400"/>
      </c:barChart>
      <c:catAx>
        <c:axId val="334415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422400"/>
        <c:crosses val="autoZero"/>
        <c:auto val="1"/>
        <c:lblAlgn val="ctr"/>
        <c:lblOffset val="100"/>
        <c:noMultiLvlLbl val="0"/>
      </c:catAx>
      <c:valAx>
        <c:axId val="33442240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415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[Goeiemorgen_Harelbeke_de_cijfers.xlsx]10 Draaitab Ongelijkheid verm!Draaitabel4</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Houding tov andere culturen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'10 Draaitab Ongelijkheid verm'!$B$87</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'10 Draaitab Ongelijkheid verm'!$A$88:$A$94</c:f>
              <c:multiLvlStrCache>
                <c:ptCount val="4"/>
                <c:lvl>
                  <c:pt idx="0">
                    <c:v>Harelbeke</c:v>
                  </c:pt>
                  <c:pt idx="1">
                    <c:v>Vlaams gewest excl centrumsteden</c:v>
                  </c:pt>
                  <c:pt idx="2">
                    <c:v>Harelbeke</c:v>
                  </c:pt>
                  <c:pt idx="3">
                    <c:v>Vlaams gewest excl centrumsteden</c:v>
                  </c:pt>
                </c:lvl>
                <c:lvl>
                  <c:pt idx="0">
                    <c:v>Culturen leven goed samen</c:v>
                  </c:pt>
                  <c:pt idx="2">
                    <c:v>Mensen uit andere culturen leren kennen, blijkt dat ze sympathiek zijn</c:v>
                  </c:pt>
                </c:lvl>
              </c:multiLvlStrCache>
            </c:multiLvlStrRef>
          </c:cat>
          <c:val>
            <c:numRef>
              <c:f>'10 Draaitab Ongelijkheid verm'!$B$88:$B$94</c:f>
              <c:numCache>
                <c:formatCode>0%</c:formatCode>
                <c:ptCount val="4"/>
                <c:pt idx="0">
                  <c:v>0.45</c:v>
                </c:pt>
                <c:pt idx="1">
                  <c:v>0.54</c:v>
                </c:pt>
                <c:pt idx="2">
                  <c:v>0.6</c:v>
                </c:pt>
                <c:pt idx="3">
                  <c:v>0.63</c:v>
                </c:pt>
              </c:numCache>
            </c:numRef>
          </c:val>
          <c:extLst xmlns:c16r2="http://schemas.microsoft.com/office/drawing/2015/06/chart">
            <c:ext xmlns:c16="http://schemas.microsoft.com/office/drawing/2014/chart" uri="{C3380CC4-5D6E-409C-BE32-E72D297353CC}">
              <c16:uniqueId val="{00000000-D031-4C25-B9E5-D05E66DDFD2C}"/>
            </c:ext>
          </c:extLst>
        </c:ser>
        <c:ser>
          <c:idx val="1"/>
          <c:order val="1"/>
          <c:tx>
            <c:strRef>
              <c:f>'10 Draaitab Ongelijkheid verm'!$C$87</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'10 Draaitab Ongelijkheid verm'!$A$88:$A$94</c:f>
              <c:multiLvlStrCache>
                <c:ptCount val="4"/>
                <c:lvl>
                  <c:pt idx="0">
                    <c:v>Harelbeke</c:v>
                  </c:pt>
                  <c:pt idx="1">
                    <c:v>Vlaams gewest excl centrumsteden</c:v>
                  </c:pt>
                  <c:pt idx="2">
                    <c:v>Harelbeke</c:v>
                  </c:pt>
                  <c:pt idx="3">
                    <c:v>Vlaams gewest excl centrumsteden</c:v>
                  </c:pt>
                </c:lvl>
                <c:lvl>
                  <c:pt idx="0">
                    <c:v>Culturen leven goed samen</c:v>
                  </c:pt>
                  <c:pt idx="2">
                    <c:v>Mensen uit andere culturen leren kennen, blijkt dat ze sympathiek zijn</c:v>
                  </c:pt>
                </c:lvl>
              </c:multiLvlStrCache>
            </c:multiLvlStrRef>
          </c:cat>
          <c:val>
            <c:numRef>
              <c:f>'10 Draaitab Ongelijkheid verm'!$C$88:$C$94</c:f>
              <c:numCache>
                <c:formatCode>0%</c:formatCode>
                <c:ptCount val="4"/>
                <c:pt idx="0">
                  <c:v>0.22</c:v>
                </c:pt>
                <c:pt idx="1">
                  <c:v>0.17</c:v>
                </c:pt>
                <c:pt idx="2">
                  <c:v>0.12</c:v>
                </c:pt>
                <c:pt idx="3">
                  <c:v>0.08</c:v>
                </c:pt>
              </c:numCache>
            </c:numRef>
          </c:val>
          <c:extLst xmlns:c16r2="http://schemas.microsoft.com/office/drawing/2015/06/chart">
            <c:ext xmlns:c16="http://schemas.microsoft.com/office/drawing/2014/chart" uri="{C3380CC4-5D6E-409C-BE32-E72D297353CC}">
              <c16:uniqueId val="{00000001-D031-4C25-B9E5-D05E66DDFD2C}"/>
            </c:ext>
          </c:extLst>
        </c:ser>
        <c:dLbls>
          <c:dLblPos val="inBase"/>
          <c:showLegendKey val="0"/>
          <c:showVal val="1"/>
          <c:showCatName val="0"/>
          <c:showSerName val="0"/>
          <c:showPercent val="0"/>
          <c:showBubbleSize val="0"/>
        </c:dLbls>
        <c:gapWidth val="150"/>
        <c:overlap val="100"/>
        <c:axId val="334967168"/>
        <c:axId val="334968704"/>
      </c:barChart>
      <c:catAx>
        <c:axId val="334967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968704"/>
        <c:crosses val="autoZero"/>
        <c:auto val="1"/>
        <c:lblAlgn val="ctr"/>
        <c:lblOffset val="100"/>
        <c:noMultiLvlLbl val="0"/>
      </c:catAx>
      <c:valAx>
        <c:axId val="33496870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967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Draaitabellen!Draaitabel13</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Samenleefbaarheid</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Draaitabellen'!$B$205</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Draaitabellen'!$A$206:$A$215</c:f>
              <c:multiLvlStrCache>
                <c:ptCount val="6"/>
                <c:lvl>
                  <c:pt idx="0">
                    <c:v>Harelbeke</c:v>
                  </c:pt>
                  <c:pt idx="1">
                    <c:v>Vlaams Gewest</c:v>
                  </c:pt>
                  <c:pt idx="2">
                    <c:v>Harelbeke</c:v>
                  </c:pt>
                  <c:pt idx="3">
                    <c:v>Vlaams Gewest</c:v>
                  </c:pt>
                  <c:pt idx="4">
                    <c:v>Harelbeke</c:v>
                  </c:pt>
                  <c:pt idx="5">
                    <c:v>Vlaams Gewest</c:v>
                  </c:pt>
                </c:lvl>
                <c:lvl>
                  <c:pt idx="0">
                    <c:v>Aangenaam praten met mensen in de buurt</c:v>
                  </c:pt>
                  <c:pt idx="2">
                    <c:v>Veel contact met andere buurtbewoners</c:v>
                  </c:pt>
                  <c:pt idx="4">
                    <c:v>Vindt dat er zorg voor elkaar gedragen wordt</c:v>
                  </c:pt>
                </c:lvl>
              </c:multiLvlStrCache>
            </c:multiLvlStrRef>
          </c:cat>
          <c:val>
            <c:numRef>
              <c:f>'11 Duurzame S&amp;G Draaitabellen'!$B$206:$B$215</c:f>
              <c:numCache>
                <c:formatCode>0%</c:formatCode>
                <c:ptCount val="6"/>
                <c:pt idx="0">
                  <c:v>0.78</c:v>
                </c:pt>
                <c:pt idx="1">
                  <c:v>0.81</c:v>
                </c:pt>
                <c:pt idx="2">
                  <c:v>0.61</c:v>
                </c:pt>
                <c:pt idx="3">
                  <c:v>0.57999999999999996</c:v>
                </c:pt>
                <c:pt idx="4">
                  <c:v>0.63</c:v>
                </c:pt>
                <c:pt idx="5">
                  <c:v>0.68</c:v>
                </c:pt>
              </c:numCache>
            </c:numRef>
          </c:val>
          <c:extLst xmlns:c16r2="http://schemas.microsoft.com/office/drawing/2015/06/chart">
            <c:ext xmlns:c16="http://schemas.microsoft.com/office/drawing/2014/chart" uri="{C3380CC4-5D6E-409C-BE32-E72D297353CC}">
              <c16:uniqueId val="{00000000-7C9D-49DC-AD2A-D57F5C439387}"/>
            </c:ext>
          </c:extLst>
        </c:ser>
        <c:ser>
          <c:idx val="1"/>
          <c:order val="1"/>
          <c:tx>
            <c:strRef>
              <c:f>'11 Duurzame S&amp;G Draaitabellen'!$C$205</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Draaitabellen'!$A$206:$A$215</c:f>
              <c:multiLvlStrCache>
                <c:ptCount val="6"/>
                <c:lvl>
                  <c:pt idx="0">
                    <c:v>Harelbeke</c:v>
                  </c:pt>
                  <c:pt idx="1">
                    <c:v>Vlaams Gewest</c:v>
                  </c:pt>
                  <c:pt idx="2">
                    <c:v>Harelbeke</c:v>
                  </c:pt>
                  <c:pt idx="3">
                    <c:v>Vlaams Gewest</c:v>
                  </c:pt>
                  <c:pt idx="4">
                    <c:v>Harelbeke</c:v>
                  </c:pt>
                  <c:pt idx="5">
                    <c:v>Vlaams Gewest</c:v>
                  </c:pt>
                </c:lvl>
                <c:lvl>
                  <c:pt idx="0">
                    <c:v>Aangenaam praten met mensen in de buurt</c:v>
                  </c:pt>
                  <c:pt idx="2">
                    <c:v>Veel contact met andere buurtbewoners</c:v>
                  </c:pt>
                  <c:pt idx="4">
                    <c:v>Vindt dat er zorg voor elkaar gedragen wordt</c:v>
                  </c:pt>
                </c:lvl>
              </c:multiLvlStrCache>
            </c:multiLvlStrRef>
          </c:cat>
          <c:val>
            <c:numRef>
              <c:f>'11 Duurzame S&amp;G Draaitabellen'!$C$206:$C$215</c:f>
              <c:numCache>
                <c:formatCode>0%</c:formatCode>
                <c:ptCount val="6"/>
                <c:pt idx="0">
                  <c:v>0.09</c:v>
                </c:pt>
                <c:pt idx="1">
                  <c:v>0.06</c:v>
                </c:pt>
                <c:pt idx="2">
                  <c:v>0.21</c:v>
                </c:pt>
                <c:pt idx="3">
                  <c:v>0.2</c:v>
                </c:pt>
                <c:pt idx="4">
                  <c:v>0.15</c:v>
                </c:pt>
                <c:pt idx="5">
                  <c:v>0.11</c:v>
                </c:pt>
              </c:numCache>
            </c:numRef>
          </c:val>
          <c:extLst xmlns:c16r2="http://schemas.microsoft.com/office/drawing/2015/06/chart">
            <c:ext xmlns:c16="http://schemas.microsoft.com/office/drawing/2014/chart" uri="{C3380CC4-5D6E-409C-BE32-E72D297353CC}">
              <c16:uniqueId val="{00000001-7C9D-49DC-AD2A-D57F5C439387}"/>
            </c:ext>
          </c:extLst>
        </c:ser>
        <c:dLbls>
          <c:dLblPos val="inBase"/>
          <c:showLegendKey val="0"/>
          <c:showVal val="1"/>
          <c:showCatName val="0"/>
          <c:showSerName val="0"/>
          <c:showPercent val="0"/>
          <c:showBubbleSize val="0"/>
        </c:dLbls>
        <c:gapWidth val="100"/>
        <c:overlap val="100"/>
        <c:axId val="335046912"/>
        <c:axId val="335052800"/>
      </c:barChart>
      <c:catAx>
        <c:axId val="335046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052800"/>
        <c:crosses val="autoZero"/>
        <c:auto val="1"/>
        <c:lblAlgn val="ctr"/>
        <c:lblOffset val="100"/>
        <c:noMultiLvlLbl val="0"/>
      </c:catAx>
      <c:valAx>
        <c:axId val="33505280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046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Draaitabellen!Draaitabel16</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Hinder</a:t>
            </a:r>
            <a:r>
              <a:rPr lang="nl-BE" baseline="0"/>
              <a:t> in laatste maand van...</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Draaitabellen'!$B$229</c:f>
              <c:strCache>
                <c:ptCount val="1"/>
                <c:pt idx="0">
                  <c:v>Som van Vaak/altijd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Draaitabellen'!$A$230:$A$238</c:f>
              <c:strCache>
                <c:ptCount val="8"/>
                <c:pt idx="0">
                  <c:v>Onaangepaste snelheid</c:v>
                </c:pt>
                <c:pt idx="1">
                  <c:v>Zwerfvuil</c:v>
                </c:pt>
                <c:pt idx="2">
                  <c:v>Lawaai door verkeer</c:v>
                </c:pt>
                <c:pt idx="3">
                  <c:v>Sluipverkeer</c:v>
                </c:pt>
                <c:pt idx="4">
                  <c:v>Agressief verkeersgedrag</c:v>
                </c:pt>
                <c:pt idx="5">
                  <c:v>Sluikstorten</c:v>
                </c:pt>
                <c:pt idx="6">
                  <c:v>Geurhinder</c:v>
                </c:pt>
                <c:pt idx="7">
                  <c:v>Lichthinder</c:v>
                </c:pt>
              </c:strCache>
            </c:strRef>
          </c:cat>
          <c:val>
            <c:numRef>
              <c:f>'11 Duurzame S&amp;G Draaitabellen'!$B$230:$B$238</c:f>
              <c:numCache>
                <c:formatCode>0%</c:formatCode>
                <c:ptCount val="8"/>
                <c:pt idx="0">
                  <c:v>0.42</c:v>
                </c:pt>
                <c:pt idx="1">
                  <c:v>0.27</c:v>
                </c:pt>
                <c:pt idx="2">
                  <c:v>0.26</c:v>
                </c:pt>
                <c:pt idx="3">
                  <c:v>0.19</c:v>
                </c:pt>
                <c:pt idx="4">
                  <c:v>0.12</c:v>
                </c:pt>
                <c:pt idx="5">
                  <c:v>0.11</c:v>
                </c:pt>
                <c:pt idx="6">
                  <c:v>0.05</c:v>
                </c:pt>
                <c:pt idx="7">
                  <c:v>0.06</c:v>
                </c:pt>
              </c:numCache>
            </c:numRef>
          </c:val>
          <c:extLst xmlns:c16r2="http://schemas.microsoft.com/office/drawing/2015/06/chart">
            <c:ext xmlns:c16="http://schemas.microsoft.com/office/drawing/2014/chart" uri="{C3380CC4-5D6E-409C-BE32-E72D297353CC}">
              <c16:uniqueId val="{00000000-7ECD-4647-9C01-896394A5A3FF}"/>
            </c:ext>
          </c:extLst>
        </c:ser>
        <c:ser>
          <c:idx val="1"/>
          <c:order val="1"/>
          <c:tx>
            <c:strRef>
              <c:f>'11 Duurzame S&amp;G Draaitabellen'!$C$229</c:f>
              <c:strCache>
                <c:ptCount val="1"/>
                <c:pt idx="0">
                  <c:v>Som van Af en toe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'11 Duurzame S&amp;G Draaitabellen'!$A$230:$A$238</c:f>
              <c:strCache>
                <c:ptCount val="8"/>
                <c:pt idx="0">
                  <c:v>Onaangepaste snelheid</c:v>
                </c:pt>
                <c:pt idx="1">
                  <c:v>Zwerfvuil</c:v>
                </c:pt>
                <c:pt idx="2">
                  <c:v>Lawaai door verkeer</c:v>
                </c:pt>
                <c:pt idx="3">
                  <c:v>Sluipverkeer</c:v>
                </c:pt>
                <c:pt idx="4">
                  <c:v>Agressief verkeersgedrag</c:v>
                </c:pt>
                <c:pt idx="5">
                  <c:v>Sluikstorten</c:v>
                </c:pt>
                <c:pt idx="6">
                  <c:v>Geurhinder</c:v>
                </c:pt>
                <c:pt idx="7">
                  <c:v>Lichthinder</c:v>
                </c:pt>
              </c:strCache>
            </c:strRef>
          </c:cat>
          <c:val>
            <c:numRef>
              <c:f>'11 Duurzame S&amp;G Draaitabellen'!$C$230:$C$238</c:f>
              <c:numCache>
                <c:formatCode>0%</c:formatCode>
                <c:ptCount val="8"/>
                <c:pt idx="0">
                  <c:v>0.3</c:v>
                </c:pt>
                <c:pt idx="1">
                  <c:v>0.36</c:v>
                </c:pt>
                <c:pt idx="2">
                  <c:v>0.24</c:v>
                </c:pt>
                <c:pt idx="3">
                  <c:v>0.23</c:v>
                </c:pt>
                <c:pt idx="4">
                  <c:v>0.26</c:v>
                </c:pt>
                <c:pt idx="5">
                  <c:v>0.22</c:v>
                </c:pt>
                <c:pt idx="6">
                  <c:v>0.22</c:v>
                </c:pt>
                <c:pt idx="7">
                  <c:v>0.05</c:v>
                </c:pt>
              </c:numCache>
            </c:numRef>
          </c:val>
          <c:extLst xmlns:c16r2="http://schemas.microsoft.com/office/drawing/2015/06/chart">
            <c:ext xmlns:c16="http://schemas.microsoft.com/office/drawing/2014/chart" uri="{C3380CC4-5D6E-409C-BE32-E72D297353CC}">
              <c16:uniqueId val="{00000001-7ECD-4647-9C01-896394A5A3FF}"/>
            </c:ext>
          </c:extLst>
        </c:ser>
        <c:dLbls>
          <c:dLblPos val="inBase"/>
          <c:showLegendKey val="0"/>
          <c:showVal val="1"/>
          <c:showCatName val="0"/>
          <c:showSerName val="0"/>
          <c:showPercent val="0"/>
          <c:showBubbleSize val="0"/>
        </c:dLbls>
        <c:gapWidth val="150"/>
        <c:overlap val="100"/>
        <c:axId val="334797056"/>
        <c:axId val="334815232"/>
      </c:barChart>
      <c:catAx>
        <c:axId val="3347970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815232"/>
        <c:crosses val="autoZero"/>
        <c:auto val="1"/>
        <c:lblAlgn val="ctr"/>
        <c:lblOffset val="100"/>
        <c:noMultiLvlLbl val="0"/>
      </c:catAx>
      <c:valAx>
        <c:axId val="33481523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797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[Goeiemorgen_Harelbeke_de_cijfers.xlsx]11 Duurzame S&amp;G Draaitabellen!Draaitabel17</c:name>
    <c:fmtId val="1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Tevredenheid en fierheid over de stad</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'11 Duurzame S&amp;G Draaitabellen'!$B$246</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Draaitabellen'!$A$247:$A$253</c:f>
              <c:multiLvlStrCache>
                <c:ptCount val="4"/>
                <c:lvl>
                  <c:pt idx="0">
                    <c:v>Harelbeke</c:v>
                  </c:pt>
                  <c:pt idx="1">
                    <c:v>Vlaams Gewest</c:v>
                  </c:pt>
                  <c:pt idx="2">
                    <c:v>Harelbeke</c:v>
                  </c:pt>
                  <c:pt idx="3">
                    <c:v>Vlaams Gewest</c:v>
                  </c:pt>
                </c:lvl>
                <c:lvl>
                  <c:pt idx="0">
                    <c:v>Tevreden over de stad</c:v>
                  </c:pt>
                  <c:pt idx="2">
                    <c:v>Fier over de stad</c:v>
                  </c:pt>
                </c:lvl>
              </c:multiLvlStrCache>
            </c:multiLvlStrRef>
          </c:cat>
          <c:val>
            <c:numRef>
              <c:f>'11 Duurzame S&amp;G Draaitabellen'!$B$247:$B$253</c:f>
              <c:numCache>
                <c:formatCode>0%</c:formatCode>
                <c:ptCount val="4"/>
                <c:pt idx="0">
                  <c:v>0.77</c:v>
                </c:pt>
                <c:pt idx="1">
                  <c:v>0.76</c:v>
                </c:pt>
                <c:pt idx="2">
                  <c:v>0.63</c:v>
                </c:pt>
                <c:pt idx="3">
                  <c:v>0.69</c:v>
                </c:pt>
              </c:numCache>
            </c:numRef>
          </c:val>
          <c:extLst xmlns:c16r2="http://schemas.microsoft.com/office/drawing/2015/06/chart">
            <c:ext xmlns:c16="http://schemas.microsoft.com/office/drawing/2014/chart" uri="{C3380CC4-5D6E-409C-BE32-E72D297353CC}">
              <c16:uniqueId val="{00000000-27DD-4420-A8CE-C311E7E8836C}"/>
            </c:ext>
          </c:extLst>
        </c:ser>
        <c:ser>
          <c:idx val="1"/>
          <c:order val="1"/>
          <c:tx>
            <c:strRef>
              <c:f>'11 Duurzame S&amp;G Draaitabellen'!$C$246</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'11 Duurzame S&amp;G Draaitabellen'!$A$247:$A$253</c:f>
              <c:multiLvlStrCache>
                <c:ptCount val="4"/>
                <c:lvl>
                  <c:pt idx="0">
                    <c:v>Harelbeke</c:v>
                  </c:pt>
                  <c:pt idx="1">
                    <c:v>Vlaams Gewest</c:v>
                  </c:pt>
                  <c:pt idx="2">
                    <c:v>Harelbeke</c:v>
                  </c:pt>
                  <c:pt idx="3">
                    <c:v>Vlaams Gewest</c:v>
                  </c:pt>
                </c:lvl>
                <c:lvl>
                  <c:pt idx="0">
                    <c:v>Tevreden over de stad</c:v>
                  </c:pt>
                  <c:pt idx="2">
                    <c:v>Fier over de stad</c:v>
                  </c:pt>
                </c:lvl>
              </c:multiLvlStrCache>
            </c:multiLvlStrRef>
          </c:cat>
          <c:val>
            <c:numRef>
              <c:f>'11 Duurzame S&amp;G Draaitabellen'!$C$247:$C$253</c:f>
              <c:numCache>
                <c:formatCode>0%</c:formatCode>
                <c:ptCount val="4"/>
                <c:pt idx="0">
                  <c:v>0.09</c:v>
                </c:pt>
                <c:pt idx="1">
                  <c:v>0.09</c:v>
                </c:pt>
                <c:pt idx="2">
                  <c:v>0.1</c:v>
                </c:pt>
                <c:pt idx="3">
                  <c:v>0.09</c:v>
                </c:pt>
              </c:numCache>
            </c:numRef>
          </c:val>
          <c:extLst xmlns:c16r2="http://schemas.microsoft.com/office/drawing/2015/06/chart">
            <c:ext xmlns:c16="http://schemas.microsoft.com/office/drawing/2014/chart" uri="{C3380CC4-5D6E-409C-BE32-E72D297353CC}">
              <c16:uniqueId val="{00000001-27DD-4420-A8CE-C311E7E8836C}"/>
            </c:ext>
          </c:extLst>
        </c:ser>
        <c:dLbls>
          <c:dLblPos val="inBase"/>
          <c:showLegendKey val="0"/>
          <c:showVal val="1"/>
          <c:showCatName val="0"/>
          <c:showSerName val="0"/>
          <c:showPercent val="0"/>
          <c:showBubbleSize val="0"/>
        </c:dLbls>
        <c:gapWidth val="150"/>
        <c:overlap val="100"/>
        <c:axId val="334843904"/>
        <c:axId val="334845440"/>
      </c:barChart>
      <c:catAx>
        <c:axId val="3348439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845440"/>
        <c:crosses val="autoZero"/>
        <c:auto val="1"/>
        <c:lblAlgn val="ctr"/>
        <c:lblOffset val="100"/>
        <c:noMultiLvlLbl val="0"/>
      </c:catAx>
      <c:valAx>
        <c:axId val="33484544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4843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gezondheid&amp;welzijn!Draaitabel10</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Grabbelpas, speelpleinwerking en TSAS</a:t>
            </a:r>
          </a:p>
        </c:rich>
      </c:tx>
      <c:overlay val="0"/>
      <c:spPr>
        <a:noFill/>
        <a:ln>
          <a:noFill/>
        </a:ln>
        <a:effectLst/>
      </c:spPr>
    </c:title>
    <c:autoTitleDeleted val="0"/>
    <c:pivotFmts>
      <c:pivotFmt>
        <c:idx val="0"/>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'3 Draaitab gezondheid&amp;welzijn'!$B$197</c:f>
              <c:strCache>
                <c:ptCount val="1"/>
                <c:pt idx="0">
                  <c:v>Som van Gebruik JC TSAS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gezondheid&amp;welzijn'!$A$198:$A$206</c:f>
              <c:strCache>
                <c:ptCount val="8"/>
                <c:pt idx="0">
                  <c:v>2010</c:v>
                </c:pt>
                <c:pt idx="1">
                  <c:v>2011</c:v>
                </c:pt>
                <c:pt idx="2">
                  <c:v>2012</c:v>
                </c:pt>
                <c:pt idx="3">
                  <c:v>2013</c:v>
                </c:pt>
                <c:pt idx="4">
                  <c:v>2014</c:v>
                </c:pt>
                <c:pt idx="5">
                  <c:v>2015</c:v>
                </c:pt>
                <c:pt idx="6">
                  <c:v>2016</c:v>
                </c:pt>
                <c:pt idx="7">
                  <c:v>2017</c:v>
                </c:pt>
              </c:strCache>
            </c:strRef>
          </c:cat>
          <c:val>
            <c:numRef>
              <c:f>'3 Draaitab gezondheid&amp;welzijn'!$B$198:$B$206</c:f>
              <c:numCache>
                <c:formatCode>General</c:formatCode>
                <c:ptCount val="8"/>
                <c:pt idx="0">
                  <c:v>270</c:v>
                </c:pt>
                <c:pt idx="1">
                  <c:v>211</c:v>
                </c:pt>
                <c:pt idx="2">
                  <c:v>169</c:v>
                </c:pt>
                <c:pt idx="3">
                  <c:v>169</c:v>
                </c:pt>
                <c:pt idx="4">
                  <c:v>137</c:v>
                </c:pt>
                <c:pt idx="5">
                  <c:v>209</c:v>
                </c:pt>
                <c:pt idx="6">
                  <c:v>259</c:v>
                </c:pt>
                <c:pt idx="7">
                  <c:v>294</c:v>
                </c:pt>
              </c:numCache>
            </c:numRef>
          </c:val>
          <c:smooth val="0"/>
          <c:extLst xmlns:c16r2="http://schemas.microsoft.com/office/drawing/2015/06/chart">
            <c:ext xmlns:c16="http://schemas.microsoft.com/office/drawing/2014/chart" uri="{C3380CC4-5D6E-409C-BE32-E72D297353CC}">
              <c16:uniqueId val="{00000000-B388-4034-BEB7-9872FE768236}"/>
            </c:ext>
          </c:extLst>
        </c:ser>
        <c:ser>
          <c:idx val="1"/>
          <c:order val="1"/>
          <c:tx>
            <c:strRef>
              <c:f>'3 Draaitab gezondheid&amp;welzijn'!$C$197</c:f>
              <c:strCache>
                <c:ptCount val="1"/>
                <c:pt idx="0">
                  <c:v>Som van SPW gem # dls/dag</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gezondheid&amp;welzijn'!$A$198:$A$206</c:f>
              <c:strCache>
                <c:ptCount val="8"/>
                <c:pt idx="0">
                  <c:v>2010</c:v>
                </c:pt>
                <c:pt idx="1">
                  <c:v>2011</c:v>
                </c:pt>
                <c:pt idx="2">
                  <c:v>2012</c:v>
                </c:pt>
                <c:pt idx="3">
                  <c:v>2013</c:v>
                </c:pt>
                <c:pt idx="4">
                  <c:v>2014</c:v>
                </c:pt>
                <c:pt idx="5">
                  <c:v>2015</c:v>
                </c:pt>
                <c:pt idx="6">
                  <c:v>2016</c:v>
                </c:pt>
                <c:pt idx="7">
                  <c:v>2017</c:v>
                </c:pt>
              </c:strCache>
            </c:strRef>
          </c:cat>
          <c:val>
            <c:numRef>
              <c:f>'3 Draaitab gezondheid&amp;welzijn'!$C$198:$C$206</c:f>
              <c:numCache>
                <c:formatCode>0</c:formatCode>
                <c:ptCount val="8"/>
                <c:pt idx="0">
                  <c:v>116.84782608695652</c:v>
                </c:pt>
                <c:pt idx="1">
                  <c:v>130.83673469387756</c:v>
                </c:pt>
                <c:pt idx="2">
                  <c:v>144.15094339622641</c:v>
                </c:pt>
                <c:pt idx="3">
                  <c:v>162.21276595744681</c:v>
                </c:pt>
                <c:pt idx="4">
                  <c:v>165.84</c:v>
                </c:pt>
                <c:pt idx="5">
                  <c:v>144.16999999999999</c:v>
                </c:pt>
                <c:pt idx="6">
                  <c:v>137.77000000000001</c:v>
                </c:pt>
                <c:pt idx="7">
                  <c:v>131.06</c:v>
                </c:pt>
              </c:numCache>
            </c:numRef>
          </c:val>
          <c:smooth val="0"/>
          <c:extLst xmlns:c16r2="http://schemas.microsoft.com/office/drawing/2015/06/chart">
            <c:ext xmlns:c16="http://schemas.microsoft.com/office/drawing/2014/chart" uri="{C3380CC4-5D6E-409C-BE32-E72D297353CC}">
              <c16:uniqueId val="{00000001-B388-4034-BEB7-9872FE768236}"/>
            </c:ext>
          </c:extLst>
        </c:ser>
        <c:ser>
          <c:idx val="2"/>
          <c:order val="2"/>
          <c:tx>
            <c:strRef>
              <c:f>'3 Draaitab gezondheid&amp;welzijn'!$D$197</c:f>
              <c:strCache>
                <c:ptCount val="1"/>
                <c:pt idx="0">
                  <c:v>Som van GP gem # dls/activiteit</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'3 Draaitab gezondheid&amp;welzijn'!$A$198:$A$206</c:f>
              <c:strCache>
                <c:ptCount val="8"/>
                <c:pt idx="0">
                  <c:v>2010</c:v>
                </c:pt>
                <c:pt idx="1">
                  <c:v>2011</c:v>
                </c:pt>
                <c:pt idx="2">
                  <c:v>2012</c:v>
                </c:pt>
                <c:pt idx="3">
                  <c:v>2013</c:v>
                </c:pt>
                <c:pt idx="4">
                  <c:v>2014</c:v>
                </c:pt>
                <c:pt idx="5">
                  <c:v>2015</c:v>
                </c:pt>
                <c:pt idx="6">
                  <c:v>2016</c:v>
                </c:pt>
                <c:pt idx="7">
                  <c:v>2017</c:v>
                </c:pt>
              </c:strCache>
            </c:strRef>
          </c:cat>
          <c:val>
            <c:numRef>
              <c:f>'3 Draaitab gezondheid&amp;welzijn'!$D$198:$D$206</c:f>
              <c:numCache>
                <c:formatCode>0</c:formatCode>
                <c:ptCount val="8"/>
                <c:pt idx="0">
                  <c:v>15.4</c:v>
                </c:pt>
                <c:pt idx="1">
                  <c:v>16.2</c:v>
                </c:pt>
                <c:pt idx="2">
                  <c:v>17.5</c:v>
                </c:pt>
                <c:pt idx="3">
                  <c:v>16.8</c:v>
                </c:pt>
                <c:pt idx="4">
                  <c:v>17.100000000000001</c:v>
                </c:pt>
                <c:pt idx="5">
                  <c:v>14.38</c:v>
                </c:pt>
                <c:pt idx="6">
                  <c:v>14</c:v>
                </c:pt>
                <c:pt idx="7">
                  <c:v>8.52</c:v>
                </c:pt>
              </c:numCache>
            </c:numRef>
          </c:val>
          <c:smooth val="0"/>
          <c:extLst xmlns:c16r2="http://schemas.microsoft.com/office/drawing/2015/06/chart">
            <c:ext xmlns:c16="http://schemas.microsoft.com/office/drawing/2014/chart" uri="{C3380CC4-5D6E-409C-BE32-E72D297353CC}">
              <c16:uniqueId val="{00000002-B388-4034-BEB7-9872FE768236}"/>
            </c:ext>
          </c:extLst>
        </c:ser>
        <c:dLbls>
          <c:dLblPos val="t"/>
          <c:showLegendKey val="0"/>
          <c:showVal val="1"/>
          <c:showCatName val="0"/>
          <c:showSerName val="0"/>
          <c:showPercent val="0"/>
          <c:showBubbleSize val="0"/>
        </c:dLbls>
        <c:marker val="1"/>
        <c:smooth val="0"/>
        <c:axId val="324873216"/>
        <c:axId val="324899584"/>
      </c:lineChart>
      <c:catAx>
        <c:axId val="32487321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899584"/>
        <c:crosses val="autoZero"/>
        <c:auto val="1"/>
        <c:lblAlgn val="ctr"/>
        <c:lblOffset val="100"/>
        <c:noMultiLvlLbl val="0"/>
      </c:catAx>
      <c:valAx>
        <c:axId val="324899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4873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[Goeiemorgen_Harelbeke_de_cijfers.xlsx]10 Draaitab Ongelijkheid verm!Draaitabel6</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Vreemde nationaliteit</a:t>
            </a:r>
            <a:r>
              <a:rPr lang="nl-BE" baseline="0"/>
              <a:t> per wijk in 2017</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'10 Draaitab Ongelijkheid verm'!$B$106</c:f>
              <c:strCache>
                <c:ptCount val="1"/>
                <c:pt idx="0">
                  <c:v>Som van Aandeel vreemde nationaliteit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'10 Draaitab Ongelijkheid verm'!$A$107:$A$117</c:f>
              <c:strCache>
                <c:ptCount val="10"/>
                <c:pt idx="0">
                  <c:v>Zandberg</c:v>
                </c:pt>
                <c:pt idx="1">
                  <c:v>Centrum</c:v>
                </c:pt>
                <c:pt idx="2">
                  <c:v>Overleie</c:v>
                </c:pt>
                <c:pt idx="3">
                  <c:v>Harelbeke</c:v>
                </c:pt>
                <c:pt idx="4">
                  <c:v>Eiland</c:v>
                </c:pt>
                <c:pt idx="5">
                  <c:v>Arendswijk</c:v>
                </c:pt>
                <c:pt idx="6">
                  <c:v>Hulste</c:v>
                </c:pt>
                <c:pt idx="7">
                  <c:v>Bavikhove</c:v>
                </c:pt>
                <c:pt idx="8">
                  <c:v>Stasegem</c:v>
                </c:pt>
                <c:pt idx="9">
                  <c:v>Kollegewijk</c:v>
                </c:pt>
              </c:strCache>
            </c:strRef>
          </c:cat>
          <c:val>
            <c:numRef>
              <c:f>'10 Draaitab Ongelijkheid verm'!$B$107:$B$117</c:f>
              <c:numCache>
                <c:formatCode>General</c:formatCode>
                <c:ptCount val="10"/>
                <c:pt idx="0">
                  <c:v>0.10249999999999999</c:v>
                </c:pt>
                <c:pt idx="1">
                  <c:v>8.7499999999999994E-2</c:v>
                </c:pt>
                <c:pt idx="2">
                  <c:v>7.3499999999999996E-2</c:v>
                </c:pt>
                <c:pt idx="3">
                  <c:v>5.0500000000000003E-2</c:v>
                </c:pt>
                <c:pt idx="4">
                  <c:v>4.8399999999999999E-2</c:v>
                </c:pt>
                <c:pt idx="5">
                  <c:v>4.4200000000000003E-2</c:v>
                </c:pt>
                <c:pt idx="6">
                  <c:v>4.0399999999999998E-2</c:v>
                </c:pt>
                <c:pt idx="7">
                  <c:v>2.0400000000000001E-2</c:v>
                </c:pt>
                <c:pt idx="8">
                  <c:v>2.1700000000000001E-2</c:v>
                </c:pt>
                <c:pt idx="9">
                  <c:v>1.9900000000000001E-2</c:v>
                </c:pt>
              </c:numCache>
            </c:numRef>
          </c:val>
          <c:extLst xmlns:c16r2="http://schemas.microsoft.com/office/drawing/2015/06/chart">
            <c:ext xmlns:c16="http://schemas.microsoft.com/office/drawing/2014/chart" uri="{C3380CC4-5D6E-409C-BE32-E72D297353CC}">
              <c16:uniqueId val="{00000000-33D9-4F42-B6BC-90E2B29C98BA}"/>
            </c:ext>
          </c:extLst>
        </c:ser>
        <c:ser>
          <c:idx val="1"/>
          <c:order val="1"/>
          <c:tx>
            <c:strRef>
              <c:f>'10 Draaitab Ongelijkheid verm'!$C$106</c:f>
              <c:strCache>
                <c:ptCount val="1"/>
                <c:pt idx="0">
                  <c:v>Som van Aandeel vreemde nationaliteit bij geboorte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'10 Draaitab Ongelijkheid verm'!$A$107:$A$117</c:f>
              <c:strCache>
                <c:ptCount val="10"/>
                <c:pt idx="0">
                  <c:v>Zandberg</c:v>
                </c:pt>
                <c:pt idx="1">
                  <c:v>Centrum</c:v>
                </c:pt>
                <c:pt idx="2">
                  <c:v>Overleie</c:v>
                </c:pt>
                <c:pt idx="3">
                  <c:v>Harelbeke</c:v>
                </c:pt>
                <c:pt idx="4">
                  <c:v>Eiland</c:v>
                </c:pt>
                <c:pt idx="5">
                  <c:v>Arendswijk</c:v>
                </c:pt>
                <c:pt idx="6">
                  <c:v>Hulste</c:v>
                </c:pt>
                <c:pt idx="7">
                  <c:v>Bavikhove</c:v>
                </c:pt>
                <c:pt idx="8">
                  <c:v>Stasegem</c:v>
                </c:pt>
                <c:pt idx="9">
                  <c:v>Kollegewijk</c:v>
                </c:pt>
              </c:strCache>
            </c:strRef>
          </c:cat>
          <c:val>
            <c:numRef>
              <c:f>'10 Draaitab Ongelijkheid verm'!$C$107:$C$117</c:f>
              <c:numCache>
                <c:formatCode>General</c:formatCode>
                <c:ptCount val="10"/>
                <c:pt idx="0">
                  <c:v>0.1686</c:v>
                </c:pt>
                <c:pt idx="1">
                  <c:v>0.13900000000000001</c:v>
                </c:pt>
                <c:pt idx="2">
                  <c:v>0.13370000000000001</c:v>
                </c:pt>
                <c:pt idx="3">
                  <c:v>9.06E-2</c:v>
                </c:pt>
                <c:pt idx="4">
                  <c:v>0.11310000000000001</c:v>
                </c:pt>
                <c:pt idx="5">
                  <c:v>9.9099999999999994E-2</c:v>
                </c:pt>
                <c:pt idx="6">
                  <c:v>5.7000000000000002E-2</c:v>
                </c:pt>
                <c:pt idx="7">
                  <c:v>4.02E-2</c:v>
                </c:pt>
                <c:pt idx="8">
                  <c:v>4.8300000000000003E-2</c:v>
                </c:pt>
                <c:pt idx="9">
                  <c:v>3.0599999999999999E-2</c:v>
                </c:pt>
              </c:numCache>
            </c:numRef>
          </c:val>
          <c:extLst xmlns:c16r2="http://schemas.microsoft.com/office/drawing/2015/06/chart">
            <c:ext xmlns:c16="http://schemas.microsoft.com/office/drawing/2014/chart" uri="{C3380CC4-5D6E-409C-BE32-E72D297353CC}">
              <c16:uniqueId val="{00000001-33D9-4F42-B6BC-90E2B29C98BA}"/>
            </c:ext>
          </c:extLst>
        </c:ser>
        <c:dLbls>
          <c:showLegendKey val="0"/>
          <c:showVal val="1"/>
          <c:showCatName val="0"/>
          <c:showSerName val="0"/>
          <c:showPercent val="0"/>
          <c:showBubbleSize val="0"/>
        </c:dLbls>
        <c:gapWidth val="150"/>
        <c:axId val="335462784"/>
        <c:axId val="335464320"/>
      </c:barChart>
      <c:catAx>
        <c:axId val="335462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464320"/>
        <c:crosses val="autoZero"/>
        <c:auto val="1"/>
        <c:lblAlgn val="ctr"/>
        <c:lblOffset val="100"/>
        <c:noMultiLvlLbl val="0"/>
      </c:catAx>
      <c:valAx>
        <c:axId val="335464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462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[Goeiemorgen_Harelbeke_de_cijfers.xlsx]9 Draaitab Ind Inno Infra !Draaitabel1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Gebouwenbestand</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1"/>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3"/>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4"/>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5"/>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'9 Draaitab Ind Inno Infra '!$B$73</c:f>
              <c:strCache>
                <c:ptCount val="1"/>
                <c:pt idx="0">
                  <c:v>Som van Huizen in
gesloten
bebouwing</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'!$A$74:$A$82</c:f>
              <c:strCache>
                <c:ptCount val="8"/>
                <c:pt idx="0">
                  <c:v>2010</c:v>
                </c:pt>
                <c:pt idx="1">
                  <c:v>2011</c:v>
                </c:pt>
                <c:pt idx="2">
                  <c:v>2012</c:v>
                </c:pt>
                <c:pt idx="3">
                  <c:v>2013</c:v>
                </c:pt>
                <c:pt idx="4">
                  <c:v>2014</c:v>
                </c:pt>
                <c:pt idx="5">
                  <c:v>2015</c:v>
                </c:pt>
                <c:pt idx="6">
                  <c:v>2016</c:v>
                </c:pt>
                <c:pt idx="7">
                  <c:v>2017</c:v>
                </c:pt>
              </c:strCache>
            </c:strRef>
          </c:cat>
          <c:val>
            <c:numRef>
              <c:f>'9 Draaitab Ind Inno Infra '!$B$74:$B$82</c:f>
              <c:numCache>
                <c:formatCode>General</c:formatCode>
                <c:ptCount val="8"/>
                <c:pt idx="0">
                  <c:v>4003</c:v>
                </c:pt>
                <c:pt idx="1">
                  <c:v>4038</c:v>
                </c:pt>
                <c:pt idx="2">
                  <c:v>4057</c:v>
                </c:pt>
                <c:pt idx="3">
                  <c:v>4077</c:v>
                </c:pt>
                <c:pt idx="4">
                  <c:v>4108</c:v>
                </c:pt>
                <c:pt idx="5">
                  <c:v>4128</c:v>
                </c:pt>
                <c:pt idx="6">
                  <c:v>4132</c:v>
                </c:pt>
                <c:pt idx="7">
                  <c:v>4154</c:v>
                </c:pt>
              </c:numCache>
            </c:numRef>
          </c:val>
          <c:smooth val="0"/>
          <c:extLst xmlns:c16r2="http://schemas.microsoft.com/office/drawing/2015/06/chart">
            <c:ext xmlns:c16="http://schemas.microsoft.com/office/drawing/2014/chart" uri="{C3380CC4-5D6E-409C-BE32-E72D297353CC}">
              <c16:uniqueId val="{00000000-B13D-4F5B-A7F3-B93AC6802C82}"/>
            </c:ext>
          </c:extLst>
        </c:ser>
        <c:ser>
          <c:idx val="1"/>
          <c:order val="1"/>
          <c:tx>
            <c:strRef>
              <c:f>'9 Draaitab Ind Inno Infra '!$C$73</c:f>
              <c:strCache>
                <c:ptCount val="1"/>
                <c:pt idx="0">
                  <c:v>Som van Huizen in
halfopen
bebouwing</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'!$A$74:$A$82</c:f>
              <c:strCache>
                <c:ptCount val="8"/>
                <c:pt idx="0">
                  <c:v>2010</c:v>
                </c:pt>
                <c:pt idx="1">
                  <c:v>2011</c:v>
                </c:pt>
                <c:pt idx="2">
                  <c:v>2012</c:v>
                </c:pt>
                <c:pt idx="3">
                  <c:v>2013</c:v>
                </c:pt>
                <c:pt idx="4">
                  <c:v>2014</c:v>
                </c:pt>
                <c:pt idx="5">
                  <c:v>2015</c:v>
                </c:pt>
                <c:pt idx="6">
                  <c:v>2016</c:v>
                </c:pt>
                <c:pt idx="7">
                  <c:v>2017</c:v>
                </c:pt>
              </c:strCache>
            </c:strRef>
          </c:cat>
          <c:val>
            <c:numRef>
              <c:f>'9 Draaitab Ind Inno Infra '!$C$74:$C$82</c:f>
              <c:numCache>
                <c:formatCode>General</c:formatCode>
                <c:ptCount val="8"/>
                <c:pt idx="0">
                  <c:v>3420</c:v>
                </c:pt>
                <c:pt idx="1">
                  <c:v>3472</c:v>
                </c:pt>
                <c:pt idx="2">
                  <c:v>3494</c:v>
                </c:pt>
                <c:pt idx="3">
                  <c:v>3516</c:v>
                </c:pt>
                <c:pt idx="4">
                  <c:v>3544</c:v>
                </c:pt>
                <c:pt idx="5">
                  <c:v>3586</c:v>
                </c:pt>
                <c:pt idx="6">
                  <c:v>3593</c:v>
                </c:pt>
                <c:pt idx="7">
                  <c:v>3632</c:v>
                </c:pt>
              </c:numCache>
            </c:numRef>
          </c:val>
          <c:smooth val="0"/>
          <c:extLst xmlns:c16r2="http://schemas.microsoft.com/office/drawing/2015/06/chart">
            <c:ext xmlns:c16="http://schemas.microsoft.com/office/drawing/2014/chart" uri="{C3380CC4-5D6E-409C-BE32-E72D297353CC}">
              <c16:uniqueId val="{00000001-B13D-4F5B-A7F3-B93AC6802C82}"/>
            </c:ext>
          </c:extLst>
        </c:ser>
        <c:ser>
          <c:idx val="2"/>
          <c:order val="2"/>
          <c:tx>
            <c:strRef>
              <c:f>'9 Draaitab Ind Inno Infra '!$D$73</c:f>
              <c:strCache>
                <c:ptCount val="1"/>
                <c:pt idx="0">
                  <c:v>Som van Huizen in open
bebouwing,
hoeven en
kastelen</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'!$A$74:$A$82</c:f>
              <c:strCache>
                <c:ptCount val="8"/>
                <c:pt idx="0">
                  <c:v>2010</c:v>
                </c:pt>
                <c:pt idx="1">
                  <c:v>2011</c:v>
                </c:pt>
                <c:pt idx="2">
                  <c:v>2012</c:v>
                </c:pt>
                <c:pt idx="3">
                  <c:v>2013</c:v>
                </c:pt>
                <c:pt idx="4">
                  <c:v>2014</c:v>
                </c:pt>
                <c:pt idx="5">
                  <c:v>2015</c:v>
                </c:pt>
                <c:pt idx="6">
                  <c:v>2016</c:v>
                </c:pt>
                <c:pt idx="7">
                  <c:v>2017</c:v>
                </c:pt>
              </c:strCache>
            </c:strRef>
          </c:cat>
          <c:val>
            <c:numRef>
              <c:f>'9 Draaitab Ind Inno Infra '!$D$74:$D$82</c:f>
              <c:numCache>
                <c:formatCode>General</c:formatCode>
                <c:ptCount val="8"/>
                <c:pt idx="0">
                  <c:v>2343</c:v>
                </c:pt>
                <c:pt idx="1">
                  <c:v>2352</c:v>
                </c:pt>
                <c:pt idx="2">
                  <c:v>2362</c:v>
                </c:pt>
                <c:pt idx="3">
                  <c:v>2371</c:v>
                </c:pt>
                <c:pt idx="4">
                  <c:v>2374</c:v>
                </c:pt>
                <c:pt idx="5">
                  <c:v>2388</c:v>
                </c:pt>
                <c:pt idx="6">
                  <c:v>2394</c:v>
                </c:pt>
                <c:pt idx="7">
                  <c:v>2397</c:v>
                </c:pt>
              </c:numCache>
            </c:numRef>
          </c:val>
          <c:smooth val="0"/>
          <c:extLst xmlns:c16r2="http://schemas.microsoft.com/office/drawing/2015/06/chart">
            <c:ext xmlns:c16="http://schemas.microsoft.com/office/drawing/2014/chart" uri="{C3380CC4-5D6E-409C-BE32-E72D297353CC}">
              <c16:uniqueId val="{00000002-B13D-4F5B-A7F3-B93AC6802C82}"/>
            </c:ext>
          </c:extLst>
        </c:ser>
        <c:ser>
          <c:idx val="3"/>
          <c:order val="3"/>
          <c:tx>
            <c:strRef>
              <c:f>'9 Draaitab Ind Inno Infra '!$E$73</c:f>
              <c:strCache>
                <c:ptCount val="1"/>
                <c:pt idx="0">
                  <c:v>Som van Buildings en
flatgebouwen
met
appartementen</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'!$A$74:$A$82</c:f>
              <c:strCache>
                <c:ptCount val="8"/>
                <c:pt idx="0">
                  <c:v>2010</c:v>
                </c:pt>
                <c:pt idx="1">
                  <c:v>2011</c:v>
                </c:pt>
                <c:pt idx="2">
                  <c:v>2012</c:v>
                </c:pt>
                <c:pt idx="3">
                  <c:v>2013</c:v>
                </c:pt>
                <c:pt idx="4">
                  <c:v>2014</c:v>
                </c:pt>
                <c:pt idx="5">
                  <c:v>2015</c:v>
                </c:pt>
                <c:pt idx="6">
                  <c:v>2016</c:v>
                </c:pt>
                <c:pt idx="7">
                  <c:v>2017</c:v>
                </c:pt>
              </c:strCache>
            </c:strRef>
          </c:cat>
          <c:val>
            <c:numRef>
              <c:f>'9 Draaitab Ind Inno Infra '!$E$74:$E$82</c:f>
              <c:numCache>
                <c:formatCode>General</c:formatCode>
                <c:ptCount val="8"/>
                <c:pt idx="0">
                  <c:v>1628</c:v>
                </c:pt>
                <c:pt idx="1">
                  <c:v>1655</c:v>
                </c:pt>
                <c:pt idx="2">
                  <c:v>1727</c:v>
                </c:pt>
                <c:pt idx="3">
                  <c:v>1791</c:v>
                </c:pt>
                <c:pt idx="4">
                  <c:v>1812</c:v>
                </c:pt>
                <c:pt idx="5">
                  <c:v>1912</c:v>
                </c:pt>
                <c:pt idx="6">
                  <c:v>1939</c:v>
                </c:pt>
                <c:pt idx="7">
                  <c:v>2083</c:v>
                </c:pt>
              </c:numCache>
            </c:numRef>
          </c:val>
          <c:smooth val="0"/>
          <c:extLst xmlns:c16r2="http://schemas.microsoft.com/office/drawing/2015/06/chart">
            <c:ext xmlns:c16="http://schemas.microsoft.com/office/drawing/2014/chart" uri="{C3380CC4-5D6E-409C-BE32-E72D297353CC}">
              <c16:uniqueId val="{00000003-B13D-4F5B-A7F3-B93AC6802C82}"/>
            </c:ext>
          </c:extLst>
        </c:ser>
        <c:ser>
          <c:idx val="4"/>
          <c:order val="4"/>
          <c:tx>
            <c:strRef>
              <c:f>'9 Draaitab Ind Inno Infra '!$F$73</c:f>
              <c:strCache>
                <c:ptCount val="1"/>
                <c:pt idx="0">
                  <c:v>Som van Handelshuizen</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'9 Draaitab Ind Inno Infra '!$A$74:$A$82</c:f>
              <c:strCache>
                <c:ptCount val="8"/>
                <c:pt idx="0">
                  <c:v>2010</c:v>
                </c:pt>
                <c:pt idx="1">
                  <c:v>2011</c:v>
                </c:pt>
                <c:pt idx="2">
                  <c:v>2012</c:v>
                </c:pt>
                <c:pt idx="3">
                  <c:v>2013</c:v>
                </c:pt>
                <c:pt idx="4">
                  <c:v>2014</c:v>
                </c:pt>
                <c:pt idx="5">
                  <c:v>2015</c:v>
                </c:pt>
                <c:pt idx="6">
                  <c:v>2016</c:v>
                </c:pt>
                <c:pt idx="7">
                  <c:v>2017</c:v>
                </c:pt>
              </c:strCache>
            </c:strRef>
          </c:cat>
          <c:val>
            <c:numRef>
              <c:f>'9 Draaitab Ind Inno Infra '!$F$74:$F$82</c:f>
              <c:numCache>
                <c:formatCode>General</c:formatCode>
                <c:ptCount val="8"/>
                <c:pt idx="0">
                  <c:v>390</c:v>
                </c:pt>
                <c:pt idx="1">
                  <c:v>381</c:v>
                </c:pt>
                <c:pt idx="2">
                  <c:v>376</c:v>
                </c:pt>
                <c:pt idx="3">
                  <c:v>374</c:v>
                </c:pt>
                <c:pt idx="4">
                  <c:v>369</c:v>
                </c:pt>
                <c:pt idx="5">
                  <c:v>365</c:v>
                </c:pt>
                <c:pt idx="6">
                  <c:v>358</c:v>
                </c:pt>
                <c:pt idx="7">
                  <c:v>347</c:v>
                </c:pt>
              </c:numCache>
            </c:numRef>
          </c:val>
          <c:smooth val="0"/>
          <c:extLst xmlns:c16r2="http://schemas.microsoft.com/office/drawing/2015/06/chart">
            <c:ext xmlns:c16="http://schemas.microsoft.com/office/drawing/2014/chart" uri="{C3380CC4-5D6E-409C-BE32-E72D297353CC}">
              <c16:uniqueId val="{00000004-B13D-4F5B-A7F3-B93AC6802C82}"/>
            </c:ext>
          </c:extLst>
        </c:ser>
        <c:dLbls>
          <c:dLblPos val="t"/>
          <c:showLegendKey val="0"/>
          <c:showVal val="1"/>
          <c:showCatName val="0"/>
          <c:showSerName val="0"/>
          <c:showPercent val="0"/>
          <c:showBubbleSize val="0"/>
        </c:dLbls>
        <c:marker val="1"/>
        <c:smooth val="0"/>
        <c:axId val="335531008"/>
        <c:axId val="335549184"/>
      </c:lineChart>
      <c:catAx>
        <c:axId val="33553100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549184"/>
        <c:crosses val="autoZero"/>
        <c:auto val="1"/>
        <c:lblAlgn val="ctr"/>
        <c:lblOffset val="100"/>
        <c:noMultiLvlLbl val="0"/>
      </c:catAx>
      <c:valAx>
        <c:axId val="3355491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531008"/>
        <c:crosses val="autoZero"/>
        <c:crossBetween val="between"/>
      </c:valAx>
      <c:spPr>
        <a:noFill/>
        <a:ln>
          <a:noFill/>
        </a:ln>
        <a:effectLst/>
      </c:spPr>
    </c:plotArea>
    <c:legend>
      <c:legendPos val="r"/>
      <c:layout>
        <c:manualLayout>
          <c:xMode val="edge"/>
          <c:yMode val="edge"/>
          <c:x val="0.76959906555666535"/>
          <c:y val="1.5244342615598715E-2"/>
          <c:w val="0.22468664787201317"/>
          <c:h val="0.792007359494208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[Goeiemorgen_Harelbeke_de_cijfers.xlsx]9 Draaitab Ind Inno Infra !Draaitabel2</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sz="1600" b="1" i="0" u="none" strike="noStrike" baseline="0">
                <a:effectLst/>
                <a:latin typeface="+mn-lt"/>
              </a:rPr>
              <a:t>Prognose woongelegenheden binnen grote projecten tem 2020</a:t>
            </a:r>
            <a:r>
              <a:rPr lang="nl-BE" sz="1600" b="1" i="0" u="none" strike="noStrike" baseline="0">
                <a:effectLst>
                  <a:outerShdw blurRad="50800" dist="38100" dir="5400000" algn="t" rotWithShape="0">
                    <a:prstClr val="black">
                      <a:alpha val="40000"/>
                    </a:prstClr>
                  </a:outerShdw>
                </a:effectLst>
                <a:latin typeface="+mn-lt"/>
              </a:rPr>
              <a:t> </a:t>
            </a:r>
            <a:endParaRPr lang="nl-BE" sz="1600" b="1" u="none">
              <a:latin typeface="+mn-lt"/>
            </a:endParaRP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'9 Draaitab Ind Inno Infra '!$B$94</c:f>
              <c:strCache>
                <c:ptCount val="1"/>
                <c:pt idx="0">
                  <c:v>Som van Woningen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'9 Draaitab Ind Inno Infra '!$A$95:$A$98</c:f>
              <c:strCache>
                <c:ptCount val="3"/>
                <c:pt idx="0">
                  <c:v>Prognose 1.1.2012</c:v>
                </c:pt>
                <c:pt idx="1">
                  <c:v>Prognose 1.1.2015, realisatie2012-2015 + prognose tem 2020</c:v>
                </c:pt>
                <c:pt idx="2">
                  <c:v>Prognose 1.1.2018, realisatie 2012-2018 + prognose tem 2020</c:v>
                </c:pt>
              </c:strCache>
            </c:strRef>
          </c:cat>
          <c:val>
            <c:numRef>
              <c:f>'9 Draaitab Ind Inno Infra '!$B$95:$B$98</c:f>
              <c:numCache>
                <c:formatCode>General</c:formatCode>
                <c:ptCount val="3"/>
                <c:pt idx="0">
                  <c:v>617</c:v>
                </c:pt>
                <c:pt idx="1">
                  <c:v>396</c:v>
                </c:pt>
                <c:pt idx="2">
                  <c:v>305</c:v>
                </c:pt>
              </c:numCache>
            </c:numRef>
          </c:val>
        </c:ser>
        <c:ser>
          <c:idx val="1"/>
          <c:order val="1"/>
          <c:tx>
            <c:strRef>
              <c:f>'9 Draaitab Ind Inno Infra '!$C$94</c:f>
              <c:strCache>
                <c:ptCount val="1"/>
                <c:pt idx="0">
                  <c:v>Som van Appartementen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End"/>
            <c:showLegendKey val="0"/>
            <c:showVal val="1"/>
            <c:showCatName val="0"/>
            <c:showSerName val="0"/>
            <c:showPercent val="0"/>
            <c:showBubbleSize val="0"/>
            <c:showLeaderLines val="0"/>
          </c:dLbls>
          <c:cat>
            <c:strRef>
              <c:f>'9 Draaitab Ind Inno Infra '!$A$95:$A$98</c:f>
              <c:strCache>
                <c:ptCount val="3"/>
                <c:pt idx="0">
                  <c:v>Prognose 1.1.2012</c:v>
                </c:pt>
                <c:pt idx="1">
                  <c:v>Prognose 1.1.2015, realisatie2012-2015 + prognose tem 2020</c:v>
                </c:pt>
                <c:pt idx="2">
                  <c:v>Prognose 1.1.2018, realisatie 2012-2018 + prognose tem 2020</c:v>
                </c:pt>
              </c:strCache>
            </c:strRef>
          </c:cat>
          <c:val>
            <c:numRef>
              <c:f>'9 Draaitab Ind Inno Infra '!$C$95:$C$98</c:f>
              <c:numCache>
                <c:formatCode>General</c:formatCode>
                <c:ptCount val="3"/>
                <c:pt idx="0">
                  <c:v>354</c:v>
                </c:pt>
                <c:pt idx="1">
                  <c:v>486</c:v>
                </c:pt>
                <c:pt idx="2">
                  <c:v>542</c:v>
                </c:pt>
              </c:numCache>
            </c:numRef>
          </c:val>
        </c:ser>
        <c:dLbls>
          <c:dLblPos val="inEnd"/>
          <c:showLegendKey val="0"/>
          <c:showVal val="1"/>
          <c:showCatName val="0"/>
          <c:showSerName val="0"/>
          <c:showPercent val="0"/>
          <c:showBubbleSize val="0"/>
        </c:dLbls>
        <c:gapWidth val="150"/>
        <c:overlap val="100"/>
        <c:axId val="335880192"/>
        <c:axId val="335881728"/>
      </c:barChart>
      <c:catAx>
        <c:axId val="335880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881728"/>
        <c:crosses val="autoZero"/>
        <c:auto val="1"/>
        <c:lblAlgn val="ctr"/>
        <c:lblOffset val="100"/>
        <c:noMultiLvlLbl val="0"/>
      </c:catAx>
      <c:valAx>
        <c:axId val="335881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5880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[Goeiemorgen_Harelbeke_de_cijfers.xlsx]6 Draaitab schoon water!Draaitabel1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aftakkingen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'6 Draaitab schoon water'!$B$3</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'6 Draaitab schoon water'!$A$4:$A$11</c:f>
              <c:strCache>
                <c:ptCount val="7"/>
                <c:pt idx="0">
                  <c:v>2010</c:v>
                </c:pt>
                <c:pt idx="1">
                  <c:v>2011</c:v>
                </c:pt>
                <c:pt idx="2">
                  <c:v>2012</c:v>
                </c:pt>
                <c:pt idx="3">
                  <c:v>2013</c:v>
                </c:pt>
                <c:pt idx="4">
                  <c:v>2014</c:v>
                </c:pt>
                <c:pt idx="5">
                  <c:v>2015</c:v>
                </c:pt>
                <c:pt idx="6">
                  <c:v>2016</c:v>
                </c:pt>
              </c:strCache>
            </c:strRef>
          </c:cat>
          <c:val>
            <c:numRef>
              <c:f>'6 Draaitab schoon water'!$B$4:$B$11</c:f>
              <c:numCache>
                <c:formatCode>General</c:formatCode>
                <c:ptCount val="7"/>
                <c:pt idx="0">
                  <c:v>11901</c:v>
                </c:pt>
                <c:pt idx="1">
                  <c:v>12014</c:v>
                </c:pt>
                <c:pt idx="2">
                  <c:v>12221</c:v>
                </c:pt>
                <c:pt idx="3">
                  <c:v>12445</c:v>
                </c:pt>
                <c:pt idx="4">
                  <c:v>12568</c:v>
                </c:pt>
                <c:pt idx="5">
                  <c:v>12671</c:v>
                </c:pt>
                <c:pt idx="6">
                  <c:v>12755</c:v>
                </c:pt>
              </c:numCache>
            </c:numRef>
          </c:val>
          <c:smooth val="0"/>
          <c:extLst xmlns:c16r2="http://schemas.microsoft.com/office/drawing/2015/06/chart">
            <c:ext xmlns:c16="http://schemas.microsoft.com/office/drawing/2014/chart" uri="{C3380CC4-5D6E-409C-BE32-E72D297353CC}">
              <c16:uniqueId val="{00000000-2743-4528-8788-DEBFE97DF922}"/>
            </c:ext>
          </c:extLst>
        </c:ser>
        <c:dLbls>
          <c:dLblPos val="b"/>
          <c:showLegendKey val="0"/>
          <c:showVal val="1"/>
          <c:showCatName val="0"/>
          <c:showSerName val="0"/>
          <c:showPercent val="0"/>
          <c:showBubbleSize val="0"/>
        </c:dLbls>
        <c:marker val="1"/>
        <c:smooth val="0"/>
        <c:axId val="337726464"/>
        <c:axId val="337733504"/>
      </c:lineChart>
      <c:catAx>
        <c:axId val="33772646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733504"/>
        <c:crosses val="autoZero"/>
        <c:auto val="1"/>
        <c:lblAlgn val="ctr"/>
        <c:lblOffset val="100"/>
        <c:noMultiLvlLbl val="0"/>
      </c:catAx>
      <c:valAx>
        <c:axId val="337733504"/>
        <c:scaling>
          <c:orientation val="minMax"/>
          <c:min val="1180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7264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[Goeiemorgen_Harelbeke_de_cijfers.xlsx]6 Draaitab schoon water!Draaitabel4</c:name>
    <c:fmtId val="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Waterverbruik gebouwen in m³</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delete val="1"/>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1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1"/>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2"/>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13"/>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14"/>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'6 Draaitab schoon water'!$B$19</c:f>
              <c:strCache>
                <c:ptCount val="1"/>
                <c:pt idx="0">
                  <c:v>Som van Vrije tijdsdiensten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'6 Draaitab schoon water'!$A$20:$A$32</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'6 Draaitab schoon water'!$B$20:$B$32</c:f>
              <c:numCache>
                <c:formatCode>General</c:formatCode>
                <c:ptCount val="12"/>
                <c:pt idx="0">
                  <c:v>1412</c:v>
                </c:pt>
                <c:pt idx="1">
                  <c:v>2435</c:v>
                </c:pt>
                <c:pt idx="2">
                  <c:v>2167</c:v>
                </c:pt>
                <c:pt idx="3">
                  <c:v>2500</c:v>
                </c:pt>
                <c:pt idx="4">
                  <c:v>2435</c:v>
                </c:pt>
                <c:pt idx="5">
                  <c:v>2167</c:v>
                </c:pt>
                <c:pt idx="6">
                  <c:v>2500</c:v>
                </c:pt>
                <c:pt idx="7">
                  <c:v>2435</c:v>
                </c:pt>
                <c:pt idx="8">
                  <c:v>2167</c:v>
                </c:pt>
                <c:pt idx="9">
                  <c:v>2541</c:v>
                </c:pt>
                <c:pt idx="10">
                  <c:v>4541</c:v>
                </c:pt>
                <c:pt idx="11">
                  <c:v>3956</c:v>
                </c:pt>
              </c:numCache>
            </c:numRef>
          </c:val>
          <c:smooth val="0"/>
          <c:extLst xmlns:c16r2="http://schemas.microsoft.com/office/drawing/2015/06/chart">
            <c:ext xmlns:c16="http://schemas.microsoft.com/office/drawing/2014/chart" uri="{C3380CC4-5D6E-409C-BE32-E72D297353CC}">
              <c16:uniqueId val="{00000000-FCEC-4C64-908A-ED9DF08B7CC3}"/>
            </c:ext>
          </c:extLst>
        </c:ser>
        <c:ser>
          <c:idx val="1"/>
          <c:order val="1"/>
          <c:tx>
            <c:strRef>
              <c:f>'6 Draaitab schoon water'!$C$19</c:f>
              <c:strCache>
                <c:ptCount val="1"/>
                <c:pt idx="0">
                  <c:v>Som van Scholen</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'6 Draaitab schoon water'!$A$20:$A$32</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'6 Draaitab schoon water'!$C$20:$C$32</c:f>
              <c:numCache>
                <c:formatCode>General</c:formatCode>
                <c:ptCount val="12"/>
                <c:pt idx="0">
                  <c:v>1241</c:v>
                </c:pt>
                <c:pt idx="1">
                  <c:v>2411</c:v>
                </c:pt>
                <c:pt idx="2">
                  <c:v>1572</c:v>
                </c:pt>
                <c:pt idx="3">
                  <c:v>1992</c:v>
                </c:pt>
                <c:pt idx="4">
                  <c:v>2411</c:v>
                </c:pt>
                <c:pt idx="5">
                  <c:v>1572</c:v>
                </c:pt>
                <c:pt idx="6">
                  <c:v>1992</c:v>
                </c:pt>
                <c:pt idx="7">
                  <c:v>2411</c:v>
                </c:pt>
                <c:pt idx="8">
                  <c:v>1572</c:v>
                </c:pt>
                <c:pt idx="9">
                  <c:v>2004</c:v>
                </c:pt>
                <c:pt idx="10">
                  <c:v>2571</c:v>
                </c:pt>
                <c:pt idx="11">
                  <c:v>2780</c:v>
                </c:pt>
              </c:numCache>
            </c:numRef>
          </c:val>
          <c:smooth val="0"/>
          <c:extLst xmlns:c16r2="http://schemas.microsoft.com/office/drawing/2015/06/chart">
            <c:ext xmlns:c16="http://schemas.microsoft.com/office/drawing/2014/chart" uri="{C3380CC4-5D6E-409C-BE32-E72D297353CC}">
              <c16:uniqueId val="{00000001-FCEC-4C64-908A-ED9DF08B7CC3}"/>
            </c:ext>
          </c:extLst>
        </c:ser>
        <c:ser>
          <c:idx val="2"/>
          <c:order val="2"/>
          <c:tx>
            <c:strRef>
              <c:f>'6 Draaitab schoon water'!$D$19</c:f>
              <c:strCache>
                <c:ptCount val="1"/>
                <c:pt idx="0">
                  <c:v>Som van Stadhuis</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'6 Draaitab schoon water'!$A$20:$A$32</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'6 Draaitab schoon water'!$D$20:$D$32</c:f>
              <c:numCache>
                <c:formatCode>General</c:formatCode>
                <c:ptCount val="12"/>
                <c:pt idx="0">
                  <c:v>245</c:v>
                </c:pt>
                <c:pt idx="1">
                  <c:v>548</c:v>
                </c:pt>
                <c:pt idx="2">
                  <c:v>451</c:v>
                </c:pt>
                <c:pt idx="3">
                  <c:v>387</c:v>
                </c:pt>
                <c:pt idx="4">
                  <c:v>548</c:v>
                </c:pt>
                <c:pt idx="5">
                  <c:v>451</c:v>
                </c:pt>
                <c:pt idx="6">
                  <c:v>387</c:v>
                </c:pt>
                <c:pt idx="7">
                  <c:v>548</c:v>
                </c:pt>
                <c:pt idx="8">
                  <c:v>451</c:v>
                </c:pt>
                <c:pt idx="9">
                  <c:v>387</c:v>
                </c:pt>
                <c:pt idx="10">
                  <c:v>439</c:v>
                </c:pt>
                <c:pt idx="11">
                  <c:v>403</c:v>
                </c:pt>
              </c:numCache>
            </c:numRef>
          </c:val>
          <c:smooth val="0"/>
          <c:extLst xmlns:c16r2="http://schemas.microsoft.com/office/drawing/2015/06/chart">
            <c:ext xmlns:c16="http://schemas.microsoft.com/office/drawing/2014/chart" uri="{C3380CC4-5D6E-409C-BE32-E72D297353CC}">
              <c16:uniqueId val="{00000002-FCEC-4C64-908A-ED9DF08B7CC3}"/>
            </c:ext>
          </c:extLst>
        </c:ser>
        <c:ser>
          <c:idx val="3"/>
          <c:order val="3"/>
          <c:tx>
            <c:strRef>
              <c:f>'6 Draaitab schoon water'!$E$19</c:f>
              <c:strCache>
                <c:ptCount val="1"/>
                <c:pt idx="0">
                  <c:v>Som van Brandweer</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cat>
            <c:strRef>
              <c:f>'6 Draaitab schoon water'!$A$20:$A$32</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'6 Draaitab schoon water'!$E$20:$E$32</c:f>
              <c:numCache>
                <c:formatCode>General</c:formatCode>
                <c:ptCount val="12"/>
                <c:pt idx="0">
                  <c:v>89</c:v>
                </c:pt>
                <c:pt idx="1">
                  <c:v>102</c:v>
                </c:pt>
                <c:pt idx="2">
                  <c:v>117</c:v>
                </c:pt>
                <c:pt idx="3">
                  <c:v>120</c:v>
                </c:pt>
                <c:pt idx="4">
                  <c:v>102</c:v>
                </c:pt>
                <c:pt idx="5">
                  <c:v>117</c:v>
                </c:pt>
                <c:pt idx="6">
                  <c:v>120</c:v>
                </c:pt>
                <c:pt idx="7">
                  <c:v>102</c:v>
                </c:pt>
                <c:pt idx="8">
                  <c:v>117</c:v>
                </c:pt>
                <c:pt idx="9">
                  <c:v>120</c:v>
                </c:pt>
                <c:pt idx="10">
                  <c:v>118</c:v>
                </c:pt>
                <c:pt idx="11">
                  <c:v>114</c:v>
                </c:pt>
              </c:numCache>
            </c:numRef>
          </c:val>
          <c:smooth val="0"/>
          <c:extLst xmlns:c16r2="http://schemas.microsoft.com/office/drawing/2015/06/chart">
            <c:ext xmlns:c16="http://schemas.microsoft.com/office/drawing/2014/chart" uri="{C3380CC4-5D6E-409C-BE32-E72D297353CC}">
              <c16:uniqueId val="{00000003-FCEC-4C64-908A-ED9DF08B7CC3}"/>
            </c:ext>
          </c:extLst>
        </c:ser>
        <c:ser>
          <c:idx val="4"/>
          <c:order val="4"/>
          <c:tx>
            <c:strRef>
              <c:f>'6 Draaitab schoon water'!$F$19</c:f>
              <c:strCache>
                <c:ptCount val="1"/>
                <c:pt idx="0">
                  <c:v>Som van Stadsdepot</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cat>
            <c:strRef>
              <c:f>'6 Draaitab schoon water'!$A$20:$A$32</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'6 Draaitab schoon water'!$F$20:$F$32</c:f>
              <c:numCache>
                <c:formatCode>General</c:formatCode>
                <c:ptCount val="12"/>
                <c:pt idx="0">
                  <c:v>14</c:v>
                </c:pt>
                <c:pt idx="1">
                  <c:v>33</c:v>
                </c:pt>
                <c:pt idx="2">
                  <c:v>29</c:v>
                </c:pt>
                <c:pt idx="3">
                  <c:v>33</c:v>
                </c:pt>
                <c:pt idx="4">
                  <c:v>33</c:v>
                </c:pt>
                <c:pt idx="5">
                  <c:v>29</c:v>
                </c:pt>
                <c:pt idx="6">
                  <c:v>33</c:v>
                </c:pt>
                <c:pt idx="7">
                  <c:v>33</c:v>
                </c:pt>
                <c:pt idx="8">
                  <c:v>29</c:v>
                </c:pt>
                <c:pt idx="9">
                  <c:v>33</c:v>
                </c:pt>
                <c:pt idx="10">
                  <c:v>26</c:v>
                </c:pt>
                <c:pt idx="11">
                  <c:v>24</c:v>
                </c:pt>
              </c:numCache>
            </c:numRef>
          </c:val>
          <c:smooth val="0"/>
          <c:extLst xmlns:c16r2="http://schemas.microsoft.com/office/drawing/2015/06/chart">
            <c:ext xmlns:c16="http://schemas.microsoft.com/office/drawing/2014/chart" uri="{C3380CC4-5D6E-409C-BE32-E72D297353CC}">
              <c16:uniqueId val="{00000004-FCEC-4C64-908A-ED9DF08B7CC3}"/>
            </c:ext>
          </c:extLst>
        </c:ser>
        <c:dLbls>
          <c:showLegendKey val="0"/>
          <c:showVal val="0"/>
          <c:showCatName val="0"/>
          <c:showSerName val="0"/>
          <c:showPercent val="0"/>
          <c:showBubbleSize val="0"/>
        </c:dLbls>
        <c:marker val="1"/>
        <c:smooth val="0"/>
        <c:axId val="338057472"/>
        <c:axId val="338076032"/>
      </c:lineChart>
      <c:catAx>
        <c:axId val="33805747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076032"/>
        <c:crosses val="autoZero"/>
        <c:auto val="1"/>
        <c:lblAlgn val="ctr"/>
        <c:lblOffset val="100"/>
        <c:noMultiLvlLbl val="0"/>
      </c:catAx>
      <c:valAx>
        <c:axId val="3380760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057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[Goeiemorgen_Harelbeke_de_cijfers.xlsx]12 Draaitab verantw cons &amp; prod!Draaitabel6</c:name>
    <c:fmtId val="1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detailhandelszaken per 1.000 inwoners</a:t>
            </a:r>
          </a:p>
        </c:rich>
      </c:tx>
      <c:overlay val="0"/>
      <c:spPr>
        <a:noFill/>
        <a:ln>
          <a:noFill/>
        </a:ln>
        <a:effectLst/>
      </c:sp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'12 Draaitab verantw cons &amp; prod'!$B$3</c:f>
              <c:strCache>
                <c:ptCount val="1"/>
                <c:pt idx="0">
                  <c:v>Totaal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'12 Draaitab verantw cons &amp; prod'!$A$4:$A$9</c:f>
              <c:strCache>
                <c:ptCount val="5"/>
                <c:pt idx="0">
                  <c:v>2013</c:v>
                </c:pt>
                <c:pt idx="1">
                  <c:v>2014</c:v>
                </c:pt>
                <c:pt idx="2">
                  <c:v>2015</c:v>
                </c:pt>
                <c:pt idx="3">
                  <c:v>2016</c:v>
                </c:pt>
                <c:pt idx="4">
                  <c:v>2017</c:v>
                </c:pt>
              </c:strCache>
            </c:strRef>
          </c:cat>
          <c:val>
            <c:numRef>
              <c:f>'12 Draaitab verantw cons &amp; prod'!$B$4:$B$9</c:f>
              <c:numCache>
                <c:formatCode>General</c:formatCode>
                <c:ptCount val="5"/>
                <c:pt idx="0">
                  <c:v>21.3</c:v>
                </c:pt>
                <c:pt idx="2">
                  <c:v>14.4</c:v>
                </c:pt>
                <c:pt idx="3">
                  <c:v>14.2</c:v>
                </c:pt>
              </c:numCache>
            </c:numRef>
          </c:val>
          <c:extLst xmlns:c16r2="http://schemas.microsoft.com/office/drawing/2015/06/chart">
            <c:ext xmlns:c16="http://schemas.microsoft.com/office/drawing/2014/chart" uri="{C3380CC4-5D6E-409C-BE32-E72D297353CC}">
              <c16:uniqueId val="{00000000-E3A7-4515-B339-8888FA9A19B2}"/>
            </c:ext>
          </c:extLst>
        </c:ser>
        <c:dLbls>
          <c:dLblPos val="outEnd"/>
          <c:showLegendKey val="0"/>
          <c:showVal val="1"/>
          <c:showCatName val="0"/>
          <c:showSerName val="0"/>
          <c:showPercent val="0"/>
          <c:showBubbleSize val="0"/>
        </c:dLbls>
        <c:gapWidth val="100"/>
        <c:overlap val="-24"/>
        <c:axId val="338091008"/>
        <c:axId val="338170624"/>
      </c:barChart>
      <c:catAx>
        <c:axId val="338091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170624"/>
        <c:crosses val="autoZero"/>
        <c:auto val="1"/>
        <c:lblAlgn val="ctr"/>
        <c:lblOffset val="100"/>
        <c:noMultiLvlLbl val="0"/>
      </c:catAx>
      <c:valAx>
        <c:axId val="338170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091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[Goeiemorgen_Harelbeke_de_cijfers.xlsx]12 Draaitab verantw cons &amp; prod!Draaitabel18</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Percentage leegstand winkelpanden</a:t>
            </a:r>
          </a:p>
        </c:rich>
      </c:tx>
      <c:overlay val="0"/>
      <c:spPr>
        <a:noFill/>
        <a:ln>
          <a:noFill/>
        </a:ln>
        <a:effectLst/>
      </c:spPr>
    </c:title>
    <c:autoTitleDeleted val="0"/>
    <c:pivotFmts>
      <c:pivotFmt>
        <c:idx val="0"/>
      </c:pivotFmt>
      <c:pivotFmt>
        <c:idx val="1"/>
      </c:pivotFmt>
      <c:pivotFmt>
        <c:idx val="2"/>
      </c:pivotFmt>
      <c:pivotFmt>
        <c:idx val="3"/>
      </c:pivotFmt>
      <c:pivotFmt>
        <c:idx val="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'12 Draaitab verantw cons &amp; prod'!$B$18</c:f>
              <c:strCache>
                <c:ptCount val="1"/>
                <c:pt idx="0">
                  <c:v>Som van Percentage leegstand winkelgebied centrum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'12 Draaitab verantw cons &amp; prod'!$A$19:$A$24</c:f>
              <c:strCache>
                <c:ptCount val="5"/>
                <c:pt idx="0">
                  <c:v>2013</c:v>
                </c:pt>
                <c:pt idx="1">
                  <c:v>2014</c:v>
                </c:pt>
                <c:pt idx="2">
                  <c:v>2015</c:v>
                </c:pt>
                <c:pt idx="3">
                  <c:v>2016</c:v>
                </c:pt>
                <c:pt idx="4">
                  <c:v>2017</c:v>
                </c:pt>
              </c:strCache>
            </c:strRef>
          </c:cat>
          <c:val>
            <c:numRef>
              <c:f>'12 Draaitab verantw cons &amp; prod'!$B$19:$B$24</c:f>
              <c:numCache>
                <c:formatCode>0%</c:formatCode>
                <c:ptCount val="5"/>
                <c:pt idx="0">
                  <c:v>0.35499999999999998</c:v>
                </c:pt>
                <c:pt idx="1">
                  <c:v>9.9000000000000005E-2</c:v>
                </c:pt>
                <c:pt idx="2">
                  <c:v>0.314</c:v>
                </c:pt>
                <c:pt idx="3">
                  <c:v>0.307</c:v>
                </c:pt>
                <c:pt idx="4">
                  <c:v>0.33500000000000002</c:v>
                </c:pt>
              </c:numCache>
            </c:numRef>
          </c:val>
          <c:smooth val="0"/>
          <c:extLst xmlns:c16r2="http://schemas.microsoft.com/office/drawing/2015/06/chart">
            <c:ext xmlns:c16="http://schemas.microsoft.com/office/drawing/2014/chart" uri="{C3380CC4-5D6E-409C-BE32-E72D297353CC}">
              <c16:uniqueId val="{00000000-13CA-405E-8489-A17EEF136872}"/>
            </c:ext>
          </c:extLst>
        </c:ser>
        <c:ser>
          <c:idx val="1"/>
          <c:order val="1"/>
          <c:tx>
            <c:strRef>
              <c:f>'12 Draaitab verantw cons &amp; prod'!$C$18</c:f>
              <c:strCache>
                <c:ptCount val="1"/>
                <c:pt idx="0">
                  <c:v>Som van Percentage leegstand Groot Harelbeke</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showLeaderLines val="0"/>
          </c:dLbls>
          <c:cat>
            <c:strRef>
              <c:f>'12 Draaitab verantw cons &amp; prod'!$A$19:$A$24</c:f>
              <c:strCache>
                <c:ptCount val="5"/>
                <c:pt idx="0">
                  <c:v>2013</c:v>
                </c:pt>
                <c:pt idx="1">
                  <c:v>2014</c:v>
                </c:pt>
                <c:pt idx="2">
                  <c:v>2015</c:v>
                </c:pt>
                <c:pt idx="3">
                  <c:v>2016</c:v>
                </c:pt>
                <c:pt idx="4">
                  <c:v>2017</c:v>
                </c:pt>
              </c:strCache>
            </c:strRef>
          </c:cat>
          <c:val>
            <c:numRef>
              <c:f>'12 Draaitab verantw cons &amp; prod'!$C$19:$C$24</c:f>
              <c:numCache>
                <c:formatCode>0%</c:formatCode>
                <c:ptCount val="5"/>
                <c:pt idx="0">
                  <c:v>7.4999999999999997E-2</c:v>
                </c:pt>
                <c:pt idx="1">
                  <c:v>8.2000000000000003E-2</c:v>
                </c:pt>
                <c:pt idx="2">
                  <c:v>0.109</c:v>
                </c:pt>
                <c:pt idx="3">
                  <c:v>0.122</c:v>
                </c:pt>
                <c:pt idx="4">
                  <c:v>0.105</c:v>
                </c:pt>
              </c:numCache>
            </c:numRef>
          </c:val>
          <c:smooth val="0"/>
          <c:extLst xmlns:c16r2="http://schemas.microsoft.com/office/drawing/2015/06/chart">
            <c:ext xmlns:c16="http://schemas.microsoft.com/office/drawing/2014/chart" uri="{C3380CC4-5D6E-409C-BE32-E72D297353CC}">
              <c16:uniqueId val="{00000001-13CA-405E-8489-A17EEF136872}"/>
            </c:ext>
          </c:extLst>
        </c:ser>
        <c:dLbls>
          <c:dLblPos val="t"/>
          <c:showLegendKey val="0"/>
          <c:showVal val="1"/>
          <c:showCatName val="0"/>
          <c:showSerName val="0"/>
          <c:showPercent val="0"/>
          <c:showBubbleSize val="0"/>
        </c:dLbls>
        <c:marker val="1"/>
        <c:smooth val="0"/>
        <c:axId val="338225792"/>
        <c:axId val="337844480"/>
      </c:lineChart>
      <c:catAx>
        <c:axId val="338225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844480"/>
        <c:crosses val="autoZero"/>
        <c:auto val="1"/>
        <c:lblAlgn val="ctr"/>
        <c:lblOffset val="100"/>
        <c:noMultiLvlLbl val="0"/>
      </c:catAx>
      <c:valAx>
        <c:axId val="33784448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225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[Goeiemorgen_Harelbeke_de_cijfers.xlsx]12 Draaitab verantw cons &amp; prod!Draaitabel19</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Dagelijkse consumptie in buurt/stad</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'12 Draaitab verantw cons &amp; prod'!$B$32</c:f>
              <c:strCache>
                <c:ptCount val="1"/>
                <c:pt idx="0">
                  <c:v>Som van Eens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'12 Draaitab verantw cons &amp; prod'!$A$33:$A$45</c:f>
              <c:multiLvlStrCache>
                <c:ptCount val="8"/>
                <c:lvl>
                  <c:pt idx="0">
                    <c:v>Harelbeke</c:v>
                  </c:pt>
                  <c:pt idx="1">
                    <c:v>Vlaams Gewest</c:v>
                  </c:pt>
                  <c:pt idx="2">
                    <c:v>Harelbeke</c:v>
                  </c:pt>
                  <c:pt idx="3">
                    <c:v>Vlaams Gewest</c:v>
                  </c:pt>
                  <c:pt idx="4">
                    <c:v>Harelbeke</c:v>
                  </c:pt>
                  <c:pt idx="5">
                    <c:v>Vlaams Gewest</c:v>
                  </c:pt>
                  <c:pt idx="6">
                    <c:v>Harelbeke</c:v>
                  </c:pt>
                  <c:pt idx="7">
                    <c:v>Vlaams Gewest</c:v>
                  </c:pt>
                </c:lvl>
                <c:lvl>
                  <c:pt idx="0">
                    <c:v>Voldoende winkels in de buurt voor dagelijkse boodschappen</c:v>
                  </c:pt>
                  <c:pt idx="2">
                    <c:v>Tevreden over de shopping- en winkelvoorzieningen</c:v>
                  </c:pt>
                  <c:pt idx="4">
                    <c:v>Tevreden over aanbod restaurants en eetcafés</c:v>
                  </c:pt>
                  <c:pt idx="6">
                    <c:v>Tevreden over uitgaansgelegendheden in de stad</c:v>
                  </c:pt>
                </c:lvl>
              </c:multiLvlStrCache>
            </c:multiLvlStrRef>
          </c:cat>
          <c:val>
            <c:numRef>
              <c:f>'12 Draaitab verantw cons &amp; prod'!$B$33:$B$45</c:f>
              <c:numCache>
                <c:formatCode>0%</c:formatCode>
                <c:ptCount val="8"/>
                <c:pt idx="0">
                  <c:v>0.72</c:v>
                </c:pt>
                <c:pt idx="1">
                  <c:v>0.73</c:v>
                </c:pt>
                <c:pt idx="2">
                  <c:v>0.43</c:v>
                </c:pt>
                <c:pt idx="3">
                  <c:v>0.63</c:v>
                </c:pt>
                <c:pt idx="4">
                  <c:v>0.57999999999999996</c:v>
                </c:pt>
                <c:pt idx="5">
                  <c:v>0.73</c:v>
                </c:pt>
                <c:pt idx="6">
                  <c:v>0.42</c:v>
                </c:pt>
                <c:pt idx="7">
                  <c:v>0.51</c:v>
                </c:pt>
              </c:numCache>
            </c:numRef>
          </c:val>
          <c:extLst xmlns:c16r2="http://schemas.microsoft.com/office/drawing/2015/06/chart">
            <c:ext xmlns:c16="http://schemas.microsoft.com/office/drawing/2014/chart" uri="{C3380CC4-5D6E-409C-BE32-E72D297353CC}">
              <c16:uniqueId val="{00000000-38E2-4153-93B8-A9DE4796515F}"/>
            </c:ext>
          </c:extLst>
        </c:ser>
        <c:ser>
          <c:idx val="1"/>
          <c:order val="1"/>
          <c:tx>
            <c:strRef>
              <c:f>'12 Draaitab verantw cons &amp; prod'!$C$32</c:f>
              <c:strCache>
                <c:ptCount val="1"/>
                <c:pt idx="0">
                  <c:v>Som van Oneens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multiLvlStrRef>
              <c:f>'12 Draaitab verantw cons &amp; prod'!$A$33:$A$45</c:f>
              <c:multiLvlStrCache>
                <c:ptCount val="8"/>
                <c:lvl>
                  <c:pt idx="0">
                    <c:v>Harelbeke</c:v>
                  </c:pt>
                  <c:pt idx="1">
                    <c:v>Vlaams Gewest</c:v>
                  </c:pt>
                  <c:pt idx="2">
                    <c:v>Harelbeke</c:v>
                  </c:pt>
                  <c:pt idx="3">
                    <c:v>Vlaams Gewest</c:v>
                  </c:pt>
                  <c:pt idx="4">
                    <c:v>Harelbeke</c:v>
                  </c:pt>
                  <c:pt idx="5">
                    <c:v>Vlaams Gewest</c:v>
                  </c:pt>
                  <c:pt idx="6">
                    <c:v>Harelbeke</c:v>
                  </c:pt>
                  <c:pt idx="7">
                    <c:v>Vlaams Gewest</c:v>
                  </c:pt>
                </c:lvl>
                <c:lvl>
                  <c:pt idx="0">
                    <c:v>Voldoende winkels in de buurt voor dagelijkse boodschappen</c:v>
                  </c:pt>
                  <c:pt idx="2">
                    <c:v>Tevreden over de shopping- en winkelvoorzieningen</c:v>
                  </c:pt>
                  <c:pt idx="4">
                    <c:v>Tevreden over aanbod restaurants en eetcafés</c:v>
                  </c:pt>
                  <c:pt idx="6">
                    <c:v>Tevreden over uitgaansgelegendheden in de stad</c:v>
                  </c:pt>
                </c:lvl>
              </c:multiLvlStrCache>
            </c:multiLvlStrRef>
          </c:cat>
          <c:val>
            <c:numRef>
              <c:f>'12 Draaitab verantw cons &amp; prod'!$C$33:$C$45</c:f>
              <c:numCache>
                <c:formatCode>0%</c:formatCode>
                <c:ptCount val="8"/>
                <c:pt idx="0">
                  <c:v>0.2</c:v>
                </c:pt>
                <c:pt idx="1">
                  <c:v>0.18</c:v>
                </c:pt>
                <c:pt idx="2">
                  <c:v>0.36</c:v>
                </c:pt>
                <c:pt idx="3">
                  <c:v>0.19</c:v>
                </c:pt>
                <c:pt idx="4">
                  <c:v>0.21</c:v>
                </c:pt>
                <c:pt idx="5">
                  <c:v>0.11</c:v>
                </c:pt>
                <c:pt idx="6">
                  <c:v>0.3</c:v>
                </c:pt>
                <c:pt idx="7">
                  <c:v>0.23</c:v>
                </c:pt>
              </c:numCache>
            </c:numRef>
          </c:val>
          <c:extLst xmlns:c16r2="http://schemas.microsoft.com/office/drawing/2015/06/chart">
            <c:ext xmlns:c16="http://schemas.microsoft.com/office/drawing/2014/chart" uri="{C3380CC4-5D6E-409C-BE32-E72D297353CC}">
              <c16:uniqueId val="{00000001-38E2-4153-93B8-A9DE4796515F}"/>
            </c:ext>
          </c:extLst>
        </c:ser>
        <c:dLbls>
          <c:dLblPos val="inBase"/>
          <c:showLegendKey val="0"/>
          <c:showVal val="1"/>
          <c:showCatName val="0"/>
          <c:showSerName val="0"/>
          <c:showPercent val="0"/>
          <c:showBubbleSize val="0"/>
        </c:dLbls>
        <c:gapWidth val="100"/>
        <c:overlap val="100"/>
        <c:axId val="337915904"/>
        <c:axId val="337917440"/>
      </c:barChart>
      <c:catAx>
        <c:axId val="3379159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917440"/>
        <c:crosses val="autoZero"/>
        <c:auto val="1"/>
        <c:lblAlgn val="ctr"/>
        <c:lblOffset val="100"/>
        <c:noMultiLvlLbl val="0"/>
      </c:catAx>
      <c:valAx>
        <c:axId val="33791744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915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[Goeiemorgen_Harelbeke_de_cijfers.xlsx]12 Draaitab verantw cons &amp; prod!Draaitabel1</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kg huisvuil per inwoner</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'12 Draaitab verantw cons &amp; prod'!$B$51</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trendline>
            <c:spPr>
              <a:ln w="19050" cap="rnd">
                <a:solidFill>
                  <a:schemeClr val="accent1"/>
                </a:solidFill>
              </a:ln>
              <a:effectLst/>
            </c:spPr>
            <c:trendlineType val="linear"/>
            <c:dispRSqr val="0"/>
            <c:dispEq val="0"/>
          </c:trendline>
          <c:cat>
            <c:strRef>
              <c:f>'12 Draaitab verantw cons &amp; prod'!$A$52:$A$61</c:f>
              <c:strCache>
                <c:ptCount val="9"/>
                <c:pt idx="0">
                  <c:v>2008</c:v>
                </c:pt>
                <c:pt idx="1">
                  <c:v>2009</c:v>
                </c:pt>
                <c:pt idx="2">
                  <c:v>2010</c:v>
                </c:pt>
                <c:pt idx="3">
                  <c:v>2011</c:v>
                </c:pt>
                <c:pt idx="4">
                  <c:v>2012</c:v>
                </c:pt>
                <c:pt idx="5">
                  <c:v>2013</c:v>
                </c:pt>
                <c:pt idx="6">
                  <c:v>2014</c:v>
                </c:pt>
                <c:pt idx="7">
                  <c:v>2015</c:v>
                </c:pt>
                <c:pt idx="8">
                  <c:v>2016</c:v>
                </c:pt>
              </c:strCache>
            </c:strRef>
          </c:cat>
          <c:val>
            <c:numRef>
              <c:f>'12 Draaitab verantw cons &amp; prod'!$B$52:$B$61</c:f>
              <c:numCache>
                <c:formatCode>0</c:formatCode>
                <c:ptCount val="9"/>
                <c:pt idx="0">
                  <c:v>164.55</c:v>
                </c:pt>
                <c:pt idx="1">
                  <c:v>174.35</c:v>
                </c:pt>
                <c:pt idx="2">
                  <c:v>158.15</c:v>
                </c:pt>
                <c:pt idx="3">
                  <c:v>129</c:v>
                </c:pt>
                <c:pt idx="4">
                  <c:v>134.66999999999999</c:v>
                </c:pt>
                <c:pt idx="5">
                  <c:v>136.85</c:v>
                </c:pt>
                <c:pt idx="6">
                  <c:v>138.30000000000001</c:v>
                </c:pt>
                <c:pt idx="7">
                  <c:v>140.51</c:v>
                </c:pt>
                <c:pt idx="8">
                  <c:v>139.83000000000001</c:v>
                </c:pt>
              </c:numCache>
            </c:numRef>
          </c:val>
          <c:smooth val="0"/>
          <c:extLst xmlns:c16r2="http://schemas.microsoft.com/office/drawing/2015/06/chart">
            <c:ext xmlns:c16="http://schemas.microsoft.com/office/drawing/2014/chart" uri="{C3380CC4-5D6E-409C-BE32-E72D297353CC}">
              <c16:uniqueId val="{00000000-9AB0-4B84-A5FE-CF586BAF4ED8}"/>
            </c:ext>
          </c:extLst>
        </c:ser>
        <c:dLbls>
          <c:dLblPos val="t"/>
          <c:showLegendKey val="0"/>
          <c:showVal val="1"/>
          <c:showCatName val="0"/>
          <c:showSerName val="0"/>
          <c:showPercent val="0"/>
          <c:showBubbleSize val="0"/>
        </c:dLbls>
        <c:marker val="1"/>
        <c:smooth val="0"/>
        <c:axId val="337974784"/>
        <c:axId val="337976320"/>
      </c:lineChart>
      <c:catAx>
        <c:axId val="337974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976320"/>
        <c:crosses val="autoZero"/>
        <c:auto val="1"/>
        <c:lblAlgn val="ctr"/>
        <c:lblOffset val="100"/>
        <c:noMultiLvlLbl val="0"/>
      </c:catAx>
      <c:valAx>
        <c:axId val="337976320"/>
        <c:scaling>
          <c:orientation val="minMax"/>
          <c:min val="12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7974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[Goeiemorgen_Harelbeke_de_cijfers.xlsx]12 Draaitab verantw cons &amp; prod!Draaitabel2</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Groei-index</a:t>
            </a:r>
            <a:r>
              <a:rPr lang="nl-BE" baseline="0"/>
              <a:t> afvalinzameling buiten containerpark</a:t>
            </a:r>
            <a:endParaRPr lang="nl-BE"/>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5"/>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26"/>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27"/>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28"/>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
        <c:idx val="29"/>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pivotFmt>
      <c:pivotFmt>
        <c:idx val="30"/>
        <c:spPr>
          <a:ln w="34925" cap="rnd">
            <a:solidFill>
              <a:schemeClr val="accent1">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'12 Draaitab verantw cons &amp; prod'!$B$68</c:f>
              <c:strCache>
                <c:ptCount val="1"/>
                <c:pt idx="0">
                  <c:v>Som van Groeiindex huisvuil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prod'!$B$69:$B$75</c:f>
              <c:numCache>
                <c:formatCode>0</c:formatCode>
                <c:ptCount val="6"/>
                <c:pt idx="0">
                  <c:v>100</c:v>
                </c:pt>
                <c:pt idx="1">
                  <c:v>101.79232714471289</c:v>
                </c:pt>
                <c:pt idx="2">
                  <c:v>103.31376942657164</c:v>
                </c:pt>
                <c:pt idx="3">
                  <c:v>105.10166491708652</c:v>
                </c:pt>
                <c:pt idx="4">
                  <c:v>107.03580499613614</c:v>
                </c:pt>
                <c:pt idx="5">
                  <c:v>106.64997410252077</c:v>
                </c:pt>
              </c:numCache>
            </c:numRef>
          </c:val>
          <c:smooth val="0"/>
          <c:extLst xmlns:c16r2="http://schemas.microsoft.com/office/drawing/2015/06/chart">
            <c:ext xmlns:c16="http://schemas.microsoft.com/office/drawing/2014/chart" uri="{C3380CC4-5D6E-409C-BE32-E72D297353CC}">
              <c16:uniqueId val="{00000000-7896-455A-9712-C637D6539CAC}"/>
            </c:ext>
          </c:extLst>
        </c:ser>
        <c:ser>
          <c:idx val="1"/>
          <c:order val="1"/>
          <c:tx>
            <c:strRef>
              <c:f>'12 Draaitab verantw cons &amp; prod'!$C$68</c:f>
              <c:strCache>
                <c:ptCount val="1"/>
                <c:pt idx="0">
                  <c:v>Som van Groeiindex PMD</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prod'!$C$69:$C$75</c:f>
              <c:numCache>
                <c:formatCode>0</c:formatCode>
                <c:ptCount val="6"/>
                <c:pt idx="0">
                  <c:v>100</c:v>
                </c:pt>
                <c:pt idx="1">
                  <c:v>101.37953563172178</c:v>
                </c:pt>
                <c:pt idx="2">
                  <c:v>101.73886822796261</c:v>
                </c:pt>
                <c:pt idx="3">
                  <c:v>103.18624987435922</c:v>
                </c:pt>
                <c:pt idx="4">
                  <c:v>104.62609307468087</c:v>
                </c:pt>
                <c:pt idx="5">
                  <c:v>103.92501758970751</c:v>
                </c:pt>
              </c:numCache>
            </c:numRef>
          </c:val>
          <c:smooth val="0"/>
          <c:extLst xmlns:c16r2="http://schemas.microsoft.com/office/drawing/2015/06/chart">
            <c:ext xmlns:c16="http://schemas.microsoft.com/office/drawing/2014/chart" uri="{C3380CC4-5D6E-409C-BE32-E72D297353CC}">
              <c16:uniqueId val="{00000001-7896-455A-9712-C637D6539CAC}"/>
            </c:ext>
          </c:extLst>
        </c:ser>
        <c:ser>
          <c:idx val="2"/>
          <c:order val="2"/>
          <c:tx>
            <c:strRef>
              <c:f>'12 Draaitab verantw cons &amp; prod'!$D$68</c:f>
              <c:strCache>
                <c:ptCount val="1"/>
                <c:pt idx="0">
                  <c:v>Som van Groeiindex Papier en karton</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prod'!$D$69:$D$75</c:f>
              <c:numCache>
                <c:formatCode>0</c:formatCode>
                <c:ptCount val="6"/>
                <c:pt idx="0">
                  <c:v>100</c:v>
                </c:pt>
                <c:pt idx="1">
                  <c:v>95.496265467652634</c:v>
                </c:pt>
                <c:pt idx="2">
                  <c:v>90.051001449221516</c:v>
                </c:pt>
                <c:pt idx="3">
                  <c:v>90.468117126825462</c:v>
                </c:pt>
                <c:pt idx="4">
                  <c:v>90.39937200401323</c:v>
                </c:pt>
                <c:pt idx="5">
                  <c:v>87.893426479878116</c:v>
                </c:pt>
              </c:numCache>
            </c:numRef>
          </c:val>
          <c:smooth val="0"/>
          <c:extLst xmlns:c16r2="http://schemas.microsoft.com/office/drawing/2015/06/chart">
            <c:ext xmlns:c16="http://schemas.microsoft.com/office/drawing/2014/chart" uri="{C3380CC4-5D6E-409C-BE32-E72D297353CC}">
              <c16:uniqueId val="{00000002-7896-455A-9712-C637D6539CAC}"/>
            </c:ext>
          </c:extLst>
        </c:ser>
        <c:ser>
          <c:idx val="3"/>
          <c:order val="3"/>
          <c:tx>
            <c:strRef>
              <c:f>'12 Draaitab verantw cons &amp; prod'!$E$68</c:f>
              <c:strCache>
                <c:ptCount val="1"/>
                <c:pt idx="0">
                  <c:v>Som van Groeiindex asbestcement </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prod'!$E$69:$E$75</c:f>
              <c:numCache>
                <c:formatCode>0</c:formatCode>
                <c:ptCount val="6"/>
                <c:pt idx="1">
                  <c:v>100</c:v>
                </c:pt>
                <c:pt idx="2">
                  <c:v>0</c:v>
                </c:pt>
                <c:pt idx="3">
                  <c:v>167.24137931034483</c:v>
                </c:pt>
                <c:pt idx="4">
                  <c:v>0</c:v>
                </c:pt>
                <c:pt idx="5">
                  <c:v>0</c:v>
                </c:pt>
              </c:numCache>
            </c:numRef>
          </c:val>
          <c:smooth val="0"/>
          <c:extLst xmlns:c16r2="http://schemas.microsoft.com/office/drawing/2015/06/chart">
            <c:ext xmlns:c16="http://schemas.microsoft.com/office/drawing/2014/chart" uri="{C3380CC4-5D6E-409C-BE32-E72D297353CC}">
              <c16:uniqueId val="{00000003-7896-455A-9712-C637D6539CAC}"/>
            </c:ext>
          </c:extLst>
        </c:ser>
        <c:ser>
          <c:idx val="4"/>
          <c:order val="4"/>
          <c:tx>
            <c:strRef>
              <c:f>'12 Draaitab verantw cons &amp; prod'!$F$68</c:f>
              <c:strCache>
                <c:ptCount val="1"/>
                <c:pt idx="0">
                  <c:v>Som van Groeiindex kledij</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prod'!$F$69:$F$75</c:f>
              <c:numCache>
                <c:formatCode>0</c:formatCode>
                <c:ptCount val="6"/>
                <c:pt idx="0">
                  <c:v>100</c:v>
                </c:pt>
                <c:pt idx="1">
                  <c:v>56.736159454805261</c:v>
                </c:pt>
                <c:pt idx="2">
                  <c:v>12.889751951049719</c:v>
                </c:pt>
                <c:pt idx="3">
                  <c:v>30.168907778551279</c:v>
                </c:pt>
                <c:pt idx="4">
                  <c:v>28.131755395156265</c:v>
                </c:pt>
                <c:pt idx="5">
                  <c:v>31.040926244824679</c:v>
                </c:pt>
              </c:numCache>
            </c:numRef>
          </c:val>
          <c:smooth val="0"/>
          <c:extLst xmlns:c16r2="http://schemas.microsoft.com/office/drawing/2015/06/chart">
            <c:ext xmlns:c16="http://schemas.microsoft.com/office/drawing/2014/chart" uri="{C3380CC4-5D6E-409C-BE32-E72D297353CC}">
              <c16:uniqueId val="{00000004-7896-455A-9712-C637D6539CAC}"/>
            </c:ext>
          </c:extLst>
        </c:ser>
        <c:ser>
          <c:idx val="5"/>
          <c:order val="5"/>
          <c:tx>
            <c:strRef>
              <c:f>'12 Draaitab verantw cons &amp; prod'!$G$68</c:f>
              <c:strCache>
                <c:ptCount val="1"/>
                <c:pt idx="0">
                  <c:v>Som van Groeiindex glas in glasbollen</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prod'!$G$69:$G$75</c:f>
              <c:numCache>
                <c:formatCode>0</c:formatCode>
                <c:ptCount val="6"/>
                <c:pt idx="0">
                  <c:v>100</c:v>
                </c:pt>
                <c:pt idx="1">
                  <c:v>100.07381768671775</c:v>
                </c:pt>
                <c:pt idx="2">
                  <c:v>98.691200697401385</c:v>
                </c:pt>
                <c:pt idx="3">
                  <c:v>97.189420870954962</c:v>
                </c:pt>
                <c:pt idx="4">
                  <c:v>95.941081768906116</c:v>
                </c:pt>
                <c:pt idx="5">
                  <c:v>97.091114459595957</c:v>
                </c:pt>
              </c:numCache>
            </c:numRef>
          </c:val>
          <c:smooth val="0"/>
          <c:extLst xmlns:c16r2="http://schemas.microsoft.com/office/drawing/2015/06/chart">
            <c:ext xmlns:c16="http://schemas.microsoft.com/office/drawing/2014/chart" uri="{C3380CC4-5D6E-409C-BE32-E72D297353CC}">
              <c16:uniqueId val="{00000005-7896-455A-9712-C637D6539CAC}"/>
            </c:ext>
          </c:extLst>
        </c:ser>
        <c:ser>
          <c:idx val="6"/>
          <c:order val="6"/>
          <c:tx>
            <c:strRef>
              <c:f>'12 Draaitab verantw cons &amp; prod'!$H$68</c:f>
              <c:strCache>
                <c:ptCount val="1"/>
                <c:pt idx="0">
                  <c:v>Som van Groeiindex kledij in vaste containers </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s>
            <c:delete val="1"/>
          </c:dLbls>
          <c:cat>
            <c:strRef>
              <c:f>'12 Draaitab verantw cons &amp; prod'!$A$69:$A$75</c:f>
              <c:strCache>
                <c:ptCount val="6"/>
                <c:pt idx="0">
                  <c:v>2011</c:v>
                </c:pt>
                <c:pt idx="1">
                  <c:v>2012</c:v>
                </c:pt>
                <c:pt idx="2">
                  <c:v>2013</c:v>
                </c:pt>
                <c:pt idx="3">
                  <c:v>2014</c:v>
                </c:pt>
                <c:pt idx="4">
                  <c:v>2015</c:v>
                </c:pt>
                <c:pt idx="5">
                  <c:v>2016</c:v>
                </c:pt>
              </c:strCache>
            </c:strRef>
          </c:cat>
          <c:val>
            <c:numRef>
              <c:f>'12 Draaitab verantw cons &amp; prod'!$H$69:$H$75</c:f>
              <c:numCache>
                <c:formatCode>0</c:formatCode>
                <c:ptCount val="6"/>
                <c:pt idx="0">
                  <c:v>100</c:v>
                </c:pt>
                <c:pt idx="1">
                  <c:v>140.033303426147</c:v>
                </c:pt>
                <c:pt idx="2">
                  <c:v>133.37870101430983</c:v>
                </c:pt>
                <c:pt idx="3">
                  <c:v>128.40827871470063</c:v>
                </c:pt>
                <c:pt idx="4">
                  <c:v>130.32436624644535</c:v>
                </c:pt>
                <c:pt idx="5">
                  <c:v>175.94245654587203</c:v>
                </c:pt>
              </c:numCache>
            </c:numRef>
          </c:val>
          <c:smooth val="0"/>
          <c:extLst xmlns:c16r2="http://schemas.microsoft.com/office/drawing/2015/06/chart">
            <c:ext xmlns:c16="http://schemas.microsoft.com/office/drawing/2014/chart" uri="{C3380CC4-5D6E-409C-BE32-E72D297353CC}">
              <c16:uniqueId val="{00000006-7896-455A-9712-C637D6539CAC}"/>
            </c:ext>
          </c:extLst>
        </c:ser>
        <c:dLbls>
          <c:dLblPos val="t"/>
          <c:showLegendKey val="0"/>
          <c:showVal val="1"/>
          <c:showCatName val="0"/>
          <c:showSerName val="0"/>
          <c:showPercent val="0"/>
          <c:showBubbleSize val="0"/>
        </c:dLbls>
        <c:marker val="1"/>
        <c:smooth val="0"/>
        <c:axId val="338249216"/>
        <c:axId val="338251136"/>
      </c:lineChart>
      <c:catAx>
        <c:axId val="338249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251136"/>
        <c:crosses val="autoZero"/>
        <c:auto val="1"/>
        <c:lblAlgn val="ctr"/>
        <c:lblOffset val="100"/>
        <c:noMultiLvlLbl val="0"/>
      </c:catAx>
      <c:valAx>
        <c:axId val="33825113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249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[Goeiemorgen_Harelbeke_de_cijfers.xlsx]3 Draaitab gezondheid&amp;welzijn!Draaitabel4</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Ticketverkoop eigen programmatie CC Het Spoor</a:t>
            </a:r>
          </a:p>
        </c:rich>
      </c:tx>
      <c:overlay val="0"/>
      <c:spPr>
        <a:noFill/>
        <a:ln>
          <a:noFill/>
        </a:ln>
        <a:effectLst/>
      </c:spPr>
    </c:title>
    <c:autoTitleDeleted val="0"/>
    <c:pivotFmts>
      <c:pivotFmt>
        <c:idx val="0"/>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pivotFmt>
      <c:pivotFmt>
        <c:idx val="3"/>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'3 Draaitab gezondheid&amp;welzijn'!$B$237</c:f>
              <c:strCache>
                <c:ptCount val="1"/>
                <c:pt idx="0">
                  <c:v>Som van Aantal tickets dagtheater</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'3 Draaitab gezondheid&amp;welzijn'!$A$238:$A$242</c:f>
              <c:strCache>
                <c:ptCount val="4"/>
                <c:pt idx="0">
                  <c:v>2014</c:v>
                </c:pt>
                <c:pt idx="1">
                  <c:v>2015</c:v>
                </c:pt>
                <c:pt idx="2">
                  <c:v>2016</c:v>
                </c:pt>
                <c:pt idx="3">
                  <c:v>2017</c:v>
                </c:pt>
              </c:strCache>
            </c:strRef>
          </c:cat>
          <c:val>
            <c:numRef>
              <c:f>'3 Draaitab gezondheid&amp;welzijn'!$B$238:$B$242</c:f>
              <c:numCache>
                <c:formatCode>0</c:formatCode>
                <c:ptCount val="4"/>
                <c:pt idx="0">
                  <c:v>1056</c:v>
                </c:pt>
                <c:pt idx="1">
                  <c:v>1326</c:v>
                </c:pt>
                <c:pt idx="2">
                  <c:v>1014</c:v>
                </c:pt>
                <c:pt idx="3">
                  <c:v>1260</c:v>
                </c:pt>
              </c:numCache>
            </c:numRef>
          </c:val>
          <c:extLst xmlns:c16r2="http://schemas.microsoft.com/office/drawing/2015/06/chart">
            <c:ext xmlns:c16="http://schemas.microsoft.com/office/drawing/2014/chart" uri="{C3380CC4-5D6E-409C-BE32-E72D297353CC}">
              <c16:uniqueId val="{00000000-BD44-432B-9F24-5AF466695755}"/>
            </c:ext>
          </c:extLst>
        </c:ser>
        <c:ser>
          <c:idx val="1"/>
          <c:order val="1"/>
          <c:tx>
            <c:strRef>
              <c:f>'3 Draaitab gezondheid&amp;welzijn'!$C$237</c:f>
              <c:strCache>
                <c:ptCount val="1"/>
                <c:pt idx="0">
                  <c:v>Som van Aantal tickets familievoorstellingen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'3 Draaitab gezondheid&amp;welzijn'!$A$238:$A$242</c:f>
              <c:strCache>
                <c:ptCount val="4"/>
                <c:pt idx="0">
                  <c:v>2014</c:v>
                </c:pt>
                <c:pt idx="1">
                  <c:v>2015</c:v>
                </c:pt>
                <c:pt idx="2">
                  <c:v>2016</c:v>
                </c:pt>
                <c:pt idx="3">
                  <c:v>2017</c:v>
                </c:pt>
              </c:strCache>
            </c:strRef>
          </c:cat>
          <c:val>
            <c:numRef>
              <c:f>'3 Draaitab gezondheid&amp;welzijn'!$C$238:$C$242</c:f>
              <c:numCache>
                <c:formatCode>0</c:formatCode>
                <c:ptCount val="4"/>
                <c:pt idx="0">
                  <c:v>670</c:v>
                </c:pt>
                <c:pt idx="1">
                  <c:v>855</c:v>
                </c:pt>
                <c:pt idx="2">
                  <c:v>568</c:v>
                </c:pt>
                <c:pt idx="3">
                  <c:v>734</c:v>
                </c:pt>
              </c:numCache>
            </c:numRef>
          </c:val>
          <c:extLst xmlns:c16r2="http://schemas.microsoft.com/office/drawing/2015/06/chart">
            <c:ext xmlns:c16="http://schemas.microsoft.com/office/drawing/2014/chart" uri="{C3380CC4-5D6E-409C-BE32-E72D297353CC}">
              <c16:uniqueId val="{00000001-BD44-432B-9F24-5AF466695755}"/>
            </c:ext>
          </c:extLst>
        </c:ser>
        <c:ser>
          <c:idx val="2"/>
          <c:order val="2"/>
          <c:tx>
            <c:strRef>
              <c:f>'3 Draaitab gezondheid&amp;welzijn'!$D$237</c:f>
              <c:strCache>
                <c:ptCount val="1"/>
                <c:pt idx="0">
                  <c:v>Som van Aantal tickets avond- en weekendprogrammatie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'3 Draaitab gezondheid&amp;welzijn'!$A$238:$A$242</c:f>
              <c:strCache>
                <c:ptCount val="4"/>
                <c:pt idx="0">
                  <c:v>2014</c:v>
                </c:pt>
                <c:pt idx="1">
                  <c:v>2015</c:v>
                </c:pt>
                <c:pt idx="2">
                  <c:v>2016</c:v>
                </c:pt>
                <c:pt idx="3">
                  <c:v>2017</c:v>
                </c:pt>
              </c:strCache>
            </c:strRef>
          </c:cat>
          <c:val>
            <c:numRef>
              <c:f>'3 Draaitab gezondheid&amp;welzijn'!$D$238:$D$242</c:f>
              <c:numCache>
                <c:formatCode>0</c:formatCode>
                <c:ptCount val="4"/>
                <c:pt idx="0">
                  <c:v>2520</c:v>
                </c:pt>
                <c:pt idx="1">
                  <c:v>1836</c:v>
                </c:pt>
                <c:pt idx="2">
                  <c:v>2279</c:v>
                </c:pt>
                <c:pt idx="3">
                  <c:v>3226</c:v>
                </c:pt>
              </c:numCache>
            </c:numRef>
          </c:val>
          <c:extLst xmlns:c16r2="http://schemas.microsoft.com/office/drawing/2015/06/chart">
            <c:ext xmlns:c16="http://schemas.microsoft.com/office/drawing/2014/chart" uri="{C3380CC4-5D6E-409C-BE32-E72D297353CC}">
              <c16:uniqueId val="{00000002-BD44-432B-9F24-5AF466695755}"/>
            </c:ext>
          </c:extLst>
        </c:ser>
        <c:ser>
          <c:idx val="3"/>
          <c:order val="3"/>
          <c:tx>
            <c:strRef>
              <c:f>'3 Draaitab gezondheid&amp;welzijn'!$E$237</c:f>
              <c:strCache>
                <c:ptCount val="1"/>
                <c:pt idx="0">
                  <c:v>Som van Totaal aantal tickets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showLegendKey val="0"/>
            <c:showVal val="1"/>
            <c:showCatName val="0"/>
            <c:showSerName val="0"/>
            <c:showPercent val="0"/>
            <c:showBubbleSize val="0"/>
            <c:showLeaderLines val="0"/>
          </c:dLbls>
          <c:cat>
            <c:strRef>
              <c:f>'3 Draaitab gezondheid&amp;welzijn'!$A$238:$A$242</c:f>
              <c:strCache>
                <c:ptCount val="4"/>
                <c:pt idx="0">
                  <c:v>2014</c:v>
                </c:pt>
                <c:pt idx="1">
                  <c:v>2015</c:v>
                </c:pt>
                <c:pt idx="2">
                  <c:v>2016</c:v>
                </c:pt>
                <c:pt idx="3">
                  <c:v>2017</c:v>
                </c:pt>
              </c:strCache>
            </c:strRef>
          </c:cat>
          <c:val>
            <c:numRef>
              <c:f>'3 Draaitab gezondheid&amp;welzijn'!$E$238:$E$242</c:f>
              <c:numCache>
                <c:formatCode>0</c:formatCode>
                <c:ptCount val="4"/>
                <c:pt idx="0">
                  <c:v>4246</c:v>
                </c:pt>
                <c:pt idx="1">
                  <c:v>4017</c:v>
                </c:pt>
                <c:pt idx="2">
                  <c:v>3861</c:v>
                </c:pt>
                <c:pt idx="3">
                  <c:v>5220</c:v>
                </c:pt>
              </c:numCache>
            </c:numRef>
          </c:val>
          <c:extLst xmlns:c16r2="http://schemas.microsoft.com/office/drawing/2015/06/chart">
            <c:ext xmlns:c16="http://schemas.microsoft.com/office/drawing/2014/chart" uri="{C3380CC4-5D6E-409C-BE32-E72D297353CC}">
              <c16:uniqueId val="{00000003-BD44-432B-9F24-5AF466695755}"/>
            </c:ext>
          </c:extLst>
        </c:ser>
        <c:dLbls>
          <c:showLegendKey val="0"/>
          <c:showVal val="1"/>
          <c:showCatName val="0"/>
          <c:showSerName val="0"/>
          <c:showPercent val="0"/>
          <c:showBubbleSize val="0"/>
        </c:dLbls>
        <c:gapWidth val="150"/>
        <c:overlap val="100"/>
        <c:axId val="325016960"/>
        <c:axId val="325022848"/>
      </c:barChart>
      <c:catAx>
        <c:axId val="32501696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022848"/>
        <c:crosses val="autoZero"/>
        <c:auto val="1"/>
        <c:lblAlgn val="ctr"/>
        <c:lblOffset val="100"/>
        <c:noMultiLvlLbl val="0"/>
      </c:catAx>
      <c:valAx>
        <c:axId val="325022848"/>
        <c:scaling>
          <c:orientation val="minMax"/>
          <c:min val="0.30000000000000004"/>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250169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[Goeiemorgen_Harelbeke_de_cijfers.xlsx]13 Draaitab Klimaatactie!Draaitabel2</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Verbruik wagenpark 2016 (l/jaar)</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'13 Draaitab Klimaatactie'!$B$44</c:f>
              <c:strCache>
                <c:ptCount val="1"/>
                <c:pt idx="0">
                  <c:v>Totaal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'13 Draaitab Klimaatactie'!$A$45:$A$48</c:f>
              <c:strCache>
                <c:ptCount val="3"/>
                <c:pt idx="0">
                  <c:v>diesel</c:v>
                </c:pt>
                <c:pt idx="1">
                  <c:v>benzine</c:v>
                </c:pt>
                <c:pt idx="2">
                  <c:v>elektrisch</c:v>
                </c:pt>
              </c:strCache>
            </c:strRef>
          </c:cat>
          <c:val>
            <c:numRef>
              <c:f>'13 Draaitab Klimaatactie'!$B$45:$B$48</c:f>
              <c:numCache>
                <c:formatCode>General</c:formatCode>
                <c:ptCount val="3"/>
                <c:pt idx="0">
                  <c:v>178229</c:v>
                </c:pt>
                <c:pt idx="1">
                  <c:v>24027</c:v>
                </c:pt>
                <c:pt idx="2">
                  <c:v>1335</c:v>
                </c:pt>
              </c:numCache>
            </c:numRef>
          </c:val>
          <c:extLst xmlns:c16r2="http://schemas.microsoft.com/office/drawing/2015/06/chart">
            <c:ext xmlns:c16="http://schemas.microsoft.com/office/drawing/2014/chart" uri="{C3380CC4-5D6E-409C-BE32-E72D297353CC}">
              <c16:uniqueId val="{00000000-8139-47A0-9EBD-6E1657038A8E}"/>
            </c:ext>
          </c:extLst>
        </c:ser>
        <c:dLbls>
          <c:dLblPos val="inBase"/>
          <c:showLegendKey val="0"/>
          <c:showVal val="1"/>
          <c:showCatName val="0"/>
          <c:showSerName val="0"/>
          <c:showPercent val="0"/>
          <c:showBubbleSize val="0"/>
        </c:dLbls>
        <c:gapWidth val="100"/>
        <c:overlap val="100"/>
        <c:axId val="338390016"/>
        <c:axId val="338409344"/>
      </c:barChart>
      <c:catAx>
        <c:axId val="338390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409344"/>
        <c:crosses val="autoZero"/>
        <c:auto val="1"/>
        <c:lblAlgn val="ctr"/>
        <c:lblOffset val="100"/>
        <c:noMultiLvlLbl val="0"/>
      </c:catAx>
      <c:valAx>
        <c:axId val="338409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8390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[Goeiemorgen_Harelbeke_de_cijfers.xlsx]15 Draaitab Leven op het land!Draaitabel1</c:name>
    <c:fmtId val="1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Aantal zwaluwnesten</a:t>
            </a:r>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'15 Draaitab Leven op het land'!$B$13</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cat>
            <c:strRef>
              <c:f>'15 Draaitab Leven op het land'!$A$14:$A$29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f>'15 Draaitab Leven op het land'!$B$14:$B$29</c:f>
              <c:numCache>
                <c:formatCode>General</c:formatCode>
                <c:ptCount val="15"/>
                <c:pt idx="0">
                  <c:v>12</c:v>
                </c:pt>
                <c:pt idx="1">
                  <c:v>25</c:v>
                </c:pt>
                <c:pt idx="2">
                  <c:v>29</c:v>
                </c:pt>
                <c:pt idx="3">
                  <c:v>29</c:v>
                </c:pt>
                <c:pt idx="4">
                  <c:v>23</c:v>
                </c:pt>
                <c:pt idx="5">
                  <c:v>12</c:v>
                </c:pt>
                <c:pt idx="6">
                  <c:v>14</c:v>
                </c:pt>
                <c:pt idx="7">
                  <c:v>14</c:v>
                </c:pt>
                <c:pt idx="8">
                  <c:v>14</c:v>
                </c:pt>
                <c:pt idx="9">
                  <c:v>12</c:v>
                </c:pt>
                <c:pt idx="10">
                  <c:v>17</c:v>
                </c:pt>
                <c:pt idx="11">
                  <c:v>24</c:v>
                </c:pt>
                <c:pt idx="12">
                  <c:v>25</c:v>
                </c:pt>
                <c:pt idx="13">
                  <c:v>31</c:v>
                </c:pt>
                <c:pt idx="14">
                  <c:v>33</c:v>
                </c:pt>
              </c:numCache>
            </c:numRef>
          </c:val>
          <c:smooth val="0"/>
          <c:extLst xmlns:c16r2="http://schemas.microsoft.com/office/drawing/2015/06/chart">
            <c:ext xmlns:c16="http://schemas.microsoft.com/office/drawing/2014/chart" uri="{C3380CC4-5D6E-409C-BE32-E72D297353CC}">
              <c16:uniqueId val="{00000000-F073-4B3A-B34E-0F75BCF55C6E}"/>
            </c:ext>
          </c:extLst>
        </c:ser>
        <c:dLbls>
          <c:dLblPos val="t"/>
          <c:showLegendKey val="0"/>
          <c:showVal val="1"/>
          <c:showCatName val="0"/>
          <c:showSerName val="0"/>
          <c:showPercent val="0"/>
          <c:showBubbleSize val="0"/>
        </c:dLbls>
        <c:marker val="1"/>
        <c:smooth val="0"/>
        <c:axId val="339037568"/>
        <c:axId val="339056896"/>
      </c:lineChart>
      <c:catAx>
        <c:axId val="339037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056896"/>
        <c:crosses val="autoZero"/>
        <c:auto val="1"/>
        <c:lblAlgn val="ctr"/>
        <c:lblOffset val="100"/>
        <c:noMultiLvlLbl val="0"/>
      </c:catAx>
      <c:valAx>
        <c:axId val="339056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037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[Goeiemorgen_Harelbeke_de_cijfers.xlsx]12 Draaitab verantw cons &amp; prod!Draaitabel3</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Aantal kg asbestcement op</a:t>
            </a:r>
            <a:r>
              <a:rPr lang="nl-BE" baseline="0"/>
              <a:t> containerpark</a:t>
            </a:r>
            <a:endParaRPr lang="nl-BE"/>
          </a:p>
        </c:rich>
      </c:tx>
      <c:overlay val="0"/>
      <c:spPr>
        <a:noFill/>
        <a:ln>
          <a:noFill/>
        </a:ln>
        <a:effectLst/>
      </c:sp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lineChart>
        <c:grouping val="standard"/>
        <c:varyColors val="0"/>
        <c:ser>
          <c:idx val="0"/>
          <c:order val="0"/>
          <c:tx>
            <c:strRef>
              <c:f>'12 Draaitab verantw cons &amp; prod'!$B$79</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t"/>
            <c:showLegendKey val="0"/>
            <c:showVal val="1"/>
            <c:showCatName val="0"/>
            <c:showSerName val="0"/>
            <c:showPercent val="0"/>
            <c:showBubbleSize val="0"/>
            <c:showLeaderLines val="0"/>
          </c:dLbls>
          <c:trendline>
            <c:spPr>
              <a:ln w="19050" cap="rnd">
                <a:solidFill>
                  <a:schemeClr val="accent1"/>
                </a:solidFill>
              </a:ln>
              <a:effectLst/>
            </c:spPr>
            <c:trendlineType val="linear"/>
            <c:dispRSqr val="0"/>
            <c:dispEq val="0"/>
          </c:trendline>
          <c:cat>
            <c:strRef>
              <c:f>'12 Draaitab verantw cons &amp; prod'!$A$80:$A$86</c:f>
              <c:strCache>
                <c:ptCount val="6"/>
                <c:pt idx="0">
                  <c:v>2011</c:v>
                </c:pt>
                <c:pt idx="1">
                  <c:v>2012</c:v>
                </c:pt>
                <c:pt idx="2">
                  <c:v>2013</c:v>
                </c:pt>
                <c:pt idx="3">
                  <c:v>2014</c:v>
                </c:pt>
                <c:pt idx="4">
                  <c:v>2015</c:v>
                </c:pt>
                <c:pt idx="5">
                  <c:v>2016</c:v>
                </c:pt>
              </c:strCache>
            </c:strRef>
          </c:cat>
          <c:val>
            <c:numRef>
              <c:f>'12 Draaitab verantw cons &amp; prod'!$B$80:$B$86</c:f>
              <c:numCache>
                <c:formatCode>General</c:formatCode>
                <c:ptCount val="6"/>
                <c:pt idx="0">
                  <c:v>27640</c:v>
                </c:pt>
                <c:pt idx="1">
                  <c:v>20540</c:v>
                </c:pt>
                <c:pt idx="2">
                  <c:v>25786</c:v>
                </c:pt>
                <c:pt idx="3">
                  <c:v>16680</c:v>
                </c:pt>
                <c:pt idx="4">
                  <c:v>17270</c:v>
                </c:pt>
                <c:pt idx="5">
                  <c:v>21645</c:v>
                </c:pt>
              </c:numCache>
            </c:numRef>
          </c:val>
          <c:smooth val="0"/>
          <c:extLst xmlns:c16r2="http://schemas.microsoft.com/office/drawing/2015/06/chart">
            <c:ext xmlns:c16="http://schemas.microsoft.com/office/drawing/2014/chart" uri="{C3380CC4-5D6E-409C-BE32-E72D297353CC}">
              <c16:uniqueId val="{00000000-26C2-4EDB-99F7-614A0717A7DD}"/>
            </c:ext>
          </c:extLst>
        </c:ser>
        <c:dLbls>
          <c:dLblPos val="t"/>
          <c:showLegendKey val="0"/>
          <c:showVal val="1"/>
          <c:showCatName val="0"/>
          <c:showSerName val="0"/>
          <c:showPercent val="0"/>
          <c:showBubbleSize val="0"/>
        </c:dLbls>
        <c:marker val="1"/>
        <c:smooth val="0"/>
        <c:axId val="339116416"/>
        <c:axId val="339117952"/>
      </c:lineChart>
      <c:catAx>
        <c:axId val="339116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117952"/>
        <c:crosses val="autoZero"/>
        <c:auto val="1"/>
        <c:lblAlgn val="ctr"/>
        <c:lblOffset val="100"/>
        <c:noMultiLvlLbl val="0"/>
      </c:catAx>
      <c:valAx>
        <c:axId val="339117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11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3.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[Goeiemorgen_Harelbeke_de_cijfers.xlsx]16 Draaitab Vrede en veiligheid!Draaitabel1</c:name>
    <c:fmtId val="1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Diefstal vervoermiddelen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9525">
              <a:solidFill>
                <a:schemeClr val="accent1">
                  <a:lumMod val="6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veiligheid'!$B$29</c:f>
              <c:strCache>
                <c:ptCount val="1"/>
                <c:pt idx="0">
                  <c:v>Som van Fietsdiefstal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veiligheid'!$B$30:$B$33</c:f>
              <c:numCache>
                <c:formatCode>General</c:formatCode>
                <c:ptCount val="3"/>
                <c:pt idx="0">
                  <c:v>111</c:v>
                </c:pt>
                <c:pt idx="1">
                  <c:v>133</c:v>
                </c:pt>
                <c:pt idx="2">
                  <c:v>129</c:v>
                </c:pt>
              </c:numCache>
            </c:numRef>
          </c:val>
          <c:extLst xmlns:c16r2="http://schemas.microsoft.com/office/drawing/2015/06/chart">
            <c:ext xmlns:c16="http://schemas.microsoft.com/office/drawing/2014/chart" uri="{C3380CC4-5D6E-409C-BE32-E72D297353CC}">
              <c16:uniqueId val="{00000000-8D8E-49AD-9831-CEF9F1D06421}"/>
            </c:ext>
          </c:extLst>
        </c:ser>
        <c:ser>
          <c:idx val="1"/>
          <c:order val="1"/>
          <c:tx>
            <c:strRef>
              <c:f>'16 Draaitab Vrede en veiligheid'!$C$29</c:f>
              <c:strCache>
                <c:ptCount val="1"/>
                <c:pt idx="0">
                  <c:v>Som van Autodiefstal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veiligheid'!$C$30:$C$33</c:f>
              <c:numCache>
                <c:formatCode>General</c:formatCode>
                <c:ptCount val="3"/>
                <c:pt idx="0">
                  <c:v>14</c:v>
                </c:pt>
                <c:pt idx="1">
                  <c:v>15</c:v>
                </c:pt>
                <c:pt idx="2">
                  <c:v>7</c:v>
                </c:pt>
              </c:numCache>
            </c:numRef>
          </c:val>
          <c:extLst xmlns:c16r2="http://schemas.microsoft.com/office/drawing/2015/06/chart">
            <c:ext xmlns:c16="http://schemas.microsoft.com/office/drawing/2014/chart" uri="{C3380CC4-5D6E-409C-BE32-E72D297353CC}">
              <c16:uniqueId val="{00000001-8D8E-49AD-9831-CEF9F1D06421}"/>
            </c:ext>
          </c:extLst>
        </c:ser>
        <c:ser>
          <c:idx val="2"/>
          <c:order val="2"/>
          <c:tx>
            <c:strRef>
              <c:f>'16 Draaitab Vrede en veiligheid'!$D$29</c:f>
              <c:strCache>
                <c:ptCount val="1"/>
                <c:pt idx="0">
                  <c:v>Som van Motodiefstal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veiligheid'!$D$30:$D$33</c:f>
              <c:numCache>
                <c:formatCode>General</c:formatCode>
                <c:ptCount val="3"/>
                <c:pt idx="0">
                  <c:v>2</c:v>
                </c:pt>
                <c:pt idx="1">
                  <c:v>5</c:v>
                </c:pt>
              </c:numCache>
            </c:numRef>
          </c:val>
          <c:extLst xmlns:c16r2="http://schemas.microsoft.com/office/drawing/2015/06/chart">
            <c:ext xmlns:c16="http://schemas.microsoft.com/office/drawing/2014/chart" uri="{C3380CC4-5D6E-409C-BE32-E72D297353CC}">
              <c16:uniqueId val="{00000002-8D8E-49AD-9831-CEF9F1D06421}"/>
            </c:ext>
          </c:extLst>
        </c:ser>
        <c:ser>
          <c:idx val="3"/>
          <c:order val="3"/>
          <c:tx>
            <c:strRef>
              <c:f>'16 Draaitab Vrede en veiligheid'!$E$29</c:f>
              <c:strCache>
                <c:ptCount val="1"/>
                <c:pt idx="0">
                  <c:v>Som van Carjacking</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veiligheid'!$E$30:$E$33</c:f>
              <c:numCache>
                <c:formatCode>General</c:formatCode>
                <c:ptCount val="3"/>
                <c:pt idx="0">
                  <c:v>1</c:v>
                </c:pt>
                <c:pt idx="2">
                  <c:v>1</c:v>
                </c:pt>
              </c:numCache>
            </c:numRef>
          </c:val>
          <c:extLst xmlns:c16r2="http://schemas.microsoft.com/office/drawing/2015/06/chart">
            <c:ext xmlns:c16="http://schemas.microsoft.com/office/drawing/2014/chart" uri="{C3380CC4-5D6E-409C-BE32-E72D297353CC}">
              <c16:uniqueId val="{00000003-8D8E-49AD-9831-CEF9F1D06421}"/>
            </c:ext>
          </c:extLst>
        </c:ser>
        <c:ser>
          <c:idx val="4"/>
          <c:order val="4"/>
          <c:tx>
            <c:strRef>
              <c:f>'16 Draaitab Vrede en veiligheid'!$F$29</c:f>
              <c:strCache>
                <c:ptCount val="1"/>
                <c:pt idx="0">
                  <c:v>Som van Homejacking</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veiligheid'!$F$30:$F$33</c:f>
              <c:numCache>
                <c:formatCode>General</c:formatCode>
                <c:ptCount val="3"/>
                <c:pt idx="1">
                  <c:v>1</c:v>
                </c:pt>
              </c:numCache>
            </c:numRef>
          </c:val>
          <c:extLst xmlns:c16r2="http://schemas.microsoft.com/office/drawing/2015/06/chart">
            <c:ext xmlns:c16="http://schemas.microsoft.com/office/drawing/2014/chart" uri="{C3380CC4-5D6E-409C-BE32-E72D297353CC}">
              <c16:uniqueId val="{00000004-8D8E-49AD-9831-CEF9F1D06421}"/>
            </c:ext>
          </c:extLst>
        </c:ser>
        <c:ser>
          <c:idx val="5"/>
          <c:order val="5"/>
          <c:tx>
            <c:strRef>
              <c:f>'16 Draaitab Vrede en veiligheid'!$G$29</c:f>
              <c:strCache>
                <c:ptCount val="1"/>
                <c:pt idx="0">
                  <c:v>Som van Garagediefstal</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veiligheid'!$G$30:$G$33</c:f>
              <c:numCache>
                <c:formatCode>General</c:formatCode>
                <c:ptCount val="3"/>
                <c:pt idx="0">
                  <c:v>2</c:v>
                </c:pt>
                <c:pt idx="2">
                  <c:v>1</c:v>
                </c:pt>
              </c:numCache>
            </c:numRef>
          </c:val>
          <c:extLst xmlns:c16r2="http://schemas.microsoft.com/office/drawing/2015/06/chart">
            <c:ext xmlns:c16="http://schemas.microsoft.com/office/drawing/2014/chart" uri="{C3380CC4-5D6E-409C-BE32-E72D297353CC}">
              <c16:uniqueId val="{00000005-8D8E-49AD-9831-CEF9F1D06421}"/>
            </c:ext>
          </c:extLst>
        </c:ser>
        <c:ser>
          <c:idx val="6"/>
          <c:order val="6"/>
          <c:tx>
            <c:strRef>
              <c:f>'16 Draaitab Vrede en veiligheid'!$H$29</c:f>
              <c:strCache>
                <c:ptCount val="1"/>
                <c:pt idx="0">
                  <c:v>Som van Bromfietsdiefstal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veiligheid'!$A$30:$A$33</c:f>
              <c:strCache>
                <c:ptCount val="3"/>
                <c:pt idx="0">
                  <c:v>2015</c:v>
                </c:pt>
                <c:pt idx="1">
                  <c:v>2016</c:v>
                </c:pt>
                <c:pt idx="2">
                  <c:v>2017</c:v>
                </c:pt>
              </c:strCache>
            </c:strRef>
          </c:cat>
          <c:val>
            <c:numRef>
              <c:f>'16 Draaitab Vrede en veiligheid'!$H$30:$H$33</c:f>
              <c:numCache>
                <c:formatCode>General</c:formatCode>
                <c:ptCount val="3"/>
                <c:pt idx="0">
                  <c:v>11</c:v>
                </c:pt>
                <c:pt idx="1">
                  <c:v>28</c:v>
                </c:pt>
                <c:pt idx="2">
                  <c:v>16</c:v>
                </c:pt>
              </c:numCache>
            </c:numRef>
          </c:val>
          <c:extLst xmlns:c16r2="http://schemas.microsoft.com/office/drawing/2015/06/chart">
            <c:ext xmlns:c16="http://schemas.microsoft.com/office/drawing/2014/chart" uri="{C3380CC4-5D6E-409C-BE32-E72D297353CC}">
              <c16:uniqueId val="{00000006-8D8E-49AD-9831-CEF9F1D06421}"/>
            </c:ext>
          </c:extLst>
        </c:ser>
        <c:dLbls>
          <c:dLblPos val="ctr"/>
          <c:showLegendKey val="0"/>
          <c:showVal val="1"/>
          <c:showCatName val="0"/>
          <c:showSerName val="0"/>
          <c:showPercent val="0"/>
          <c:showBubbleSize val="0"/>
        </c:dLbls>
        <c:gapWidth val="150"/>
        <c:overlap val="100"/>
        <c:axId val="339231488"/>
        <c:axId val="339233024"/>
      </c:barChart>
      <c:catAx>
        <c:axId val="3392314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233024"/>
        <c:crosses val="autoZero"/>
        <c:auto val="1"/>
        <c:lblAlgn val="ctr"/>
        <c:lblOffset val="100"/>
        <c:noMultiLvlLbl val="0"/>
      </c:catAx>
      <c:valAx>
        <c:axId val="339233024"/>
        <c:scaling>
          <c:orientation val="minMax"/>
          <c:min val="10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231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Series val="1"/>
        <c14:dropZonesVisible val="1"/>
      </c14:pivotOptions>
    </c:ext>
  </c:extLst>
</c:chartSpace>
</file>

<file path=xl/charts/chart9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veiligheid!Draaitabel6</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Overlast</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veiligheid'!$B$52</c:f>
              <c:strCache>
                <c:ptCount val="1"/>
                <c:pt idx="0">
                  <c:v>Som van Vandalisme - schade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veiligheid'!$B$53:$B$56</c:f>
              <c:numCache>
                <c:formatCode>General</c:formatCode>
                <c:ptCount val="3"/>
                <c:pt idx="0">
                  <c:v>144</c:v>
                </c:pt>
                <c:pt idx="1">
                  <c:v>159</c:v>
                </c:pt>
                <c:pt idx="2">
                  <c:v>160</c:v>
                </c:pt>
              </c:numCache>
            </c:numRef>
          </c:val>
          <c:extLst xmlns:c16r2="http://schemas.microsoft.com/office/drawing/2015/06/chart">
            <c:ext xmlns:c16="http://schemas.microsoft.com/office/drawing/2014/chart" uri="{C3380CC4-5D6E-409C-BE32-E72D297353CC}">
              <c16:uniqueId val="{00000000-F62D-4A3C-95A0-3769EAB84CD6}"/>
            </c:ext>
          </c:extLst>
        </c:ser>
        <c:ser>
          <c:idx val="1"/>
          <c:order val="1"/>
          <c:tx>
            <c:strRef>
              <c:f>'16 Draaitab Vrede en veiligheid'!$C$52</c:f>
              <c:strCache>
                <c:ptCount val="1"/>
                <c:pt idx="0">
                  <c:v>Som van Overlast in verkeer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veiligheid'!$C$53:$C$56</c:f>
              <c:numCache>
                <c:formatCode>General</c:formatCode>
                <c:ptCount val="3"/>
                <c:pt idx="1">
                  <c:v>1</c:v>
                </c:pt>
                <c:pt idx="2">
                  <c:v>1</c:v>
                </c:pt>
              </c:numCache>
            </c:numRef>
          </c:val>
          <c:extLst xmlns:c16r2="http://schemas.microsoft.com/office/drawing/2015/06/chart">
            <c:ext xmlns:c16="http://schemas.microsoft.com/office/drawing/2014/chart" uri="{C3380CC4-5D6E-409C-BE32-E72D297353CC}">
              <c16:uniqueId val="{00000001-F62D-4A3C-95A0-3769EAB84CD6}"/>
            </c:ext>
          </c:extLst>
        </c:ser>
        <c:ser>
          <c:idx val="2"/>
          <c:order val="2"/>
          <c:tx>
            <c:strRef>
              <c:f>'16 Draaitab Vrede en veiligheid'!$D$52</c:f>
              <c:strCache>
                <c:ptCount val="1"/>
                <c:pt idx="0">
                  <c:v>Som van Netheid - omgeving</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veiligheid'!$D$53:$D$56</c:f>
              <c:numCache>
                <c:formatCode>General</c:formatCode>
                <c:ptCount val="3"/>
                <c:pt idx="0">
                  <c:v>26</c:v>
                </c:pt>
                <c:pt idx="1">
                  <c:v>24</c:v>
                </c:pt>
                <c:pt idx="2">
                  <c:v>22</c:v>
                </c:pt>
              </c:numCache>
            </c:numRef>
          </c:val>
          <c:extLst xmlns:c16r2="http://schemas.microsoft.com/office/drawing/2015/06/chart">
            <c:ext xmlns:c16="http://schemas.microsoft.com/office/drawing/2014/chart" uri="{C3380CC4-5D6E-409C-BE32-E72D297353CC}">
              <c16:uniqueId val="{00000002-F62D-4A3C-95A0-3769EAB84CD6}"/>
            </c:ext>
          </c:extLst>
        </c:ser>
        <c:ser>
          <c:idx val="3"/>
          <c:order val="3"/>
          <c:tx>
            <c:strRef>
              <c:f>'16 Draaitab Vrede en veiligheid'!$E$52</c:f>
              <c:strCache>
                <c:ptCount val="1"/>
                <c:pt idx="0">
                  <c:v>Som van Geluidshinder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veiligheid'!$E$53:$E$56</c:f>
              <c:numCache>
                <c:formatCode>General</c:formatCode>
                <c:ptCount val="3"/>
                <c:pt idx="0">
                  <c:v>26</c:v>
                </c:pt>
                <c:pt idx="1">
                  <c:v>9</c:v>
                </c:pt>
                <c:pt idx="2">
                  <c:v>7</c:v>
                </c:pt>
              </c:numCache>
            </c:numRef>
          </c:val>
          <c:extLst xmlns:c16r2="http://schemas.microsoft.com/office/drawing/2015/06/chart">
            <c:ext xmlns:c16="http://schemas.microsoft.com/office/drawing/2014/chart" uri="{C3380CC4-5D6E-409C-BE32-E72D297353CC}">
              <c16:uniqueId val="{00000003-F62D-4A3C-95A0-3769EAB84CD6}"/>
            </c:ext>
          </c:extLst>
        </c:ser>
        <c:ser>
          <c:idx val="4"/>
          <c:order val="4"/>
          <c:tx>
            <c:strRef>
              <c:f>'16 Draaitab Vrede en veiligheid'!$F$52</c:f>
              <c:strCache>
                <c:ptCount val="1"/>
                <c:pt idx="0">
                  <c:v>Som van Storend gedrag - drugs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veiligheid'!$F$53:$F$56</c:f>
              <c:numCache>
                <c:formatCode>General</c:formatCode>
                <c:ptCount val="3"/>
                <c:pt idx="0">
                  <c:v>42</c:v>
                </c:pt>
                <c:pt idx="1">
                  <c:v>33</c:v>
                </c:pt>
                <c:pt idx="2">
                  <c:v>27</c:v>
                </c:pt>
              </c:numCache>
            </c:numRef>
          </c:val>
          <c:extLst xmlns:c16r2="http://schemas.microsoft.com/office/drawing/2015/06/chart">
            <c:ext xmlns:c16="http://schemas.microsoft.com/office/drawing/2014/chart" uri="{C3380CC4-5D6E-409C-BE32-E72D297353CC}">
              <c16:uniqueId val="{00000004-F62D-4A3C-95A0-3769EAB84CD6}"/>
            </c:ext>
          </c:extLst>
        </c:ser>
        <c:ser>
          <c:idx val="5"/>
          <c:order val="5"/>
          <c:tx>
            <c:strRef>
              <c:f>'16 Draaitab Vrede en veiligheid'!$G$52</c:f>
              <c:strCache>
                <c:ptCount val="1"/>
                <c:pt idx="0">
                  <c:v>Som van Storend gedrag - alcohol/dronkenschap</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veiligheid'!$G$53:$G$56</c:f>
              <c:numCache>
                <c:formatCode>General</c:formatCode>
                <c:ptCount val="3"/>
                <c:pt idx="0">
                  <c:v>50</c:v>
                </c:pt>
                <c:pt idx="1">
                  <c:v>51</c:v>
                </c:pt>
                <c:pt idx="2">
                  <c:v>42</c:v>
                </c:pt>
              </c:numCache>
            </c:numRef>
          </c:val>
          <c:extLst xmlns:c16r2="http://schemas.microsoft.com/office/drawing/2015/06/chart">
            <c:ext xmlns:c16="http://schemas.microsoft.com/office/drawing/2014/chart" uri="{C3380CC4-5D6E-409C-BE32-E72D297353CC}">
              <c16:uniqueId val="{00000005-F62D-4A3C-95A0-3769EAB84CD6}"/>
            </c:ext>
          </c:extLst>
        </c:ser>
        <c:ser>
          <c:idx val="6"/>
          <c:order val="6"/>
          <c:tx>
            <c:strRef>
              <c:f>'16 Draaitab Vrede en veiligheid'!$H$52</c:f>
              <c:strCache>
                <c:ptCount val="1"/>
                <c:pt idx="0">
                  <c:v>Som van Storende gedrag - Intimidatie/lastig vallen/beledigingen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veiligheid'!$H$53:$H$56</c:f>
              <c:numCache>
                <c:formatCode>General</c:formatCode>
                <c:ptCount val="3"/>
                <c:pt idx="0">
                  <c:v>20</c:v>
                </c:pt>
                <c:pt idx="1">
                  <c:v>27</c:v>
                </c:pt>
                <c:pt idx="2">
                  <c:v>36</c:v>
                </c:pt>
              </c:numCache>
            </c:numRef>
          </c:val>
          <c:extLst xmlns:c16r2="http://schemas.microsoft.com/office/drawing/2015/06/chart">
            <c:ext xmlns:c16="http://schemas.microsoft.com/office/drawing/2014/chart" uri="{C3380CC4-5D6E-409C-BE32-E72D297353CC}">
              <c16:uniqueId val="{00000006-F62D-4A3C-95A0-3769EAB84CD6}"/>
            </c:ext>
          </c:extLst>
        </c:ser>
        <c:ser>
          <c:idx val="7"/>
          <c:order val="7"/>
          <c:tx>
            <c:strRef>
              <c:f>'16 Draaitab Vrede en veiligheid'!$I$52</c:f>
              <c:strCache>
                <c:ptCount val="1"/>
                <c:pt idx="0">
                  <c:v>Som van Vechten</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veiligheid'!$I$53:$I$56</c:f>
              <c:numCache>
                <c:formatCode>General</c:formatCode>
                <c:ptCount val="3"/>
                <c:pt idx="0">
                  <c:v>8</c:v>
                </c:pt>
                <c:pt idx="1">
                  <c:v>8</c:v>
                </c:pt>
                <c:pt idx="2">
                  <c:v>5</c:v>
                </c:pt>
              </c:numCache>
            </c:numRef>
          </c:val>
          <c:extLst xmlns:c16r2="http://schemas.microsoft.com/office/drawing/2015/06/chart">
            <c:ext xmlns:c16="http://schemas.microsoft.com/office/drawing/2014/chart" uri="{C3380CC4-5D6E-409C-BE32-E72D297353CC}">
              <c16:uniqueId val="{00000007-F62D-4A3C-95A0-3769EAB84CD6}"/>
            </c:ext>
          </c:extLst>
        </c:ser>
        <c:ser>
          <c:idx val="8"/>
          <c:order val="8"/>
          <c:tx>
            <c:strRef>
              <c:f>'16 Draaitab Vrede en veiligheid'!$J$52</c:f>
              <c:strCache>
                <c:ptCount val="1"/>
                <c:pt idx="0">
                  <c:v>Som van Andere</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veiligheid'!$A$53:$A$56</c:f>
              <c:strCache>
                <c:ptCount val="3"/>
                <c:pt idx="0">
                  <c:v>2015</c:v>
                </c:pt>
                <c:pt idx="1">
                  <c:v>2016</c:v>
                </c:pt>
                <c:pt idx="2">
                  <c:v>2017</c:v>
                </c:pt>
              </c:strCache>
            </c:strRef>
          </c:cat>
          <c:val>
            <c:numRef>
              <c:f>'16 Draaitab Vrede en veiligheid'!$J$53:$J$56</c:f>
              <c:numCache>
                <c:formatCode>General</c:formatCode>
                <c:ptCount val="3"/>
                <c:pt idx="0">
                  <c:v>32</c:v>
                </c:pt>
                <c:pt idx="1">
                  <c:v>26</c:v>
                </c:pt>
                <c:pt idx="2">
                  <c:v>25</c:v>
                </c:pt>
              </c:numCache>
            </c:numRef>
          </c:val>
          <c:extLst xmlns:c16r2="http://schemas.microsoft.com/office/drawing/2015/06/chart">
            <c:ext xmlns:c16="http://schemas.microsoft.com/office/drawing/2014/chart" uri="{C3380CC4-5D6E-409C-BE32-E72D297353CC}">
              <c16:uniqueId val="{00000008-F62D-4A3C-95A0-3769EAB84CD6}"/>
            </c:ext>
          </c:extLst>
        </c:ser>
        <c:dLbls>
          <c:dLblPos val="ctr"/>
          <c:showLegendKey val="0"/>
          <c:showVal val="1"/>
          <c:showCatName val="0"/>
          <c:showSerName val="0"/>
          <c:showPercent val="0"/>
          <c:showBubbleSize val="0"/>
        </c:dLbls>
        <c:gapWidth val="150"/>
        <c:overlap val="100"/>
        <c:axId val="339410304"/>
        <c:axId val="339616896"/>
      </c:barChart>
      <c:catAx>
        <c:axId val="3394103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616896"/>
        <c:crosses val="autoZero"/>
        <c:auto val="1"/>
        <c:lblAlgn val="ctr"/>
        <c:lblOffset val="100"/>
        <c:noMultiLvlLbl val="0"/>
      </c:catAx>
      <c:valAx>
        <c:axId val="339616896"/>
        <c:scaling>
          <c:orientation val="minMax"/>
          <c:max val="350"/>
          <c:min val="10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410304"/>
        <c:crosses val="autoZero"/>
        <c:crossBetween val="between"/>
      </c:valAx>
      <c:spPr>
        <a:noFill/>
        <a:ln>
          <a:noFill/>
        </a:ln>
        <a:effectLst/>
      </c:spPr>
    </c:plotArea>
    <c:legend>
      <c:legendPos val="r"/>
      <c:layout>
        <c:manualLayout>
          <c:xMode val="edge"/>
          <c:yMode val="edge"/>
          <c:x val="0.64166666666666672"/>
          <c:y val="0.12481104217323906"/>
          <c:w val="0.34166666666666667"/>
          <c:h val="0.857805851042947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veiligheid!Draaitabel21</c:name>
    <c:fmtId val="8"/>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Inbraak</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veiligheid'!$B$3</c:f>
              <c:strCache>
                <c:ptCount val="1"/>
                <c:pt idx="0">
                  <c:v>Som van Inbraak in gebouw</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veiligheid'!$A$4:$A$7</c:f>
              <c:strCache>
                <c:ptCount val="3"/>
                <c:pt idx="0">
                  <c:v>2015</c:v>
                </c:pt>
                <c:pt idx="1">
                  <c:v>2016</c:v>
                </c:pt>
                <c:pt idx="2">
                  <c:v>2017</c:v>
                </c:pt>
              </c:strCache>
            </c:strRef>
          </c:cat>
          <c:val>
            <c:numRef>
              <c:f>'16 Draaitab Vrede en veiligheid'!$B$4:$B$7</c:f>
              <c:numCache>
                <c:formatCode>General</c:formatCode>
                <c:ptCount val="3"/>
                <c:pt idx="0">
                  <c:v>155</c:v>
                </c:pt>
                <c:pt idx="1">
                  <c:v>140</c:v>
                </c:pt>
                <c:pt idx="2">
                  <c:v>138</c:v>
                </c:pt>
              </c:numCache>
            </c:numRef>
          </c:val>
          <c:extLst xmlns:c16r2="http://schemas.microsoft.com/office/drawing/2015/06/chart">
            <c:ext xmlns:c16="http://schemas.microsoft.com/office/drawing/2014/chart" uri="{C3380CC4-5D6E-409C-BE32-E72D297353CC}">
              <c16:uniqueId val="{00000000-C496-4C50-92D9-F8CC8705D043}"/>
            </c:ext>
          </c:extLst>
        </c:ser>
        <c:ser>
          <c:idx val="1"/>
          <c:order val="1"/>
          <c:tx>
            <c:strRef>
              <c:f>'16 Draaitab Vrede en veiligheid'!$C$3</c:f>
              <c:strCache>
                <c:ptCount val="1"/>
                <c:pt idx="0">
                  <c:v>Som van Woninginbraak</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veiligheid'!$A$4:$A$7</c:f>
              <c:strCache>
                <c:ptCount val="3"/>
                <c:pt idx="0">
                  <c:v>2015</c:v>
                </c:pt>
                <c:pt idx="1">
                  <c:v>2016</c:v>
                </c:pt>
                <c:pt idx="2">
                  <c:v>2017</c:v>
                </c:pt>
              </c:strCache>
            </c:strRef>
          </c:cat>
          <c:val>
            <c:numRef>
              <c:f>'16 Draaitab Vrede en veiligheid'!$C$4:$C$7</c:f>
              <c:numCache>
                <c:formatCode>General</c:formatCode>
                <c:ptCount val="3"/>
                <c:pt idx="0">
                  <c:v>91</c:v>
                </c:pt>
                <c:pt idx="1">
                  <c:v>77</c:v>
                </c:pt>
                <c:pt idx="2">
                  <c:v>85</c:v>
                </c:pt>
              </c:numCache>
            </c:numRef>
          </c:val>
          <c:extLst xmlns:c16r2="http://schemas.microsoft.com/office/drawing/2015/06/chart">
            <c:ext xmlns:c16="http://schemas.microsoft.com/office/drawing/2014/chart" uri="{C3380CC4-5D6E-409C-BE32-E72D297353CC}">
              <c16:uniqueId val="{00000001-C496-4C50-92D9-F8CC8705D043}"/>
            </c:ext>
          </c:extLst>
        </c:ser>
        <c:ser>
          <c:idx val="2"/>
          <c:order val="2"/>
          <c:tx>
            <c:strRef>
              <c:f>'16 Draaitab Vrede en veiligheid'!$D$3</c:f>
              <c:strCache>
                <c:ptCount val="1"/>
                <c:pt idx="0">
                  <c:v>Som van Inbraak in bedrijf of handelszaak</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veiligheid'!$A$4:$A$7</c:f>
              <c:strCache>
                <c:ptCount val="3"/>
                <c:pt idx="0">
                  <c:v>2015</c:v>
                </c:pt>
                <c:pt idx="1">
                  <c:v>2016</c:v>
                </c:pt>
                <c:pt idx="2">
                  <c:v>2017</c:v>
                </c:pt>
              </c:strCache>
            </c:strRef>
          </c:cat>
          <c:val>
            <c:numRef>
              <c:f>'16 Draaitab Vrede en veiligheid'!$D$4:$D$7</c:f>
              <c:numCache>
                <c:formatCode>General</c:formatCode>
                <c:ptCount val="3"/>
                <c:pt idx="0">
                  <c:v>54</c:v>
                </c:pt>
                <c:pt idx="1">
                  <c:v>43</c:v>
                </c:pt>
                <c:pt idx="2">
                  <c:v>42</c:v>
                </c:pt>
              </c:numCache>
            </c:numRef>
          </c:val>
          <c:extLst xmlns:c16r2="http://schemas.microsoft.com/office/drawing/2015/06/chart">
            <c:ext xmlns:c16="http://schemas.microsoft.com/office/drawing/2014/chart" uri="{C3380CC4-5D6E-409C-BE32-E72D297353CC}">
              <c16:uniqueId val="{00000002-C496-4C50-92D9-F8CC8705D043}"/>
            </c:ext>
          </c:extLst>
        </c:ser>
        <c:ser>
          <c:idx val="3"/>
          <c:order val="3"/>
          <c:tx>
            <c:strRef>
              <c:f>'16 Draaitab Vrede en veiligheid'!$E$3</c:f>
              <c:strCache>
                <c:ptCount val="1"/>
                <c:pt idx="0">
                  <c:v>Som van Inbraak in openbare of overheidsinstelling</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veiligheid'!$A$4:$A$7</c:f>
              <c:strCache>
                <c:ptCount val="3"/>
                <c:pt idx="0">
                  <c:v>2015</c:v>
                </c:pt>
                <c:pt idx="1">
                  <c:v>2016</c:v>
                </c:pt>
                <c:pt idx="2">
                  <c:v>2017</c:v>
                </c:pt>
              </c:strCache>
            </c:strRef>
          </c:cat>
          <c:val>
            <c:numRef>
              <c:f>'16 Draaitab Vrede en veiligheid'!$E$4:$E$7</c:f>
              <c:numCache>
                <c:formatCode>General</c:formatCode>
                <c:ptCount val="3"/>
                <c:pt idx="0">
                  <c:v>10</c:v>
                </c:pt>
                <c:pt idx="1">
                  <c:v>20</c:v>
                </c:pt>
                <c:pt idx="2">
                  <c:v>11</c:v>
                </c:pt>
              </c:numCache>
            </c:numRef>
          </c:val>
          <c:extLst xmlns:c16r2="http://schemas.microsoft.com/office/drawing/2015/06/chart">
            <c:ext xmlns:c16="http://schemas.microsoft.com/office/drawing/2014/chart" uri="{C3380CC4-5D6E-409C-BE32-E72D297353CC}">
              <c16:uniqueId val="{00000003-C496-4C50-92D9-F8CC8705D043}"/>
            </c:ext>
          </c:extLst>
        </c:ser>
        <c:ser>
          <c:idx val="4"/>
          <c:order val="4"/>
          <c:tx>
            <c:strRef>
              <c:f>'16 Draaitab Vrede en veiligheid'!$F$3</c:f>
              <c:strCache>
                <c:ptCount val="1"/>
                <c:pt idx="0">
                  <c:v>Som van Ramkraak</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strRef>
              <c:f>'16 Draaitab Vrede en veiligheid'!$A$4:$A$7</c:f>
              <c:strCache>
                <c:ptCount val="3"/>
                <c:pt idx="0">
                  <c:v>2015</c:v>
                </c:pt>
                <c:pt idx="1">
                  <c:v>2016</c:v>
                </c:pt>
                <c:pt idx="2">
                  <c:v>2017</c:v>
                </c:pt>
              </c:strCache>
            </c:strRef>
          </c:cat>
          <c:val>
            <c:numRef>
              <c:f>'16 Draaitab Vrede en veiligheid'!$F$4:$F$7</c:f>
              <c:numCache>
                <c:formatCode>General</c:formatCode>
                <c:ptCount val="3"/>
                <c:pt idx="0">
                  <c:v>3</c:v>
                </c:pt>
                <c:pt idx="2">
                  <c:v>1</c:v>
                </c:pt>
              </c:numCache>
            </c:numRef>
          </c:val>
          <c:extLst xmlns:c16r2="http://schemas.microsoft.com/office/drawing/2015/06/chart">
            <c:ext xmlns:c16="http://schemas.microsoft.com/office/drawing/2014/chart" uri="{C3380CC4-5D6E-409C-BE32-E72D297353CC}">
              <c16:uniqueId val="{00000004-C496-4C50-92D9-F8CC8705D043}"/>
            </c:ext>
          </c:extLst>
        </c:ser>
        <c:dLbls>
          <c:dLblPos val="ctr"/>
          <c:showLegendKey val="0"/>
          <c:showVal val="1"/>
          <c:showCatName val="0"/>
          <c:showSerName val="0"/>
          <c:showPercent val="0"/>
          <c:showBubbleSize val="0"/>
        </c:dLbls>
        <c:gapWidth val="100"/>
        <c:overlap val="100"/>
        <c:axId val="339704064"/>
        <c:axId val="339709952"/>
      </c:barChart>
      <c:catAx>
        <c:axId val="339704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709952"/>
        <c:crosses val="autoZero"/>
        <c:auto val="1"/>
        <c:lblAlgn val="ctr"/>
        <c:lblOffset val="100"/>
        <c:noMultiLvlLbl val="0"/>
      </c:catAx>
      <c:valAx>
        <c:axId val="339709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704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6.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[Goeiemorgen_Harelbeke_de_cijfers.xlsx]16 Draaitab Vrede en veiligheid!Draaitabel3</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Vertrouwen</a:t>
            </a:r>
            <a:r>
              <a:rPr lang="nl-BE" baseline="0"/>
              <a:t> in overheidsinstanties</a:t>
            </a:r>
            <a:endParaRPr lang="nl-BE"/>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veiligheid'!$B$88</c:f>
              <c:strCache>
                <c:ptCount val="1"/>
                <c:pt idx="0">
                  <c:v>Som van Weinig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multiLvlStrRef>
              <c:f>'16 Draaitab Vrede en veiligheid'!$A$89:$A$101</c:f>
              <c:multiLvlStrCache>
                <c:ptCount val="8"/>
                <c:lvl>
                  <c:pt idx="0">
                    <c:v>Harelbeke</c:v>
                  </c:pt>
                  <c:pt idx="1">
                    <c:v>Vlaamse gewest</c:v>
                  </c:pt>
                  <c:pt idx="2">
                    <c:v>Harelbeke</c:v>
                  </c:pt>
                  <c:pt idx="3">
                    <c:v>Vlaamse gewest</c:v>
                  </c:pt>
                  <c:pt idx="4">
                    <c:v>Harelbeke</c:v>
                  </c:pt>
                  <c:pt idx="5">
                    <c:v>Vlaamse gewest</c:v>
                  </c:pt>
                  <c:pt idx="6">
                    <c:v>Harelbeke</c:v>
                  </c:pt>
                  <c:pt idx="7">
                    <c:v>Vlaamse gewest</c:v>
                  </c:pt>
                </c:lvl>
                <c:lvl>
                  <c:pt idx="0">
                    <c:v>Stadsbestuur</c:v>
                  </c:pt>
                  <c:pt idx="2">
                    <c:v>Politie</c:v>
                  </c:pt>
                  <c:pt idx="4">
                    <c:v>Vlaamse overheid</c:v>
                  </c:pt>
                  <c:pt idx="6">
                    <c:v>Federale overheid</c:v>
                  </c:pt>
                </c:lvl>
              </c:multiLvlStrCache>
            </c:multiLvlStrRef>
          </c:cat>
          <c:val>
            <c:numRef>
              <c:f>'16 Draaitab Vrede en veiligheid'!$B$89:$B$101</c:f>
              <c:numCache>
                <c:formatCode>0%</c:formatCode>
                <c:ptCount val="8"/>
                <c:pt idx="0">
                  <c:v>0.2</c:v>
                </c:pt>
                <c:pt idx="1">
                  <c:v>0.2</c:v>
                </c:pt>
                <c:pt idx="2">
                  <c:v>0.14000000000000001</c:v>
                </c:pt>
                <c:pt idx="3">
                  <c:v>0.15</c:v>
                </c:pt>
                <c:pt idx="4">
                  <c:v>0.37</c:v>
                </c:pt>
                <c:pt idx="5">
                  <c:v>0.33</c:v>
                </c:pt>
                <c:pt idx="6">
                  <c:v>0.42</c:v>
                </c:pt>
                <c:pt idx="7">
                  <c:v>0.39</c:v>
                </c:pt>
              </c:numCache>
            </c:numRef>
          </c:val>
          <c:extLst xmlns:c16r2="http://schemas.microsoft.com/office/drawing/2015/06/chart">
            <c:ext xmlns:c16="http://schemas.microsoft.com/office/drawing/2014/chart" uri="{C3380CC4-5D6E-409C-BE32-E72D297353CC}">
              <c16:uniqueId val="{00000000-EAD9-43E7-B83F-5B8D7E6D99A8}"/>
            </c:ext>
          </c:extLst>
        </c:ser>
        <c:ser>
          <c:idx val="1"/>
          <c:order val="1"/>
          <c:tx>
            <c:strRef>
              <c:f>'16 Draaitab Vrede en veiligheid'!$C$88</c:f>
              <c:strCache>
                <c:ptCount val="1"/>
                <c:pt idx="0">
                  <c:v>Som van Neutraal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multiLvlStrRef>
              <c:f>'16 Draaitab Vrede en veiligheid'!$A$89:$A$101</c:f>
              <c:multiLvlStrCache>
                <c:ptCount val="8"/>
                <c:lvl>
                  <c:pt idx="0">
                    <c:v>Harelbeke</c:v>
                  </c:pt>
                  <c:pt idx="1">
                    <c:v>Vlaamse gewest</c:v>
                  </c:pt>
                  <c:pt idx="2">
                    <c:v>Harelbeke</c:v>
                  </c:pt>
                  <c:pt idx="3">
                    <c:v>Vlaamse gewest</c:v>
                  </c:pt>
                  <c:pt idx="4">
                    <c:v>Harelbeke</c:v>
                  </c:pt>
                  <c:pt idx="5">
                    <c:v>Vlaamse gewest</c:v>
                  </c:pt>
                  <c:pt idx="6">
                    <c:v>Harelbeke</c:v>
                  </c:pt>
                  <c:pt idx="7">
                    <c:v>Vlaamse gewest</c:v>
                  </c:pt>
                </c:lvl>
                <c:lvl>
                  <c:pt idx="0">
                    <c:v>Stadsbestuur</c:v>
                  </c:pt>
                  <c:pt idx="2">
                    <c:v>Politie</c:v>
                  </c:pt>
                  <c:pt idx="4">
                    <c:v>Vlaamse overheid</c:v>
                  </c:pt>
                  <c:pt idx="6">
                    <c:v>Federale overheid</c:v>
                  </c:pt>
                </c:lvl>
              </c:multiLvlStrCache>
            </c:multiLvlStrRef>
          </c:cat>
          <c:val>
            <c:numRef>
              <c:f>'16 Draaitab Vrede en veiligheid'!$C$89:$C$101</c:f>
              <c:numCache>
                <c:formatCode>0%</c:formatCode>
                <c:ptCount val="8"/>
                <c:pt idx="0">
                  <c:v>0.48</c:v>
                </c:pt>
                <c:pt idx="1">
                  <c:v>0.45</c:v>
                </c:pt>
                <c:pt idx="2">
                  <c:v>0.34</c:v>
                </c:pt>
                <c:pt idx="3">
                  <c:v>0.38</c:v>
                </c:pt>
                <c:pt idx="4">
                  <c:v>0.41</c:v>
                </c:pt>
                <c:pt idx="5">
                  <c:v>0.45</c:v>
                </c:pt>
                <c:pt idx="6">
                  <c:v>0.43</c:v>
                </c:pt>
                <c:pt idx="7">
                  <c:v>0.44</c:v>
                </c:pt>
              </c:numCache>
            </c:numRef>
          </c:val>
          <c:extLst xmlns:c16r2="http://schemas.microsoft.com/office/drawing/2015/06/chart">
            <c:ext xmlns:c16="http://schemas.microsoft.com/office/drawing/2014/chart" uri="{C3380CC4-5D6E-409C-BE32-E72D297353CC}">
              <c16:uniqueId val="{00000001-EAD9-43E7-B83F-5B8D7E6D99A8}"/>
            </c:ext>
          </c:extLst>
        </c:ser>
        <c:ser>
          <c:idx val="2"/>
          <c:order val="2"/>
          <c:tx>
            <c:strRef>
              <c:f>'16 Draaitab Vrede en veiligheid'!$D$88</c:f>
              <c:strCache>
                <c:ptCount val="1"/>
                <c:pt idx="0">
                  <c:v>Som van Veel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ctr"/>
            <c:showLegendKey val="0"/>
            <c:showVal val="1"/>
            <c:showCatName val="0"/>
            <c:showSerName val="0"/>
            <c:showPercent val="0"/>
            <c:showBubbleSize val="0"/>
            <c:showLeaderLines val="0"/>
          </c:dLbls>
          <c:cat>
            <c:multiLvlStrRef>
              <c:f>'16 Draaitab Vrede en veiligheid'!$A$89:$A$101</c:f>
              <c:multiLvlStrCache>
                <c:ptCount val="8"/>
                <c:lvl>
                  <c:pt idx="0">
                    <c:v>Harelbeke</c:v>
                  </c:pt>
                  <c:pt idx="1">
                    <c:v>Vlaamse gewest</c:v>
                  </c:pt>
                  <c:pt idx="2">
                    <c:v>Harelbeke</c:v>
                  </c:pt>
                  <c:pt idx="3">
                    <c:v>Vlaamse gewest</c:v>
                  </c:pt>
                  <c:pt idx="4">
                    <c:v>Harelbeke</c:v>
                  </c:pt>
                  <c:pt idx="5">
                    <c:v>Vlaamse gewest</c:v>
                  </c:pt>
                  <c:pt idx="6">
                    <c:v>Harelbeke</c:v>
                  </c:pt>
                  <c:pt idx="7">
                    <c:v>Vlaamse gewest</c:v>
                  </c:pt>
                </c:lvl>
                <c:lvl>
                  <c:pt idx="0">
                    <c:v>Stadsbestuur</c:v>
                  </c:pt>
                  <c:pt idx="2">
                    <c:v>Politie</c:v>
                  </c:pt>
                  <c:pt idx="4">
                    <c:v>Vlaamse overheid</c:v>
                  </c:pt>
                  <c:pt idx="6">
                    <c:v>Federale overheid</c:v>
                  </c:pt>
                </c:lvl>
              </c:multiLvlStrCache>
            </c:multiLvlStrRef>
          </c:cat>
          <c:val>
            <c:numRef>
              <c:f>'16 Draaitab Vrede en veiligheid'!$D$89:$D$101</c:f>
              <c:numCache>
                <c:formatCode>0%</c:formatCode>
                <c:ptCount val="8"/>
                <c:pt idx="0">
                  <c:v>0.32</c:v>
                </c:pt>
                <c:pt idx="1">
                  <c:v>0.35</c:v>
                </c:pt>
                <c:pt idx="2">
                  <c:v>0.52</c:v>
                </c:pt>
                <c:pt idx="3">
                  <c:v>0.47</c:v>
                </c:pt>
                <c:pt idx="4">
                  <c:v>0.21</c:v>
                </c:pt>
                <c:pt idx="5">
                  <c:v>0.22</c:v>
                </c:pt>
                <c:pt idx="6">
                  <c:v>0.15</c:v>
                </c:pt>
                <c:pt idx="7">
                  <c:v>0.16</c:v>
                </c:pt>
              </c:numCache>
            </c:numRef>
          </c:val>
          <c:extLst xmlns:c16r2="http://schemas.microsoft.com/office/drawing/2015/06/chart">
            <c:ext xmlns:c16="http://schemas.microsoft.com/office/drawing/2014/chart" uri="{C3380CC4-5D6E-409C-BE32-E72D297353CC}">
              <c16:uniqueId val="{00000002-EAD9-43E7-B83F-5B8D7E6D99A8}"/>
            </c:ext>
          </c:extLst>
        </c:ser>
        <c:dLbls>
          <c:dLblPos val="ctr"/>
          <c:showLegendKey val="0"/>
          <c:showVal val="1"/>
          <c:showCatName val="0"/>
          <c:showSerName val="0"/>
          <c:showPercent val="0"/>
          <c:showBubbleSize val="0"/>
        </c:dLbls>
        <c:gapWidth val="100"/>
        <c:overlap val="100"/>
        <c:axId val="339873792"/>
        <c:axId val="339875328"/>
      </c:barChart>
      <c:catAx>
        <c:axId val="339873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875328"/>
        <c:crosses val="autoZero"/>
        <c:auto val="1"/>
        <c:lblAlgn val="ctr"/>
        <c:lblOffset val="100"/>
        <c:noMultiLvlLbl val="0"/>
      </c:catAx>
      <c:valAx>
        <c:axId val="339875328"/>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39873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pivotSource>
    <c:name>[Goeiemorgen_Harelbeke_de_cijfers.xlsx]16 Draaitab Vrede en veiligheid!Draaitabel10</c:name>
    <c:fmtId val="1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Snelheidscontroles</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'16 Draaitab Vrede en veiligheid'!$B$61</c:f>
              <c:strCache>
                <c:ptCount val="1"/>
                <c:pt idx="0">
                  <c:v>Som van Snelheidscontrole - % overtreders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'16 Draaitab Vrede en veiligheid'!$A$62:$A$65</c:f>
              <c:strCache>
                <c:ptCount val="3"/>
                <c:pt idx="0">
                  <c:v>2015</c:v>
                </c:pt>
                <c:pt idx="1">
                  <c:v>2016</c:v>
                </c:pt>
                <c:pt idx="2">
                  <c:v>2017</c:v>
                </c:pt>
              </c:strCache>
            </c:strRef>
          </c:cat>
          <c:val>
            <c:numRef>
              <c:f>'16 Draaitab Vrede en veiligheid'!$B$62:$B$65</c:f>
              <c:numCache>
                <c:formatCode>0%</c:formatCode>
                <c:ptCount val="3"/>
                <c:pt idx="0">
                  <c:v>0.12065986568307817</c:v>
                </c:pt>
                <c:pt idx="1">
                  <c:v>0.10682753330078806</c:v>
                </c:pt>
                <c:pt idx="2">
                  <c:v>0.10138520097840446</c:v>
                </c:pt>
              </c:numCache>
            </c:numRef>
          </c:val>
          <c:extLst xmlns:c16r2="http://schemas.microsoft.com/office/drawing/2015/06/chart">
            <c:ext xmlns:c16="http://schemas.microsoft.com/office/drawing/2014/chart" uri="{C3380CC4-5D6E-409C-BE32-E72D297353CC}">
              <c16:uniqueId val="{00000000-27D4-4E87-A4E5-FCFBCFD8EB5E}"/>
            </c:ext>
          </c:extLst>
        </c:ser>
        <c:ser>
          <c:idx val="1"/>
          <c:order val="1"/>
          <c:tx>
            <c:strRef>
              <c:f>'16 Draaitab Vrede en veiligheid'!$C$61</c:f>
              <c:strCache>
                <c:ptCount val="1"/>
                <c:pt idx="0">
                  <c:v>Som van Onbemande snelheid - % overtreders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outEnd"/>
            <c:showLegendKey val="0"/>
            <c:showVal val="1"/>
            <c:showCatName val="0"/>
            <c:showSerName val="0"/>
            <c:showPercent val="0"/>
            <c:showBubbleSize val="0"/>
            <c:showLeaderLines val="0"/>
          </c:dLbls>
          <c:cat>
            <c:strRef>
              <c:f>'16 Draaitab Vrede en veiligheid'!$A$62:$A$65</c:f>
              <c:strCache>
                <c:ptCount val="3"/>
                <c:pt idx="0">
                  <c:v>2015</c:v>
                </c:pt>
                <c:pt idx="1">
                  <c:v>2016</c:v>
                </c:pt>
                <c:pt idx="2">
                  <c:v>2017</c:v>
                </c:pt>
              </c:strCache>
            </c:strRef>
          </c:cat>
          <c:val>
            <c:numRef>
              <c:f>'16 Draaitab Vrede en veiligheid'!$C$62:$C$65</c:f>
              <c:numCache>
                <c:formatCode>0%</c:formatCode>
                <c:ptCount val="3"/>
                <c:pt idx="2">
                  <c:v>6.4023173567821215E-3</c:v>
                </c:pt>
              </c:numCache>
            </c:numRef>
          </c:val>
          <c:extLst xmlns:c16r2="http://schemas.microsoft.com/office/drawing/2015/06/chart">
            <c:ext xmlns:c16="http://schemas.microsoft.com/office/drawing/2014/chart" uri="{C3380CC4-5D6E-409C-BE32-E72D297353CC}">
              <c16:uniqueId val="{00000001-27D4-4E87-A4E5-FCFBCFD8EB5E}"/>
            </c:ext>
          </c:extLst>
        </c:ser>
        <c:dLbls>
          <c:dLblPos val="outEnd"/>
          <c:showLegendKey val="0"/>
          <c:showVal val="1"/>
          <c:showCatName val="0"/>
          <c:showSerName val="0"/>
          <c:showPercent val="0"/>
          <c:showBubbleSize val="0"/>
        </c:dLbls>
        <c:gapWidth val="100"/>
        <c:overlap val="-24"/>
        <c:axId val="340372096"/>
        <c:axId val="340369408"/>
      </c:barChart>
      <c:catAx>
        <c:axId val="340372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369408"/>
        <c:crosses val="autoZero"/>
        <c:auto val="1"/>
        <c:lblAlgn val="ctr"/>
        <c:lblOffset val="100"/>
        <c:noMultiLvlLbl val="0"/>
      </c:catAx>
      <c:valAx>
        <c:axId val="34036940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37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[Goeiemorgen_Harelbeke_de_cijfers.xlsx]16 Draaitab Vrede en veiligheid!Draaitabel4</c:name>
    <c:fmtId val="24"/>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Verkeersongevallen</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veiligheid'!$B$13</c:f>
              <c:strCache>
                <c:ptCount val="1"/>
                <c:pt idx="0">
                  <c:v>Som van Verkeersongevallen stoffelijke schade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'16 Draaitab Vrede en veiligheid'!$A$14:$A$23</c:f>
              <c:strCache>
                <c:ptCount val="9"/>
                <c:pt idx="0">
                  <c:v>2008</c:v>
                </c:pt>
                <c:pt idx="1">
                  <c:v>2009</c:v>
                </c:pt>
                <c:pt idx="2">
                  <c:v>2010</c:v>
                </c:pt>
                <c:pt idx="3">
                  <c:v>2011</c:v>
                </c:pt>
                <c:pt idx="4">
                  <c:v>2012</c:v>
                </c:pt>
                <c:pt idx="5">
                  <c:v>2013</c:v>
                </c:pt>
                <c:pt idx="6">
                  <c:v>2014</c:v>
                </c:pt>
                <c:pt idx="7">
                  <c:v>2015</c:v>
                </c:pt>
                <c:pt idx="8">
                  <c:v>2016</c:v>
                </c:pt>
              </c:strCache>
            </c:strRef>
          </c:cat>
          <c:val>
            <c:numRef>
              <c:f>'16 Draaitab Vrede en veiligheid'!$B$14:$B$23</c:f>
              <c:numCache>
                <c:formatCode>General</c:formatCode>
                <c:ptCount val="9"/>
                <c:pt idx="0">
                  <c:v>537</c:v>
                </c:pt>
                <c:pt idx="1">
                  <c:v>580</c:v>
                </c:pt>
                <c:pt idx="2">
                  <c:v>602</c:v>
                </c:pt>
                <c:pt idx="3">
                  <c:v>543</c:v>
                </c:pt>
                <c:pt idx="4">
                  <c:v>392</c:v>
                </c:pt>
                <c:pt idx="5">
                  <c:v>361</c:v>
                </c:pt>
                <c:pt idx="6">
                  <c:v>322</c:v>
                </c:pt>
                <c:pt idx="7">
                  <c:v>313</c:v>
                </c:pt>
                <c:pt idx="8">
                  <c:v>224</c:v>
                </c:pt>
              </c:numCache>
            </c:numRef>
          </c:val>
          <c:extLst xmlns:c16r2="http://schemas.microsoft.com/office/drawing/2015/06/chart">
            <c:ext xmlns:c16="http://schemas.microsoft.com/office/drawing/2014/chart" uri="{C3380CC4-5D6E-409C-BE32-E72D297353CC}">
              <c16:uniqueId val="{00000000-A07A-485D-91D2-183CC2476324}"/>
            </c:ext>
          </c:extLst>
        </c:ser>
        <c:ser>
          <c:idx val="1"/>
          <c:order val="1"/>
          <c:tx>
            <c:strRef>
              <c:f>'16 Draaitab Vrede en veiligheid'!$C$13</c:f>
              <c:strCache>
                <c:ptCount val="1"/>
                <c:pt idx="0">
                  <c:v>Som van Verkeersongevallen met gewonden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'16 Draaitab Vrede en veiligheid'!$A$14:$A$23</c:f>
              <c:strCache>
                <c:ptCount val="9"/>
                <c:pt idx="0">
                  <c:v>2008</c:v>
                </c:pt>
                <c:pt idx="1">
                  <c:v>2009</c:v>
                </c:pt>
                <c:pt idx="2">
                  <c:v>2010</c:v>
                </c:pt>
                <c:pt idx="3">
                  <c:v>2011</c:v>
                </c:pt>
                <c:pt idx="4">
                  <c:v>2012</c:v>
                </c:pt>
                <c:pt idx="5">
                  <c:v>2013</c:v>
                </c:pt>
                <c:pt idx="6">
                  <c:v>2014</c:v>
                </c:pt>
                <c:pt idx="7">
                  <c:v>2015</c:v>
                </c:pt>
                <c:pt idx="8">
                  <c:v>2016</c:v>
                </c:pt>
              </c:strCache>
            </c:strRef>
          </c:cat>
          <c:val>
            <c:numRef>
              <c:f>'16 Draaitab Vrede en veiligheid'!$C$14:$C$23</c:f>
              <c:numCache>
                <c:formatCode>General</c:formatCode>
                <c:ptCount val="9"/>
                <c:pt idx="0">
                  <c:v>187</c:v>
                </c:pt>
                <c:pt idx="1">
                  <c:v>160</c:v>
                </c:pt>
                <c:pt idx="2">
                  <c:v>164</c:v>
                </c:pt>
                <c:pt idx="3">
                  <c:v>150</c:v>
                </c:pt>
                <c:pt idx="4">
                  <c:v>137</c:v>
                </c:pt>
                <c:pt idx="5">
                  <c:v>139</c:v>
                </c:pt>
                <c:pt idx="6">
                  <c:v>108</c:v>
                </c:pt>
                <c:pt idx="7">
                  <c:v>126</c:v>
                </c:pt>
                <c:pt idx="8">
                  <c:v>86</c:v>
                </c:pt>
              </c:numCache>
            </c:numRef>
          </c:val>
          <c:extLst xmlns:c16r2="http://schemas.microsoft.com/office/drawing/2015/06/chart">
            <c:ext xmlns:c16="http://schemas.microsoft.com/office/drawing/2014/chart" uri="{C3380CC4-5D6E-409C-BE32-E72D297353CC}">
              <c16:uniqueId val="{00000001-A07A-485D-91D2-183CC2476324}"/>
            </c:ext>
          </c:extLst>
        </c:ser>
        <c:ser>
          <c:idx val="2"/>
          <c:order val="2"/>
          <c:tx>
            <c:strRef>
              <c:f>'16 Draaitab Vrede en veiligheid'!$D$13</c:f>
              <c:strCache>
                <c:ptCount val="1"/>
                <c:pt idx="0">
                  <c:v>Som van Verkeersongevallen met doden</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'16 Draaitab Vrede en veiligheid'!$A$14:$A$23</c:f>
              <c:strCache>
                <c:ptCount val="9"/>
                <c:pt idx="0">
                  <c:v>2008</c:v>
                </c:pt>
                <c:pt idx="1">
                  <c:v>2009</c:v>
                </c:pt>
                <c:pt idx="2">
                  <c:v>2010</c:v>
                </c:pt>
                <c:pt idx="3">
                  <c:v>2011</c:v>
                </c:pt>
                <c:pt idx="4">
                  <c:v>2012</c:v>
                </c:pt>
                <c:pt idx="5">
                  <c:v>2013</c:v>
                </c:pt>
                <c:pt idx="6">
                  <c:v>2014</c:v>
                </c:pt>
                <c:pt idx="7">
                  <c:v>2015</c:v>
                </c:pt>
                <c:pt idx="8">
                  <c:v>2016</c:v>
                </c:pt>
              </c:strCache>
            </c:strRef>
          </c:cat>
          <c:val>
            <c:numRef>
              <c:f>'16 Draaitab Vrede en veiligheid'!$D$14:$D$23</c:f>
              <c:numCache>
                <c:formatCode>General</c:formatCode>
                <c:ptCount val="9"/>
                <c:pt idx="0">
                  <c:v>0</c:v>
                </c:pt>
                <c:pt idx="1">
                  <c:v>2</c:v>
                </c:pt>
                <c:pt idx="2">
                  <c:v>1</c:v>
                </c:pt>
                <c:pt idx="3">
                  <c:v>2</c:v>
                </c:pt>
                <c:pt idx="4">
                  <c:v>3</c:v>
                </c:pt>
                <c:pt idx="5">
                  <c:v>2</c:v>
                </c:pt>
                <c:pt idx="6">
                  <c:v>4</c:v>
                </c:pt>
                <c:pt idx="7">
                  <c:v>2</c:v>
                </c:pt>
                <c:pt idx="8">
                  <c:v>1</c:v>
                </c:pt>
              </c:numCache>
            </c:numRef>
          </c:val>
          <c:extLst xmlns:c16r2="http://schemas.microsoft.com/office/drawing/2015/06/chart">
            <c:ext xmlns:c16="http://schemas.microsoft.com/office/drawing/2014/chart" uri="{C3380CC4-5D6E-409C-BE32-E72D297353CC}">
              <c16:uniqueId val="{00000002-A07A-485D-91D2-183CC2476324}"/>
            </c:ext>
          </c:extLst>
        </c:ser>
        <c:dLbls>
          <c:dLblPos val="inBase"/>
          <c:showLegendKey val="0"/>
          <c:showVal val="1"/>
          <c:showCatName val="0"/>
          <c:showSerName val="0"/>
          <c:showPercent val="0"/>
          <c:showBubbleSize val="0"/>
        </c:dLbls>
        <c:gapWidth val="100"/>
        <c:overlap val="100"/>
        <c:axId val="340263680"/>
        <c:axId val="340265216"/>
      </c:barChart>
      <c:catAx>
        <c:axId val="340263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265216"/>
        <c:crosses val="autoZero"/>
        <c:auto val="1"/>
        <c:lblAlgn val="ctr"/>
        <c:lblOffset val="100"/>
        <c:noMultiLvlLbl val="0"/>
      </c:catAx>
      <c:valAx>
        <c:axId val="3402652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263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[Goeiemorgen_Harelbeke_de_cijfers.xlsx]16 Draaitab Vrede en veiligheid!Draaitabel12</c:name>
    <c:fmtId val="6"/>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BE"/>
              <a:t>Alcoholcontrole</a:t>
            </a:r>
          </a:p>
        </c:rich>
      </c:tx>
      <c:overlay val="0"/>
      <c:spPr>
        <a:noFill/>
        <a:ln>
          <a:noFill/>
        </a:ln>
        <a:effectLst/>
      </c:sp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'16 Draaitab Vrede en veiligheid'!$B$71</c:f>
              <c:strCache>
                <c:ptCount val="1"/>
                <c:pt idx="0">
                  <c:v>Som van Samplings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'16 Draaitab Vrede en veiligheid'!$A$72:$A$74</c:f>
              <c:strCache>
                <c:ptCount val="2"/>
                <c:pt idx="0">
                  <c:v>2016</c:v>
                </c:pt>
                <c:pt idx="1">
                  <c:v>2017</c:v>
                </c:pt>
              </c:strCache>
            </c:strRef>
          </c:cat>
          <c:val>
            <c:numRef>
              <c:f>'16 Draaitab Vrede en veiligheid'!$B$72:$B$74</c:f>
              <c:numCache>
                <c:formatCode>General</c:formatCode>
                <c:ptCount val="2"/>
                <c:pt idx="0">
                  <c:v>3077</c:v>
                </c:pt>
                <c:pt idx="1">
                  <c:v>5168</c:v>
                </c:pt>
              </c:numCache>
            </c:numRef>
          </c:val>
          <c:extLst xmlns:c16r2="http://schemas.microsoft.com/office/drawing/2015/06/chart">
            <c:ext xmlns:c16="http://schemas.microsoft.com/office/drawing/2014/chart" uri="{C3380CC4-5D6E-409C-BE32-E72D297353CC}">
              <c16:uniqueId val="{00000000-9349-4D05-9369-9CB8C7F0679E}"/>
            </c:ext>
          </c:extLst>
        </c:ser>
        <c:ser>
          <c:idx val="1"/>
          <c:order val="1"/>
          <c:tx>
            <c:strRef>
              <c:f>'16 Draaitab Vrede en veiligheid'!$C$71</c:f>
              <c:strCache>
                <c:ptCount val="1"/>
                <c:pt idx="0">
                  <c:v>Som van Ademtests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nl-BE"/>
              </a:p>
            </c:txPr>
            <c:dLblPos val="inBase"/>
            <c:showLegendKey val="0"/>
            <c:showVal val="1"/>
            <c:showCatName val="0"/>
            <c:showSerName val="0"/>
            <c:showPercent val="0"/>
            <c:showBubbleSize val="0"/>
            <c:showLeaderLines val="0"/>
          </c:dLbls>
          <c:cat>
            <c:strRef>
              <c:f>'16 Draaitab Vrede en veiligheid'!$A$72:$A$74</c:f>
              <c:strCache>
                <c:ptCount val="2"/>
                <c:pt idx="0">
                  <c:v>2016</c:v>
                </c:pt>
                <c:pt idx="1">
                  <c:v>2017</c:v>
                </c:pt>
              </c:strCache>
            </c:strRef>
          </c:cat>
          <c:val>
            <c:numRef>
              <c:f>'16 Draaitab Vrede en veiligheid'!$C$72:$C$74</c:f>
              <c:numCache>
                <c:formatCode>General</c:formatCode>
                <c:ptCount val="2"/>
                <c:pt idx="0">
                  <c:v>1092</c:v>
                </c:pt>
                <c:pt idx="1">
                  <c:v>321</c:v>
                </c:pt>
              </c:numCache>
            </c:numRef>
          </c:val>
          <c:extLst xmlns:c16r2="http://schemas.microsoft.com/office/drawing/2015/06/chart">
            <c:ext xmlns:c16="http://schemas.microsoft.com/office/drawing/2014/chart" uri="{C3380CC4-5D6E-409C-BE32-E72D297353CC}">
              <c16:uniqueId val="{00000001-9349-4D05-9369-9CB8C7F0679E}"/>
            </c:ext>
          </c:extLst>
        </c:ser>
        <c:dLbls>
          <c:dLblPos val="inBase"/>
          <c:showLegendKey val="0"/>
          <c:showVal val="1"/>
          <c:showCatName val="0"/>
          <c:showSerName val="0"/>
          <c:showPercent val="0"/>
          <c:showBubbleSize val="0"/>
        </c:dLbls>
        <c:gapWidth val="100"/>
        <c:overlap val="100"/>
        <c:axId val="340720640"/>
        <c:axId val="340730624"/>
      </c:barChart>
      <c:catAx>
        <c:axId val="340720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730624"/>
        <c:crosses val="autoZero"/>
        <c:auto val="1"/>
        <c:lblAlgn val="ctr"/>
        <c:lblOffset val="100"/>
        <c:noMultiLvlLbl val="0"/>
      </c:catAx>
      <c:valAx>
        <c:axId val="340730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crossAx val="340720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B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BE"/>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Prosperity!A1"/><Relationship Id="rId2" Type="http://schemas.openxmlformats.org/officeDocument/2006/relationships/hyperlink" Target="#People!A1"/><Relationship Id="rId1" Type="http://schemas.openxmlformats.org/officeDocument/2006/relationships/image" Target="../media/image1.JPG"/><Relationship Id="rId6" Type="http://schemas.openxmlformats.org/officeDocument/2006/relationships/hyperlink" Target="#Partnership!A1"/><Relationship Id="rId5" Type="http://schemas.openxmlformats.org/officeDocument/2006/relationships/hyperlink" Target="#Peace!A1"/><Relationship Id="rId4" Type="http://schemas.openxmlformats.org/officeDocument/2006/relationships/hyperlink" Target="#Planet!A1"/></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20.png"/><Relationship Id="rId4"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4" Type="http://schemas.openxmlformats.org/officeDocument/2006/relationships/image" Target="../media/image3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32.png"/><Relationship Id="rId1"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image" Target="../media/image45.png"/><Relationship Id="rId4" Type="http://schemas.openxmlformats.org/officeDocument/2006/relationships/chart" Target="../charts/chart11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38.png"/><Relationship Id="rId1" Type="http://schemas.openxmlformats.org/officeDocument/2006/relationships/image" Target="../media/image50.png"/><Relationship Id="rId4"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7.xml"/><Relationship Id="rId18" Type="http://schemas.openxmlformats.org/officeDocument/2006/relationships/chart" Target="../charts/chart12.xml"/><Relationship Id="rId26" Type="http://schemas.openxmlformats.org/officeDocument/2006/relationships/chart" Target="../charts/chart20.xml"/><Relationship Id="rId39" Type="http://schemas.openxmlformats.org/officeDocument/2006/relationships/chart" Target="../charts/chart33.xml"/><Relationship Id="rId3" Type="http://schemas.openxmlformats.org/officeDocument/2006/relationships/chart" Target="../charts/chart1.xml"/><Relationship Id="rId21" Type="http://schemas.openxmlformats.org/officeDocument/2006/relationships/chart" Target="../charts/chart15.xml"/><Relationship Id="rId34" Type="http://schemas.openxmlformats.org/officeDocument/2006/relationships/chart" Target="../charts/chart28.xml"/><Relationship Id="rId42" Type="http://schemas.openxmlformats.org/officeDocument/2006/relationships/chart" Target="../charts/chart36.xml"/><Relationship Id="rId47" Type="http://schemas.openxmlformats.org/officeDocument/2006/relationships/chart" Target="../charts/chart41.xml"/><Relationship Id="rId50" Type="http://schemas.openxmlformats.org/officeDocument/2006/relationships/chart" Target="../charts/chart44.xml"/><Relationship Id="rId7" Type="http://schemas.openxmlformats.org/officeDocument/2006/relationships/image" Target="../media/image4.png"/><Relationship Id="rId12" Type="http://schemas.openxmlformats.org/officeDocument/2006/relationships/chart" Target="../charts/chart6.xml"/><Relationship Id="rId17" Type="http://schemas.openxmlformats.org/officeDocument/2006/relationships/chart" Target="../charts/chart11.xml"/><Relationship Id="rId25" Type="http://schemas.openxmlformats.org/officeDocument/2006/relationships/chart" Target="../charts/chart19.xml"/><Relationship Id="rId33" Type="http://schemas.openxmlformats.org/officeDocument/2006/relationships/chart" Target="../charts/chart27.xml"/><Relationship Id="rId38" Type="http://schemas.openxmlformats.org/officeDocument/2006/relationships/chart" Target="../charts/chart32.xml"/><Relationship Id="rId46" Type="http://schemas.openxmlformats.org/officeDocument/2006/relationships/chart" Target="../charts/chart40.xml"/><Relationship Id="rId2" Type="http://schemas.openxmlformats.org/officeDocument/2006/relationships/image" Target="../media/image3.JPG"/><Relationship Id="rId16" Type="http://schemas.openxmlformats.org/officeDocument/2006/relationships/chart" Target="../charts/chart10.xml"/><Relationship Id="rId20" Type="http://schemas.openxmlformats.org/officeDocument/2006/relationships/chart" Target="../charts/chart14.xml"/><Relationship Id="rId29" Type="http://schemas.openxmlformats.org/officeDocument/2006/relationships/chart" Target="../charts/chart23.xml"/><Relationship Id="rId41" Type="http://schemas.openxmlformats.org/officeDocument/2006/relationships/chart" Target="../charts/chart35.xml"/><Relationship Id="rId54" Type="http://schemas.openxmlformats.org/officeDocument/2006/relationships/chart" Target="../charts/chart48.xml"/><Relationship Id="rId1" Type="http://schemas.openxmlformats.org/officeDocument/2006/relationships/image" Target="../media/image2.JPG"/><Relationship Id="rId6" Type="http://schemas.openxmlformats.org/officeDocument/2006/relationships/chart" Target="../charts/chart4.xml"/><Relationship Id="rId11" Type="http://schemas.openxmlformats.org/officeDocument/2006/relationships/image" Target="../media/image7.png"/><Relationship Id="rId24" Type="http://schemas.openxmlformats.org/officeDocument/2006/relationships/chart" Target="../charts/chart18.xml"/><Relationship Id="rId32" Type="http://schemas.openxmlformats.org/officeDocument/2006/relationships/chart" Target="../charts/chart26.xml"/><Relationship Id="rId37" Type="http://schemas.openxmlformats.org/officeDocument/2006/relationships/chart" Target="../charts/chart31.xml"/><Relationship Id="rId40" Type="http://schemas.openxmlformats.org/officeDocument/2006/relationships/chart" Target="../charts/chart34.xml"/><Relationship Id="rId45" Type="http://schemas.openxmlformats.org/officeDocument/2006/relationships/chart" Target="../charts/chart39.xml"/><Relationship Id="rId53" Type="http://schemas.openxmlformats.org/officeDocument/2006/relationships/chart" Target="../charts/chart47.xml"/><Relationship Id="rId5" Type="http://schemas.openxmlformats.org/officeDocument/2006/relationships/chart" Target="../charts/chart3.xml"/><Relationship Id="rId15" Type="http://schemas.openxmlformats.org/officeDocument/2006/relationships/chart" Target="../charts/chart9.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30.xml"/><Relationship Id="rId49" Type="http://schemas.openxmlformats.org/officeDocument/2006/relationships/chart" Target="../charts/chart43.xml"/><Relationship Id="rId10" Type="http://schemas.openxmlformats.org/officeDocument/2006/relationships/image" Target="../media/image6.png"/><Relationship Id="rId19" Type="http://schemas.openxmlformats.org/officeDocument/2006/relationships/chart" Target="../charts/chart13.xml"/><Relationship Id="rId31" Type="http://schemas.openxmlformats.org/officeDocument/2006/relationships/chart" Target="../charts/chart25.xml"/><Relationship Id="rId44" Type="http://schemas.openxmlformats.org/officeDocument/2006/relationships/chart" Target="../charts/chart38.xml"/><Relationship Id="rId52" Type="http://schemas.openxmlformats.org/officeDocument/2006/relationships/chart" Target="../charts/chart46.xml"/><Relationship Id="rId4" Type="http://schemas.openxmlformats.org/officeDocument/2006/relationships/chart" Target="../charts/chart2.xml"/><Relationship Id="rId9" Type="http://schemas.openxmlformats.org/officeDocument/2006/relationships/image" Target="../media/image5.png"/><Relationship Id="rId14" Type="http://schemas.openxmlformats.org/officeDocument/2006/relationships/chart" Target="../charts/chart8.xml"/><Relationship Id="rId22" Type="http://schemas.openxmlformats.org/officeDocument/2006/relationships/chart" Target="../charts/chart16.xml"/><Relationship Id="rId27" Type="http://schemas.openxmlformats.org/officeDocument/2006/relationships/chart" Target="../charts/chart21.xml"/><Relationship Id="rId30" Type="http://schemas.openxmlformats.org/officeDocument/2006/relationships/chart" Target="../charts/chart24.xml"/><Relationship Id="rId35" Type="http://schemas.openxmlformats.org/officeDocument/2006/relationships/chart" Target="../charts/chart29.xml"/><Relationship Id="rId43" Type="http://schemas.openxmlformats.org/officeDocument/2006/relationships/chart" Target="../charts/chart37.xml"/><Relationship Id="rId48" Type="http://schemas.openxmlformats.org/officeDocument/2006/relationships/chart" Target="../charts/chart42.xml"/><Relationship Id="rId8" Type="http://schemas.openxmlformats.org/officeDocument/2006/relationships/chart" Target="../charts/chart5.xml"/><Relationship Id="rId51" Type="http://schemas.openxmlformats.org/officeDocument/2006/relationships/chart" Target="../charts/chart45.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51.png"/><Relationship Id="rId1" Type="http://schemas.openxmlformats.org/officeDocument/2006/relationships/image" Target="../media/image14.png"/><Relationship Id="rId5" Type="http://schemas.openxmlformats.org/officeDocument/2006/relationships/image" Target="../media/image52.png"/><Relationship Id="rId4"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chart" Target="../charts/chart68.xml"/><Relationship Id="rId39" Type="http://schemas.openxmlformats.org/officeDocument/2006/relationships/chart" Target="../charts/chart81.xml"/><Relationship Id="rId3" Type="http://schemas.openxmlformats.org/officeDocument/2006/relationships/image" Target="../media/image9.png"/><Relationship Id="rId21" Type="http://schemas.openxmlformats.org/officeDocument/2006/relationships/chart" Target="../charts/chart63.xml"/><Relationship Id="rId34" Type="http://schemas.openxmlformats.org/officeDocument/2006/relationships/chart" Target="../charts/chart76.xml"/><Relationship Id="rId7" Type="http://schemas.openxmlformats.org/officeDocument/2006/relationships/image" Target="../media/image13.png"/><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chart" Target="../charts/chart67.xml"/><Relationship Id="rId33" Type="http://schemas.openxmlformats.org/officeDocument/2006/relationships/chart" Target="../charts/chart75.xml"/><Relationship Id="rId38" Type="http://schemas.openxmlformats.org/officeDocument/2006/relationships/chart" Target="../charts/chart80.xml"/><Relationship Id="rId2" Type="http://schemas.openxmlformats.org/officeDocument/2006/relationships/image" Target="../media/image8.png"/><Relationship Id="rId16" Type="http://schemas.openxmlformats.org/officeDocument/2006/relationships/chart" Target="../charts/chart58.xml"/><Relationship Id="rId20" Type="http://schemas.openxmlformats.org/officeDocument/2006/relationships/chart" Target="../charts/chart62.xml"/><Relationship Id="rId29" Type="http://schemas.openxmlformats.org/officeDocument/2006/relationships/chart" Target="../charts/chart71.xml"/><Relationship Id="rId1" Type="http://schemas.openxmlformats.org/officeDocument/2006/relationships/chart" Target="../charts/chart49.xml"/><Relationship Id="rId6" Type="http://schemas.openxmlformats.org/officeDocument/2006/relationships/image" Target="../media/image12.png"/><Relationship Id="rId11" Type="http://schemas.openxmlformats.org/officeDocument/2006/relationships/chart" Target="../charts/chart53.xml"/><Relationship Id="rId24" Type="http://schemas.openxmlformats.org/officeDocument/2006/relationships/chart" Target="../charts/chart66.xml"/><Relationship Id="rId32" Type="http://schemas.openxmlformats.org/officeDocument/2006/relationships/chart" Target="../charts/chart74.xml"/><Relationship Id="rId37" Type="http://schemas.openxmlformats.org/officeDocument/2006/relationships/chart" Target="../charts/chart79.xml"/><Relationship Id="rId40" Type="http://schemas.openxmlformats.org/officeDocument/2006/relationships/chart" Target="../charts/chart82.xml"/><Relationship Id="rId5" Type="http://schemas.openxmlformats.org/officeDocument/2006/relationships/image" Target="../media/image11.png"/><Relationship Id="rId15" Type="http://schemas.openxmlformats.org/officeDocument/2006/relationships/chart" Target="../charts/chart57.xml"/><Relationship Id="rId23" Type="http://schemas.openxmlformats.org/officeDocument/2006/relationships/chart" Target="../charts/chart65.xml"/><Relationship Id="rId28" Type="http://schemas.openxmlformats.org/officeDocument/2006/relationships/chart" Target="../charts/chart70.xml"/><Relationship Id="rId36" Type="http://schemas.openxmlformats.org/officeDocument/2006/relationships/chart" Target="../charts/chart78.xml"/><Relationship Id="rId10" Type="http://schemas.openxmlformats.org/officeDocument/2006/relationships/chart" Target="../charts/chart52.xml"/><Relationship Id="rId19" Type="http://schemas.openxmlformats.org/officeDocument/2006/relationships/chart" Target="../charts/chart61.xml"/><Relationship Id="rId31" Type="http://schemas.openxmlformats.org/officeDocument/2006/relationships/chart" Target="../charts/chart73.xml"/><Relationship Id="rId4" Type="http://schemas.openxmlformats.org/officeDocument/2006/relationships/image" Target="../media/image10.png"/><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chart" Target="../charts/chart64.xml"/><Relationship Id="rId27" Type="http://schemas.openxmlformats.org/officeDocument/2006/relationships/chart" Target="../charts/chart69.xml"/><Relationship Id="rId30" Type="http://schemas.openxmlformats.org/officeDocument/2006/relationships/chart" Target="../charts/chart72.xml"/><Relationship Id="rId35" Type="http://schemas.openxmlformats.org/officeDocument/2006/relationships/chart" Target="../charts/chart7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4.xml"/><Relationship Id="rId13" Type="http://schemas.openxmlformats.org/officeDocument/2006/relationships/chart" Target="../charts/chart88.xml"/><Relationship Id="rId18" Type="http://schemas.openxmlformats.org/officeDocument/2006/relationships/image" Target="../media/image24.png"/><Relationship Id="rId26" Type="http://schemas.openxmlformats.org/officeDocument/2006/relationships/chart" Target="../charts/chart91.xml"/><Relationship Id="rId3" Type="http://schemas.openxmlformats.org/officeDocument/2006/relationships/image" Target="../media/image15.png"/><Relationship Id="rId21" Type="http://schemas.openxmlformats.org/officeDocument/2006/relationships/image" Target="../media/image26.png"/><Relationship Id="rId7" Type="http://schemas.openxmlformats.org/officeDocument/2006/relationships/image" Target="../media/image19.png"/><Relationship Id="rId12" Type="http://schemas.openxmlformats.org/officeDocument/2006/relationships/image" Target="../media/image20.png"/><Relationship Id="rId17" Type="http://schemas.openxmlformats.org/officeDocument/2006/relationships/image" Target="../media/image23.png"/><Relationship Id="rId25" Type="http://schemas.openxmlformats.org/officeDocument/2006/relationships/image" Target="../media/image30.png"/><Relationship Id="rId2" Type="http://schemas.openxmlformats.org/officeDocument/2006/relationships/image" Target="../media/image14.png"/><Relationship Id="rId16" Type="http://schemas.openxmlformats.org/officeDocument/2006/relationships/image" Target="../media/image22.png"/><Relationship Id="rId20" Type="http://schemas.openxmlformats.org/officeDocument/2006/relationships/chart" Target="../charts/chart90.xml"/><Relationship Id="rId1" Type="http://schemas.openxmlformats.org/officeDocument/2006/relationships/chart" Target="../charts/chart83.xml"/><Relationship Id="rId6" Type="http://schemas.openxmlformats.org/officeDocument/2006/relationships/image" Target="../media/image18.png"/><Relationship Id="rId11" Type="http://schemas.openxmlformats.org/officeDocument/2006/relationships/chart" Target="../charts/chart87.xml"/><Relationship Id="rId24" Type="http://schemas.openxmlformats.org/officeDocument/2006/relationships/image" Target="../media/image29.png"/><Relationship Id="rId5" Type="http://schemas.openxmlformats.org/officeDocument/2006/relationships/image" Target="../media/image17.png"/><Relationship Id="rId15" Type="http://schemas.openxmlformats.org/officeDocument/2006/relationships/image" Target="../media/image21.png"/><Relationship Id="rId23" Type="http://schemas.openxmlformats.org/officeDocument/2006/relationships/image" Target="../media/image28.png"/><Relationship Id="rId28" Type="http://schemas.openxmlformats.org/officeDocument/2006/relationships/image" Target="../media/image31.png"/><Relationship Id="rId10" Type="http://schemas.openxmlformats.org/officeDocument/2006/relationships/chart" Target="../charts/chart86.xml"/><Relationship Id="rId19" Type="http://schemas.openxmlformats.org/officeDocument/2006/relationships/image" Target="../media/image25.png"/><Relationship Id="rId4" Type="http://schemas.openxmlformats.org/officeDocument/2006/relationships/image" Target="../media/image16.png"/><Relationship Id="rId9" Type="http://schemas.openxmlformats.org/officeDocument/2006/relationships/chart" Target="../charts/chart85.xml"/><Relationship Id="rId14" Type="http://schemas.openxmlformats.org/officeDocument/2006/relationships/chart" Target="../charts/chart89.xml"/><Relationship Id="rId22" Type="http://schemas.openxmlformats.org/officeDocument/2006/relationships/image" Target="../media/image27.png"/><Relationship Id="rId27" Type="http://schemas.openxmlformats.org/officeDocument/2006/relationships/chart" Target="../charts/chart9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3" Type="http://schemas.openxmlformats.org/officeDocument/2006/relationships/chart" Target="../charts/chart95.xml"/><Relationship Id="rId7" Type="http://schemas.openxmlformats.org/officeDocument/2006/relationships/chart" Target="../charts/chart98.xml"/><Relationship Id="rId12" Type="http://schemas.openxmlformats.org/officeDocument/2006/relationships/chart" Target="../charts/chart103.xml"/><Relationship Id="rId2" Type="http://schemas.openxmlformats.org/officeDocument/2006/relationships/chart" Target="../charts/chart94.xml"/><Relationship Id="rId16" Type="http://schemas.openxmlformats.org/officeDocument/2006/relationships/chart" Target="../charts/chart107.xml"/><Relationship Id="rId1" Type="http://schemas.openxmlformats.org/officeDocument/2006/relationships/chart" Target="../charts/chart93.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image" Target="../media/image32.png"/><Relationship Id="rId15" Type="http://schemas.openxmlformats.org/officeDocument/2006/relationships/chart" Target="../charts/chart106.xml"/><Relationship Id="rId10" Type="http://schemas.openxmlformats.org/officeDocument/2006/relationships/chart" Target="../charts/chart101.xml"/><Relationship Id="rId4" Type="http://schemas.openxmlformats.org/officeDocument/2006/relationships/chart" Target="../charts/chart96.xml"/><Relationship Id="rId9" Type="http://schemas.openxmlformats.org/officeDocument/2006/relationships/chart" Target="../charts/chart100.xml"/><Relationship Id="rId14" Type="http://schemas.openxmlformats.org/officeDocument/2006/relationships/chart" Target="../charts/chart105.xml"/></Relationships>
</file>

<file path=xl/drawings/_rels/drawing8.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33.png"/><Relationship Id="rId3" Type="http://schemas.openxmlformats.org/officeDocument/2006/relationships/image" Target="../media/image6.png"/><Relationship Id="rId7" Type="http://schemas.openxmlformats.org/officeDocument/2006/relationships/image" Target="../media/image9.png"/><Relationship Id="rId12" Type="http://schemas.openxmlformats.org/officeDocument/2006/relationships/image" Target="../media/image20.png"/><Relationship Id="rId2" Type="http://schemas.openxmlformats.org/officeDocument/2006/relationships/image" Target="../media/image4.png"/><Relationship Id="rId16" Type="http://schemas.openxmlformats.org/officeDocument/2006/relationships/image" Target="../media/image36.png"/><Relationship Id="rId1" Type="http://schemas.openxmlformats.org/officeDocument/2006/relationships/image" Target="../media/image3.JPG"/><Relationship Id="rId6" Type="http://schemas.openxmlformats.org/officeDocument/2006/relationships/image" Target="../media/image15.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35.png"/><Relationship Id="rId10" Type="http://schemas.openxmlformats.org/officeDocument/2006/relationships/image" Target="../media/image12.png"/><Relationship Id="rId4" Type="http://schemas.openxmlformats.org/officeDocument/2006/relationships/image" Target="../media/image5.png"/><Relationship Id="rId9" Type="http://schemas.openxmlformats.org/officeDocument/2006/relationships/image" Target="../media/image11.png"/><Relationship Id="rId1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5</xdr:row>
      <xdr:rowOff>142875</xdr:rowOff>
    </xdr:from>
    <xdr:to>
      <xdr:col>7</xdr:col>
      <xdr:colOff>454687</xdr:colOff>
      <xdr:row>26</xdr:row>
      <xdr:rowOff>76201</xdr:rowOff>
    </xdr:to>
    <xdr:pic>
      <xdr:nvPicPr>
        <xdr:cNvPr id="2" name="Afbeelding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6" t="1518" r="1893" b="2847"/>
        <a:stretch/>
      </xdr:blipFill>
      <xdr:spPr>
        <a:xfrm>
          <a:off x="733425" y="1171575"/>
          <a:ext cx="3988462" cy="3933826"/>
        </a:xfrm>
        <a:prstGeom prst="ellipse">
          <a:avLst/>
        </a:prstGeom>
      </xdr:spPr>
    </xdr:pic>
    <xdr:clientData/>
  </xdr:twoCellAnchor>
  <xdr:twoCellAnchor>
    <xdr:from>
      <xdr:col>3</xdr:col>
      <xdr:colOff>219076</xdr:colOff>
      <xdr:row>6</xdr:row>
      <xdr:rowOff>66675</xdr:rowOff>
    </xdr:from>
    <xdr:to>
      <xdr:col>5</xdr:col>
      <xdr:colOff>428626</xdr:colOff>
      <xdr:row>9</xdr:row>
      <xdr:rowOff>180975</xdr:rowOff>
    </xdr:to>
    <xdr:sp macro="" textlink="">
      <xdr:nvSpPr>
        <xdr:cNvPr id="3" name="Rechthoek 2">
          <a:hlinkClick xmlns:r="http://schemas.openxmlformats.org/officeDocument/2006/relationships" r:id="rId2"/>
        </xdr:cNvPr>
        <xdr:cNvSpPr/>
      </xdr:nvSpPr>
      <xdr:spPr>
        <a:xfrm>
          <a:off x="2047876" y="1285875"/>
          <a:ext cx="1428750"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314325</xdr:colOff>
      <xdr:row>7</xdr:row>
      <xdr:rowOff>152400</xdr:rowOff>
    </xdr:from>
    <xdr:to>
      <xdr:col>8</xdr:col>
      <xdr:colOff>47625</xdr:colOff>
      <xdr:row>17</xdr:row>
      <xdr:rowOff>133350</xdr:rowOff>
    </xdr:to>
    <xdr:sp macro="" textlink="">
      <xdr:nvSpPr>
        <xdr:cNvPr id="4" name="Gelijkbenige driehoek 3">
          <a:hlinkClick xmlns:r="http://schemas.openxmlformats.org/officeDocument/2006/relationships" r:id="rId3"/>
        </xdr:cNvPr>
        <xdr:cNvSpPr/>
      </xdr:nvSpPr>
      <xdr:spPr>
        <a:xfrm>
          <a:off x="3362325" y="1562100"/>
          <a:ext cx="1562100" cy="188595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185646</xdr:colOff>
      <xdr:row>6</xdr:row>
      <xdr:rowOff>138149</xdr:rowOff>
    </xdr:from>
    <xdr:to>
      <xdr:col>3</xdr:col>
      <xdr:colOff>128562</xdr:colOff>
      <xdr:row>18</xdr:row>
      <xdr:rowOff>147035</xdr:rowOff>
    </xdr:to>
    <xdr:sp macro="" textlink="">
      <xdr:nvSpPr>
        <xdr:cNvPr id="6" name="Gelijkbenige driehoek 5">
          <a:hlinkClick xmlns:r="http://schemas.openxmlformats.org/officeDocument/2006/relationships" r:id="rId4"/>
        </xdr:cNvPr>
        <xdr:cNvSpPr/>
      </xdr:nvSpPr>
      <xdr:spPr>
        <a:xfrm rot="18577122">
          <a:off x="228861" y="1923734"/>
          <a:ext cx="2294886" cy="1162116"/>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209550</xdr:colOff>
      <xdr:row>17</xdr:row>
      <xdr:rowOff>158750</xdr:rowOff>
    </xdr:from>
    <xdr:to>
      <xdr:col>7</xdr:col>
      <xdr:colOff>444500</xdr:colOff>
      <xdr:row>24</xdr:row>
      <xdr:rowOff>139700</xdr:rowOff>
    </xdr:to>
    <xdr:sp macro="" textlink="">
      <xdr:nvSpPr>
        <xdr:cNvPr id="7" name="Gelijkbenige driehoek 6">
          <a:hlinkClick xmlns:r="http://schemas.openxmlformats.org/officeDocument/2006/relationships" r:id="rId5"/>
        </xdr:cNvPr>
        <xdr:cNvSpPr/>
      </xdr:nvSpPr>
      <xdr:spPr>
        <a:xfrm>
          <a:off x="2038350" y="3473450"/>
          <a:ext cx="2673350" cy="1314450"/>
        </a:xfrm>
        <a:prstGeom prst="triangle">
          <a:avLst>
            <a:gd name="adj" fmla="val 6985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228600</xdr:colOff>
      <xdr:row>14</xdr:row>
      <xdr:rowOff>12700</xdr:rowOff>
    </xdr:from>
    <xdr:to>
      <xdr:col>4</xdr:col>
      <xdr:colOff>82549</xdr:colOff>
      <xdr:row>26</xdr:row>
      <xdr:rowOff>6350</xdr:rowOff>
    </xdr:to>
    <xdr:sp macro="" textlink="">
      <xdr:nvSpPr>
        <xdr:cNvPr id="8" name="Gelijkbenige driehoek 7">
          <a:hlinkClick xmlns:r="http://schemas.openxmlformats.org/officeDocument/2006/relationships" r:id="rId6"/>
        </xdr:cNvPr>
        <xdr:cNvSpPr/>
      </xdr:nvSpPr>
      <xdr:spPr>
        <a:xfrm>
          <a:off x="838200" y="2755900"/>
          <a:ext cx="1682749" cy="227965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845343</xdr:colOff>
      <xdr:row>0</xdr:row>
      <xdr:rowOff>0</xdr:rowOff>
    </xdr:from>
    <xdr:to>
      <xdr:col>5</xdr:col>
      <xdr:colOff>333375</xdr:colOff>
      <xdr:row>3</xdr:row>
      <xdr:rowOff>130969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4738687" y="0"/>
          <a:ext cx="773907" cy="773907"/>
        </a:xfrm>
        <a:prstGeom prst="rect">
          <a:avLst/>
        </a:prstGeom>
      </xdr:spPr>
    </xdr:pic>
    <xdr:clientData/>
  </xdr:twoCellAnchor>
  <xdr:twoCellAnchor editAs="oneCell">
    <xdr:from>
      <xdr:col>5</xdr:col>
      <xdr:colOff>933450</xdr:colOff>
      <xdr:row>33</xdr:row>
      <xdr:rowOff>0</xdr:rowOff>
    </xdr:from>
    <xdr:to>
      <xdr:col>6</xdr:col>
      <xdr:colOff>316707</xdr:colOff>
      <xdr:row>36</xdr:row>
      <xdr:rowOff>130969</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6105525" y="7124700"/>
          <a:ext cx="773907" cy="778669"/>
        </a:xfrm>
        <a:prstGeom prst="rect">
          <a:avLst/>
        </a:prstGeom>
      </xdr:spPr>
    </xdr:pic>
    <xdr:clientData/>
  </xdr:twoCellAnchor>
  <xdr:twoCellAnchor editAs="oneCell">
    <xdr:from>
      <xdr:col>5</xdr:col>
      <xdr:colOff>0</xdr:colOff>
      <xdr:row>47</xdr:row>
      <xdr:rowOff>180975</xdr:rowOff>
    </xdr:from>
    <xdr:to>
      <xdr:col>5</xdr:col>
      <xdr:colOff>773907</xdr:colOff>
      <xdr:row>51</xdr:row>
      <xdr:rowOff>121444</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5172075" y="11572875"/>
          <a:ext cx="773907" cy="778669"/>
        </a:xfrm>
        <a:prstGeom prst="rect">
          <a:avLst/>
        </a:prstGeom>
      </xdr:spPr>
    </xdr:pic>
    <xdr:clientData/>
  </xdr:twoCellAnchor>
  <xdr:oneCellAnchor>
    <xdr:from>
      <xdr:col>3</xdr:col>
      <xdr:colOff>1228725</xdr:colOff>
      <xdr:row>150</xdr:row>
      <xdr:rowOff>0</xdr:rowOff>
    </xdr:from>
    <xdr:ext cx="809625" cy="809625"/>
    <xdr:pic>
      <xdr:nvPicPr>
        <xdr:cNvPr id="7" name="Afbeelding 6"/>
        <xdr:cNvPicPr>
          <a:picLocks noChangeAspect="1"/>
        </xdr:cNvPicPr>
      </xdr:nvPicPr>
      <xdr:blipFill>
        <a:blip xmlns:r="http://schemas.openxmlformats.org/officeDocument/2006/relationships" r:embed="rId2"/>
        <a:stretch>
          <a:fillRect/>
        </a:stretch>
      </xdr:blipFill>
      <xdr:spPr>
        <a:xfrm>
          <a:off x="3876675" y="37042725"/>
          <a:ext cx="809625" cy="809625"/>
        </a:xfrm>
        <a:prstGeom prst="rect">
          <a:avLst/>
        </a:prstGeom>
      </xdr:spPr>
    </xdr:pic>
    <xdr:clientData/>
  </xdr:oneCellAnchor>
  <xdr:twoCellAnchor editAs="oneCell">
    <xdr:from>
      <xdr:col>4</xdr:col>
      <xdr:colOff>209550</xdr:colOff>
      <xdr:row>162</xdr:row>
      <xdr:rowOff>9525</xdr:rowOff>
    </xdr:from>
    <xdr:to>
      <xdr:col>4</xdr:col>
      <xdr:colOff>1009650</xdr:colOff>
      <xdr:row>165</xdr:row>
      <xdr:rowOff>161925</xdr:rowOff>
    </xdr:to>
    <xdr:pic>
      <xdr:nvPicPr>
        <xdr:cNvPr id="8" name="Afbeelding 7"/>
        <xdr:cNvPicPr>
          <a:picLocks noChangeAspect="1"/>
        </xdr:cNvPicPr>
      </xdr:nvPicPr>
      <xdr:blipFill>
        <a:blip xmlns:r="http://schemas.openxmlformats.org/officeDocument/2006/relationships" r:embed="rId3"/>
        <a:stretch>
          <a:fillRect/>
        </a:stretch>
      </xdr:blipFill>
      <xdr:spPr>
        <a:xfrm>
          <a:off x="4095750" y="39985950"/>
          <a:ext cx="800100" cy="800100"/>
        </a:xfrm>
        <a:prstGeom prst="rect">
          <a:avLst/>
        </a:prstGeom>
      </xdr:spPr>
    </xdr:pic>
    <xdr:clientData/>
  </xdr:twoCellAnchor>
  <xdr:twoCellAnchor editAs="oneCell">
    <xdr:from>
      <xdr:col>4</xdr:col>
      <xdr:colOff>0</xdr:colOff>
      <xdr:row>179</xdr:row>
      <xdr:rowOff>0</xdr:rowOff>
    </xdr:from>
    <xdr:to>
      <xdr:col>4</xdr:col>
      <xdr:colOff>800100</xdr:colOff>
      <xdr:row>182</xdr:row>
      <xdr:rowOff>152400</xdr:rowOff>
    </xdr:to>
    <xdr:pic>
      <xdr:nvPicPr>
        <xdr:cNvPr id="9" name="Afbeelding 8"/>
        <xdr:cNvPicPr>
          <a:picLocks noChangeAspect="1"/>
        </xdr:cNvPicPr>
      </xdr:nvPicPr>
      <xdr:blipFill>
        <a:blip xmlns:r="http://schemas.openxmlformats.org/officeDocument/2006/relationships" r:embed="rId3"/>
        <a:stretch>
          <a:fillRect/>
        </a:stretch>
      </xdr:blipFill>
      <xdr:spPr>
        <a:xfrm>
          <a:off x="3886200" y="42719625"/>
          <a:ext cx="800100" cy="800100"/>
        </a:xfrm>
        <a:prstGeom prst="rect">
          <a:avLst/>
        </a:prstGeom>
      </xdr:spPr>
    </xdr:pic>
    <xdr:clientData/>
  </xdr:twoCellAnchor>
  <xdr:twoCellAnchor editAs="oneCell">
    <xdr:from>
      <xdr:col>4</xdr:col>
      <xdr:colOff>0</xdr:colOff>
      <xdr:row>198</xdr:row>
      <xdr:rowOff>0</xdr:rowOff>
    </xdr:from>
    <xdr:to>
      <xdr:col>4</xdr:col>
      <xdr:colOff>800100</xdr:colOff>
      <xdr:row>201</xdr:row>
      <xdr:rowOff>152400</xdr:rowOff>
    </xdr:to>
    <xdr:pic>
      <xdr:nvPicPr>
        <xdr:cNvPr id="10" name="Afbeelding 9"/>
        <xdr:cNvPicPr>
          <a:picLocks noChangeAspect="1"/>
        </xdr:cNvPicPr>
      </xdr:nvPicPr>
      <xdr:blipFill>
        <a:blip xmlns:r="http://schemas.openxmlformats.org/officeDocument/2006/relationships" r:embed="rId3"/>
        <a:stretch>
          <a:fillRect/>
        </a:stretch>
      </xdr:blipFill>
      <xdr:spPr>
        <a:xfrm>
          <a:off x="3886200" y="46986825"/>
          <a:ext cx="800100" cy="800100"/>
        </a:xfrm>
        <a:prstGeom prst="rect">
          <a:avLst/>
        </a:prstGeom>
      </xdr:spPr>
    </xdr:pic>
    <xdr:clientData/>
  </xdr:twoCellAnchor>
  <xdr:twoCellAnchor editAs="oneCell">
    <xdr:from>
      <xdr:col>5</xdr:col>
      <xdr:colOff>0</xdr:colOff>
      <xdr:row>215</xdr:row>
      <xdr:rowOff>0</xdr:rowOff>
    </xdr:from>
    <xdr:to>
      <xdr:col>5</xdr:col>
      <xdr:colOff>800100</xdr:colOff>
      <xdr:row>218</xdr:row>
      <xdr:rowOff>152400</xdr:rowOff>
    </xdr:to>
    <xdr:pic>
      <xdr:nvPicPr>
        <xdr:cNvPr id="11" name="Afbeelding 10"/>
        <xdr:cNvPicPr>
          <a:picLocks noChangeAspect="1"/>
        </xdr:cNvPicPr>
      </xdr:nvPicPr>
      <xdr:blipFill>
        <a:blip xmlns:r="http://schemas.openxmlformats.org/officeDocument/2006/relationships" r:embed="rId3"/>
        <a:stretch>
          <a:fillRect/>
        </a:stretch>
      </xdr:blipFill>
      <xdr:spPr>
        <a:xfrm>
          <a:off x="5172075" y="50301525"/>
          <a:ext cx="800100" cy="800100"/>
        </a:xfrm>
        <a:prstGeom prst="rect">
          <a:avLst/>
        </a:prstGeom>
      </xdr:spPr>
    </xdr:pic>
    <xdr:clientData/>
  </xdr:twoCellAnchor>
  <xdr:twoCellAnchor editAs="oneCell">
    <xdr:from>
      <xdr:col>4</xdr:col>
      <xdr:colOff>0</xdr:colOff>
      <xdr:row>232</xdr:row>
      <xdr:rowOff>0</xdr:rowOff>
    </xdr:from>
    <xdr:to>
      <xdr:col>4</xdr:col>
      <xdr:colOff>800100</xdr:colOff>
      <xdr:row>235</xdr:row>
      <xdr:rowOff>152400</xdr:rowOff>
    </xdr:to>
    <xdr:pic>
      <xdr:nvPicPr>
        <xdr:cNvPr id="12" name="Afbeelding 11"/>
        <xdr:cNvPicPr>
          <a:picLocks noChangeAspect="1"/>
        </xdr:cNvPicPr>
      </xdr:nvPicPr>
      <xdr:blipFill>
        <a:blip xmlns:r="http://schemas.openxmlformats.org/officeDocument/2006/relationships" r:embed="rId3"/>
        <a:stretch>
          <a:fillRect/>
        </a:stretch>
      </xdr:blipFill>
      <xdr:spPr>
        <a:xfrm>
          <a:off x="3886200" y="53616225"/>
          <a:ext cx="800100" cy="800100"/>
        </a:xfrm>
        <a:prstGeom prst="rect">
          <a:avLst/>
        </a:prstGeom>
      </xdr:spPr>
    </xdr:pic>
    <xdr:clientData/>
  </xdr:twoCellAnchor>
  <xdr:twoCellAnchor editAs="oneCell">
    <xdr:from>
      <xdr:col>3</xdr:col>
      <xdr:colOff>266700</xdr:colOff>
      <xdr:row>248</xdr:row>
      <xdr:rowOff>0</xdr:rowOff>
    </xdr:from>
    <xdr:to>
      <xdr:col>3</xdr:col>
      <xdr:colOff>1066800</xdr:colOff>
      <xdr:row>251</xdr:row>
      <xdr:rowOff>152400</xdr:rowOff>
    </xdr:to>
    <xdr:pic>
      <xdr:nvPicPr>
        <xdr:cNvPr id="13" name="Afbeelding 12"/>
        <xdr:cNvPicPr>
          <a:picLocks noChangeAspect="1"/>
        </xdr:cNvPicPr>
      </xdr:nvPicPr>
      <xdr:blipFill>
        <a:blip xmlns:r="http://schemas.openxmlformats.org/officeDocument/2006/relationships" r:embed="rId3"/>
        <a:stretch>
          <a:fillRect/>
        </a:stretch>
      </xdr:blipFill>
      <xdr:spPr>
        <a:xfrm>
          <a:off x="2914650" y="56740425"/>
          <a:ext cx="800100" cy="800100"/>
        </a:xfrm>
        <a:prstGeom prst="rect">
          <a:avLst/>
        </a:prstGeom>
      </xdr:spPr>
    </xdr:pic>
    <xdr:clientData/>
  </xdr:twoCellAnchor>
  <xdr:twoCellAnchor editAs="oneCell">
    <xdr:from>
      <xdr:col>3</xdr:col>
      <xdr:colOff>257175</xdr:colOff>
      <xdr:row>256</xdr:row>
      <xdr:rowOff>180975</xdr:rowOff>
    </xdr:from>
    <xdr:to>
      <xdr:col>3</xdr:col>
      <xdr:colOff>1057275</xdr:colOff>
      <xdr:row>260</xdr:row>
      <xdr:rowOff>142875</xdr:rowOff>
    </xdr:to>
    <xdr:pic>
      <xdr:nvPicPr>
        <xdr:cNvPr id="14" name="Afbeelding 13"/>
        <xdr:cNvPicPr>
          <a:picLocks noChangeAspect="1"/>
        </xdr:cNvPicPr>
      </xdr:nvPicPr>
      <xdr:blipFill>
        <a:blip xmlns:r="http://schemas.openxmlformats.org/officeDocument/2006/relationships" r:embed="rId3"/>
        <a:stretch>
          <a:fillRect/>
        </a:stretch>
      </xdr:blipFill>
      <xdr:spPr>
        <a:xfrm>
          <a:off x="2905125" y="58521600"/>
          <a:ext cx="800100" cy="800100"/>
        </a:xfrm>
        <a:prstGeom prst="rect">
          <a:avLst/>
        </a:prstGeom>
      </xdr:spPr>
    </xdr:pic>
    <xdr:clientData/>
  </xdr:twoCellAnchor>
  <xdr:twoCellAnchor editAs="oneCell">
    <xdr:from>
      <xdr:col>3</xdr:col>
      <xdr:colOff>38100</xdr:colOff>
      <xdr:row>265</xdr:row>
      <xdr:rowOff>9525</xdr:rowOff>
    </xdr:from>
    <xdr:to>
      <xdr:col>3</xdr:col>
      <xdr:colOff>838200</xdr:colOff>
      <xdr:row>268</xdr:row>
      <xdr:rowOff>161925</xdr:rowOff>
    </xdr:to>
    <xdr:pic>
      <xdr:nvPicPr>
        <xdr:cNvPr id="15" name="Afbeelding 14"/>
        <xdr:cNvPicPr>
          <a:picLocks noChangeAspect="1"/>
        </xdr:cNvPicPr>
      </xdr:nvPicPr>
      <xdr:blipFill>
        <a:blip xmlns:r="http://schemas.openxmlformats.org/officeDocument/2006/relationships" r:embed="rId3"/>
        <a:stretch>
          <a:fillRect/>
        </a:stretch>
      </xdr:blipFill>
      <xdr:spPr>
        <a:xfrm>
          <a:off x="2686050" y="60140850"/>
          <a:ext cx="800100" cy="800100"/>
        </a:xfrm>
        <a:prstGeom prst="rect">
          <a:avLst/>
        </a:prstGeom>
      </xdr:spPr>
    </xdr:pic>
    <xdr:clientData/>
  </xdr:twoCellAnchor>
  <xdr:twoCellAnchor editAs="oneCell">
    <xdr:from>
      <xdr:col>3</xdr:col>
      <xdr:colOff>457200</xdr:colOff>
      <xdr:row>273</xdr:row>
      <xdr:rowOff>9525</xdr:rowOff>
    </xdr:from>
    <xdr:to>
      <xdr:col>4</xdr:col>
      <xdr:colOff>19050</xdr:colOff>
      <xdr:row>276</xdr:row>
      <xdr:rowOff>161925</xdr:rowOff>
    </xdr:to>
    <xdr:pic>
      <xdr:nvPicPr>
        <xdr:cNvPr id="16" name="Afbeelding 15"/>
        <xdr:cNvPicPr>
          <a:picLocks noChangeAspect="1"/>
        </xdr:cNvPicPr>
      </xdr:nvPicPr>
      <xdr:blipFill>
        <a:blip xmlns:r="http://schemas.openxmlformats.org/officeDocument/2006/relationships" r:embed="rId3"/>
        <a:stretch>
          <a:fillRect/>
        </a:stretch>
      </xdr:blipFill>
      <xdr:spPr>
        <a:xfrm>
          <a:off x="3105150" y="61741050"/>
          <a:ext cx="800100" cy="800100"/>
        </a:xfrm>
        <a:prstGeom prst="rect">
          <a:avLst/>
        </a:prstGeom>
      </xdr:spPr>
    </xdr:pic>
    <xdr:clientData/>
  </xdr:twoCellAnchor>
  <xdr:twoCellAnchor editAs="oneCell">
    <xdr:from>
      <xdr:col>4</xdr:col>
      <xdr:colOff>0</xdr:colOff>
      <xdr:row>282</xdr:row>
      <xdr:rowOff>0</xdr:rowOff>
    </xdr:from>
    <xdr:to>
      <xdr:col>4</xdr:col>
      <xdr:colOff>800100</xdr:colOff>
      <xdr:row>285</xdr:row>
      <xdr:rowOff>152400</xdr:rowOff>
    </xdr:to>
    <xdr:pic>
      <xdr:nvPicPr>
        <xdr:cNvPr id="17" name="Afbeelding 16"/>
        <xdr:cNvPicPr>
          <a:picLocks noChangeAspect="1"/>
        </xdr:cNvPicPr>
      </xdr:nvPicPr>
      <xdr:blipFill>
        <a:blip xmlns:r="http://schemas.openxmlformats.org/officeDocument/2006/relationships" r:embed="rId3"/>
        <a:stretch>
          <a:fillRect/>
        </a:stretch>
      </xdr:blipFill>
      <xdr:spPr>
        <a:xfrm>
          <a:off x="3886200" y="63522225"/>
          <a:ext cx="800100" cy="800100"/>
        </a:xfrm>
        <a:prstGeom prst="rect">
          <a:avLst/>
        </a:prstGeom>
      </xdr:spPr>
    </xdr:pic>
    <xdr:clientData/>
  </xdr:twoCellAnchor>
  <xdr:twoCellAnchor editAs="oneCell">
    <xdr:from>
      <xdr:col>3</xdr:col>
      <xdr:colOff>485775</xdr:colOff>
      <xdr:row>291</xdr:row>
      <xdr:rowOff>9525</xdr:rowOff>
    </xdr:from>
    <xdr:to>
      <xdr:col>4</xdr:col>
      <xdr:colOff>47625</xdr:colOff>
      <xdr:row>294</xdr:row>
      <xdr:rowOff>161925</xdr:rowOff>
    </xdr:to>
    <xdr:pic>
      <xdr:nvPicPr>
        <xdr:cNvPr id="18" name="Afbeelding 17"/>
        <xdr:cNvPicPr>
          <a:picLocks noChangeAspect="1"/>
        </xdr:cNvPicPr>
      </xdr:nvPicPr>
      <xdr:blipFill>
        <a:blip xmlns:r="http://schemas.openxmlformats.org/officeDocument/2006/relationships" r:embed="rId3"/>
        <a:stretch>
          <a:fillRect/>
        </a:stretch>
      </xdr:blipFill>
      <xdr:spPr>
        <a:xfrm>
          <a:off x="3133725" y="65322450"/>
          <a:ext cx="800100" cy="800100"/>
        </a:xfrm>
        <a:prstGeom prst="rect">
          <a:avLst/>
        </a:prstGeom>
      </xdr:spPr>
    </xdr:pic>
    <xdr:clientData/>
  </xdr:twoCellAnchor>
  <xdr:twoCellAnchor editAs="oneCell">
    <xdr:from>
      <xdr:col>3</xdr:col>
      <xdr:colOff>0</xdr:colOff>
      <xdr:row>301</xdr:row>
      <xdr:rowOff>0</xdr:rowOff>
    </xdr:from>
    <xdr:to>
      <xdr:col>3</xdr:col>
      <xdr:colOff>800100</xdr:colOff>
      <xdr:row>304</xdr:row>
      <xdr:rowOff>152400</xdr:rowOff>
    </xdr:to>
    <xdr:pic>
      <xdr:nvPicPr>
        <xdr:cNvPr id="19" name="Afbeelding 18"/>
        <xdr:cNvPicPr>
          <a:picLocks noChangeAspect="1"/>
        </xdr:cNvPicPr>
      </xdr:nvPicPr>
      <xdr:blipFill>
        <a:blip xmlns:r="http://schemas.openxmlformats.org/officeDocument/2006/relationships" r:embed="rId3"/>
        <a:stretch>
          <a:fillRect/>
        </a:stretch>
      </xdr:blipFill>
      <xdr:spPr>
        <a:xfrm>
          <a:off x="2647950" y="67294125"/>
          <a:ext cx="800100" cy="800100"/>
        </a:xfrm>
        <a:prstGeom prst="rect">
          <a:avLst/>
        </a:prstGeom>
      </xdr:spPr>
    </xdr:pic>
    <xdr:clientData/>
  </xdr:twoCellAnchor>
  <xdr:twoCellAnchor editAs="oneCell">
    <xdr:from>
      <xdr:col>4</xdr:col>
      <xdr:colOff>0</xdr:colOff>
      <xdr:row>309</xdr:row>
      <xdr:rowOff>0</xdr:rowOff>
    </xdr:from>
    <xdr:to>
      <xdr:col>4</xdr:col>
      <xdr:colOff>800100</xdr:colOff>
      <xdr:row>312</xdr:row>
      <xdr:rowOff>152400</xdr:rowOff>
    </xdr:to>
    <xdr:pic>
      <xdr:nvPicPr>
        <xdr:cNvPr id="20" name="Afbeelding 19"/>
        <xdr:cNvPicPr>
          <a:picLocks noChangeAspect="1"/>
        </xdr:cNvPicPr>
      </xdr:nvPicPr>
      <xdr:blipFill>
        <a:blip xmlns:r="http://schemas.openxmlformats.org/officeDocument/2006/relationships" r:embed="rId3"/>
        <a:stretch>
          <a:fillRect/>
        </a:stretch>
      </xdr:blipFill>
      <xdr:spPr>
        <a:xfrm>
          <a:off x="3886200" y="68894325"/>
          <a:ext cx="800100" cy="800100"/>
        </a:xfrm>
        <a:prstGeom prst="rect">
          <a:avLst/>
        </a:prstGeom>
      </xdr:spPr>
    </xdr:pic>
    <xdr:clientData/>
  </xdr:twoCellAnchor>
  <xdr:twoCellAnchor editAs="oneCell">
    <xdr:from>
      <xdr:col>3</xdr:col>
      <xdr:colOff>428625</xdr:colOff>
      <xdr:row>318</xdr:row>
      <xdr:rowOff>180975</xdr:rowOff>
    </xdr:from>
    <xdr:to>
      <xdr:col>4</xdr:col>
      <xdr:colOff>13447</xdr:colOff>
      <xdr:row>322</xdr:row>
      <xdr:rowOff>153918</xdr:rowOff>
    </xdr:to>
    <xdr:pic>
      <xdr:nvPicPr>
        <xdr:cNvPr id="3" name="Afbeelding 2"/>
        <xdr:cNvPicPr>
          <a:picLocks noChangeAspect="1"/>
        </xdr:cNvPicPr>
      </xdr:nvPicPr>
      <xdr:blipFill>
        <a:blip xmlns:r="http://schemas.openxmlformats.org/officeDocument/2006/relationships" r:embed="rId4"/>
        <a:stretch>
          <a:fillRect/>
        </a:stretch>
      </xdr:blipFill>
      <xdr:spPr>
        <a:xfrm>
          <a:off x="3076575" y="71818500"/>
          <a:ext cx="823072" cy="811143"/>
        </a:xfrm>
        <a:prstGeom prst="rect">
          <a:avLst/>
        </a:prstGeom>
      </xdr:spPr>
    </xdr:pic>
    <xdr:clientData/>
  </xdr:twoCellAnchor>
  <xdr:oneCellAnchor>
    <xdr:from>
      <xdr:col>3</xdr:col>
      <xdr:colOff>762000</xdr:colOff>
      <xdr:row>396</xdr:row>
      <xdr:rowOff>0</xdr:rowOff>
    </xdr:from>
    <xdr:ext cx="809625" cy="809625"/>
    <xdr:pic>
      <xdr:nvPicPr>
        <xdr:cNvPr id="21" name="Afbeelding 20"/>
        <xdr:cNvPicPr>
          <a:picLocks noChangeAspect="1"/>
        </xdr:cNvPicPr>
      </xdr:nvPicPr>
      <xdr:blipFill>
        <a:blip xmlns:r="http://schemas.openxmlformats.org/officeDocument/2006/relationships" r:embed="rId5"/>
        <a:stretch>
          <a:fillRect/>
        </a:stretch>
      </xdr:blipFill>
      <xdr:spPr>
        <a:xfrm>
          <a:off x="3952875" y="87220425"/>
          <a:ext cx="809625" cy="809625"/>
        </a:xfrm>
        <a:prstGeom prst="rect">
          <a:avLst/>
        </a:prstGeom>
      </xdr:spPr>
    </xdr:pic>
    <xdr:clientData/>
  </xdr:oneCellAnchor>
  <xdr:oneCellAnchor>
    <xdr:from>
      <xdr:col>3</xdr:col>
      <xdr:colOff>381000</xdr:colOff>
      <xdr:row>413</xdr:row>
      <xdr:rowOff>161925</xdr:rowOff>
    </xdr:from>
    <xdr:ext cx="809625" cy="809625"/>
    <xdr:pic>
      <xdr:nvPicPr>
        <xdr:cNvPr id="23" name="Afbeelding 22"/>
        <xdr:cNvPicPr>
          <a:picLocks noChangeAspect="1"/>
        </xdr:cNvPicPr>
      </xdr:nvPicPr>
      <xdr:blipFill>
        <a:blip xmlns:r="http://schemas.openxmlformats.org/officeDocument/2006/relationships" r:embed="rId5"/>
        <a:stretch>
          <a:fillRect/>
        </a:stretch>
      </xdr:blipFill>
      <xdr:spPr>
        <a:xfrm>
          <a:off x="3390900" y="88334850"/>
          <a:ext cx="809625" cy="809625"/>
        </a:xfrm>
        <a:prstGeom prst="rect">
          <a:avLst/>
        </a:prstGeom>
      </xdr:spPr>
    </xdr:pic>
    <xdr:clientData/>
  </xdr:oneCellAnchor>
  <xdr:twoCellAnchor editAs="oneCell">
    <xdr:from>
      <xdr:col>3</xdr:col>
      <xdr:colOff>0</xdr:colOff>
      <xdr:row>133</xdr:row>
      <xdr:rowOff>0</xdr:rowOff>
    </xdr:from>
    <xdr:to>
      <xdr:col>3</xdr:col>
      <xdr:colOff>773907</xdr:colOff>
      <xdr:row>136</xdr:row>
      <xdr:rowOff>130969</xdr:rowOff>
    </xdr:to>
    <xdr:pic>
      <xdr:nvPicPr>
        <xdr:cNvPr id="24" name="Afbeelding 23"/>
        <xdr:cNvPicPr>
          <a:picLocks noChangeAspect="1"/>
        </xdr:cNvPicPr>
      </xdr:nvPicPr>
      <xdr:blipFill>
        <a:blip xmlns:r="http://schemas.openxmlformats.org/officeDocument/2006/relationships" r:embed="rId1"/>
        <a:stretch>
          <a:fillRect/>
        </a:stretch>
      </xdr:blipFill>
      <xdr:spPr>
        <a:xfrm>
          <a:off x="3009900" y="35328225"/>
          <a:ext cx="773907" cy="778669"/>
        </a:xfrm>
        <a:prstGeom prst="rect">
          <a:avLst/>
        </a:prstGeom>
      </xdr:spPr>
    </xdr:pic>
    <xdr:clientData/>
  </xdr:twoCellAnchor>
  <xdr:twoCellAnchor editAs="oneCell">
    <xdr:from>
      <xdr:col>2</xdr:col>
      <xdr:colOff>923925</xdr:colOff>
      <xdr:row>437</xdr:row>
      <xdr:rowOff>9525</xdr:rowOff>
    </xdr:from>
    <xdr:to>
      <xdr:col>3</xdr:col>
      <xdr:colOff>40482</xdr:colOff>
      <xdr:row>440</xdr:row>
      <xdr:rowOff>140494</xdr:rowOff>
    </xdr:to>
    <xdr:pic>
      <xdr:nvPicPr>
        <xdr:cNvPr id="25" name="Afbeelding 24"/>
        <xdr:cNvPicPr>
          <a:picLocks noChangeAspect="1"/>
        </xdr:cNvPicPr>
      </xdr:nvPicPr>
      <xdr:blipFill>
        <a:blip xmlns:r="http://schemas.openxmlformats.org/officeDocument/2006/relationships" r:embed="rId1"/>
        <a:stretch>
          <a:fillRect/>
        </a:stretch>
      </xdr:blipFill>
      <xdr:spPr>
        <a:xfrm>
          <a:off x="2457450" y="95192850"/>
          <a:ext cx="773907" cy="778669"/>
        </a:xfrm>
        <a:prstGeom prst="rect">
          <a:avLst/>
        </a:prstGeom>
      </xdr:spPr>
    </xdr:pic>
    <xdr:clientData/>
  </xdr:twoCellAnchor>
  <xdr:twoCellAnchor editAs="oneCell">
    <xdr:from>
      <xdr:col>2</xdr:col>
      <xdr:colOff>904875</xdr:colOff>
      <xdr:row>468</xdr:row>
      <xdr:rowOff>180975</xdr:rowOff>
    </xdr:from>
    <xdr:to>
      <xdr:col>3</xdr:col>
      <xdr:colOff>21432</xdr:colOff>
      <xdr:row>472</xdr:row>
      <xdr:rowOff>121444</xdr:rowOff>
    </xdr:to>
    <xdr:pic>
      <xdr:nvPicPr>
        <xdr:cNvPr id="26" name="Afbeelding 25"/>
        <xdr:cNvPicPr>
          <a:picLocks noChangeAspect="1"/>
        </xdr:cNvPicPr>
      </xdr:nvPicPr>
      <xdr:blipFill>
        <a:blip xmlns:r="http://schemas.openxmlformats.org/officeDocument/2006/relationships" r:embed="rId1"/>
        <a:stretch>
          <a:fillRect/>
        </a:stretch>
      </xdr:blipFill>
      <xdr:spPr>
        <a:xfrm>
          <a:off x="2438400" y="101488875"/>
          <a:ext cx="773907" cy="778669"/>
        </a:xfrm>
        <a:prstGeom prst="rect">
          <a:avLst/>
        </a:prstGeom>
      </xdr:spPr>
    </xdr:pic>
    <xdr:clientData/>
  </xdr:twoCellAnchor>
  <xdr:twoCellAnchor editAs="oneCell">
    <xdr:from>
      <xdr:col>2</xdr:col>
      <xdr:colOff>1247775</xdr:colOff>
      <xdr:row>507</xdr:row>
      <xdr:rowOff>142875</xdr:rowOff>
    </xdr:from>
    <xdr:to>
      <xdr:col>3</xdr:col>
      <xdr:colOff>364332</xdr:colOff>
      <xdr:row>511</xdr:row>
      <xdr:rowOff>83344</xdr:rowOff>
    </xdr:to>
    <xdr:pic>
      <xdr:nvPicPr>
        <xdr:cNvPr id="27" name="Afbeelding 26"/>
        <xdr:cNvPicPr>
          <a:picLocks noChangeAspect="1"/>
        </xdr:cNvPicPr>
      </xdr:nvPicPr>
      <xdr:blipFill>
        <a:blip xmlns:r="http://schemas.openxmlformats.org/officeDocument/2006/relationships" r:embed="rId1"/>
        <a:stretch>
          <a:fillRect/>
        </a:stretch>
      </xdr:blipFill>
      <xdr:spPr>
        <a:xfrm>
          <a:off x="2781300" y="109099350"/>
          <a:ext cx="773907" cy="7786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1310368</xdr:colOff>
      <xdr:row>0</xdr:row>
      <xdr:rowOff>0</xdr:rowOff>
    </xdr:from>
    <xdr:ext cx="781050" cy="769564"/>
    <xdr:pic>
      <xdr:nvPicPr>
        <xdr:cNvPr id="2" name="Afbeelding 1"/>
        <xdr:cNvPicPr>
          <a:picLocks noChangeAspect="1"/>
        </xdr:cNvPicPr>
      </xdr:nvPicPr>
      <xdr:blipFill>
        <a:blip xmlns:r="http://schemas.openxmlformats.org/officeDocument/2006/relationships" r:embed="rId1"/>
        <a:stretch>
          <a:fillRect/>
        </a:stretch>
      </xdr:blipFill>
      <xdr:spPr>
        <a:xfrm>
          <a:off x="3234418" y="0"/>
          <a:ext cx="781050" cy="769564"/>
        </a:xfrm>
        <a:prstGeom prst="rect">
          <a:avLst/>
        </a:prstGeom>
      </xdr:spPr>
    </xdr:pic>
    <xdr:clientData/>
  </xdr:oneCellAnchor>
  <xdr:oneCellAnchor>
    <xdr:from>
      <xdr:col>2</xdr:col>
      <xdr:colOff>1300843</xdr:colOff>
      <xdr:row>14</xdr:row>
      <xdr:rowOff>180975</xdr:rowOff>
    </xdr:from>
    <xdr:ext cx="781050" cy="769564"/>
    <xdr:pic>
      <xdr:nvPicPr>
        <xdr:cNvPr id="4" name="Afbeelding 3"/>
        <xdr:cNvPicPr>
          <a:picLocks noChangeAspect="1"/>
        </xdr:cNvPicPr>
      </xdr:nvPicPr>
      <xdr:blipFill>
        <a:blip xmlns:r="http://schemas.openxmlformats.org/officeDocument/2006/relationships" r:embed="rId1"/>
        <a:stretch>
          <a:fillRect/>
        </a:stretch>
      </xdr:blipFill>
      <xdr:spPr>
        <a:xfrm>
          <a:off x="3224893" y="2924175"/>
          <a:ext cx="781050" cy="769564"/>
        </a:xfrm>
        <a:prstGeom prst="rect">
          <a:avLst/>
        </a:prstGeom>
      </xdr:spPr>
    </xdr:pic>
    <xdr:clientData/>
  </xdr:oneCellAnchor>
  <xdr:oneCellAnchor>
    <xdr:from>
      <xdr:col>2</xdr:col>
      <xdr:colOff>552450</xdr:colOff>
      <xdr:row>30</xdr:row>
      <xdr:rowOff>9525</xdr:rowOff>
    </xdr:from>
    <xdr:ext cx="781050" cy="769564"/>
    <xdr:pic>
      <xdr:nvPicPr>
        <xdr:cNvPr id="5" name="Afbeelding 4"/>
        <xdr:cNvPicPr>
          <a:picLocks noChangeAspect="1"/>
        </xdr:cNvPicPr>
      </xdr:nvPicPr>
      <xdr:blipFill>
        <a:blip xmlns:r="http://schemas.openxmlformats.org/officeDocument/2006/relationships" r:embed="rId1"/>
        <a:stretch>
          <a:fillRect/>
        </a:stretch>
      </xdr:blipFill>
      <xdr:spPr>
        <a:xfrm>
          <a:off x="2476500" y="5876925"/>
          <a:ext cx="781050" cy="76956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144780</xdr:colOff>
      <xdr:row>0</xdr:row>
      <xdr:rowOff>152400</xdr:rowOff>
    </xdr:from>
    <xdr:to>
      <xdr:col>8</xdr:col>
      <xdr:colOff>419100</xdr:colOff>
      <xdr:row>19</xdr:row>
      <xdr:rowOff>45720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7</xdr:col>
      <xdr:colOff>9525</xdr:colOff>
      <xdr:row>0</xdr:row>
      <xdr:rowOff>9525</xdr:rowOff>
    </xdr:from>
    <xdr:ext cx="800100" cy="794260"/>
    <xdr:pic>
      <xdr:nvPicPr>
        <xdr:cNvPr id="2" name="Afbeelding 1"/>
        <xdr:cNvPicPr>
          <a:picLocks noChangeAspect="1"/>
        </xdr:cNvPicPr>
      </xdr:nvPicPr>
      <xdr:blipFill>
        <a:blip xmlns:r="http://schemas.openxmlformats.org/officeDocument/2006/relationships" r:embed="rId1"/>
        <a:stretch>
          <a:fillRect/>
        </a:stretch>
      </xdr:blipFill>
      <xdr:spPr>
        <a:xfrm>
          <a:off x="4276725" y="9525"/>
          <a:ext cx="800100" cy="794260"/>
        </a:xfrm>
        <a:prstGeom prst="rect">
          <a:avLst/>
        </a:prstGeom>
      </xdr:spPr>
    </xdr:pic>
    <xdr:clientData/>
  </xdr:oneCellAnchor>
  <xdr:oneCellAnchor>
    <xdr:from>
      <xdr:col>7</xdr:col>
      <xdr:colOff>0</xdr:colOff>
      <xdr:row>11</xdr:row>
      <xdr:rowOff>0</xdr:rowOff>
    </xdr:from>
    <xdr:ext cx="800100" cy="794260"/>
    <xdr:pic>
      <xdr:nvPicPr>
        <xdr:cNvPr id="3" name="Afbeelding 2"/>
        <xdr:cNvPicPr>
          <a:picLocks noChangeAspect="1"/>
        </xdr:cNvPicPr>
      </xdr:nvPicPr>
      <xdr:blipFill>
        <a:blip xmlns:r="http://schemas.openxmlformats.org/officeDocument/2006/relationships" r:embed="rId1"/>
        <a:stretch>
          <a:fillRect/>
        </a:stretch>
      </xdr:blipFill>
      <xdr:spPr>
        <a:xfrm>
          <a:off x="4267200" y="2171700"/>
          <a:ext cx="800100" cy="794260"/>
        </a:xfrm>
        <a:prstGeom prst="rect">
          <a:avLst/>
        </a:prstGeom>
      </xdr:spPr>
    </xdr:pic>
    <xdr:clientData/>
  </xdr:oneCellAnchor>
  <xdr:oneCellAnchor>
    <xdr:from>
      <xdr:col>8</xdr:col>
      <xdr:colOff>9525</xdr:colOff>
      <xdr:row>22</xdr:row>
      <xdr:rowOff>0</xdr:rowOff>
    </xdr:from>
    <xdr:ext cx="800100" cy="794260"/>
    <xdr:pic>
      <xdr:nvPicPr>
        <xdr:cNvPr id="4" name="Afbeelding 3"/>
        <xdr:cNvPicPr>
          <a:picLocks noChangeAspect="1"/>
        </xdr:cNvPicPr>
      </xdr:nvPicPr>
      <xdr:blipFill>
        <a:blip xmlns:r="http://schemas.openxmlformats.org/officeDocument/2006/relationships" r:embed="rId1"/>
        <a:stretch>
          <a:fillRect/>
        </a:stretch>
      </xdr:blipFill>
      <xdr:spPr>
        <a:xfrm>
          <a:off x="5581650" y="4343400"/>
          <a:ext cx="800100" cy="794260"/>
        </a:xfrm>
        <a:prstGeom prst="rect">
          <a:avLst/>
        </a:prstGeom>
      </xdr:spPr>
    </xdr:pic>
    <xdr:clientData/>
  </xdr:oneCellAnchor>
  <xdr:oneCellAnchor>
    <xdr:from>
      <xdr:col>1</xdr:col>
      <xdr:colOff>1466850</xdr:colOff>
      <xdr:row>34</xdr:row>
      <xdr:rowOff>161925</xdr:rowOff>
    </xdr:from>
    <xdr:ext cx="800100" cy="794260"/>
    <xdr:pic>
      <xdr:nvPicPr>
        <xdr:cNvPr id="5" name="Afbeelding 4"/>
        <xdr:cNvPicPr>
          <a:picLocks noChangeAspect="1"/>
        </xdr:cNvPicPr>
      </xdr:nvPicPr>
      <xdr:blipFill>
        <a:blip xmlns:r="http://schemas.openxmlformats.org/officeDocument/2006/relationships" r:embed="rId1"/>
        <a:stretch>
          <a:fillRect/>
        </a:stretch>
      </xdr:blipFill>
      <xdr:spPr>
        <a:xfrm>
          <a:off x="2724150" y="6867525"/>
          <a:ext cx="800100" cy="79426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6</xdr:col>
      <xdr:colOff>390525</xdr:colOff>
      <xdr:row>52</xdr:row>
      <xdr:rowOff>85725</xdr:rowOff>
    </xdr:from>
    <xdr:to>
      <xdr:col>6</xdr:col>
      <xdr:colOff>542925</xdr:colOff>
      <xdr:row>53</xdr:row>
      <xdr:rowOff>66675</xdr:rowOff>
    </xdr:to>
    <xdr:sp macro="" textlink="">
      <xdr:nvSpPr>
        <xdr:cNvPr id="2" name="PIJL-OMLAAG 1"/>
        <xdr:cNvSpPr/>
      </xdr:nvSpPr>
      <xdr:spPr>
        <a:xfrm>
          <a:off x="11934825" y="2638425"/>
          <a:ext cx="152400" cy="171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0</xdr:colOff>
      <xdr:row>35</xdr:row>
      <xdr:rowOff>0</xdr:rowOff>
    </xdr:from>
    <xdr:to>
      <xdr:col>1</xdr:col>
      <xdr:colOff>800099</xdr:colOff>
      <xdr:row>38</xdr:row>
      <xdr:rowOff>158414</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2400300" y="0"/>
          <a:ext cx="800099" cy="806114"/>
        </a:xfrm>
        <a:prstGeom prst="rect">
          <a:avLst/>
        </a:prstGeom>
      </xdr:spPr>
    </xdr:pic>
    <xdr:clientData/>
  </xdr:twoCellAnchor>
  <xdr:twoCellAnchor editAs="oneCell">
    <xdr:from>
      <xdr:col>1</xdr:col>
      <xdr:colOff>0</xdr:colOff>
      <xdr:row>51</xdr:row>
      <xdr:rowOff>0</xdr:rowOff>
    </xdr:from>
    <xdr:to>
      <xdr:col>1</xdr:col>
      <xdr:colOff>800099</xdr:colOff>
      <xdr:row>54</xdr:row>
      <xdr:rowOff>158414</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2400300" y="2552700"/>
          <a:ext cx="800099" cy="806114"/>
        </a:xfrm>
        <a:prstGeom prst="rect">
          <a:avLst/>
        </a:prstGeom>
      </xdr:spPr>
    </xdr:pic>
    <xdr:clientData/>
  </xdr:twoCellAnchor>
  <xdr:twoCellAnchor editAs="oneCell">
    <xdr:from>
      <xdr:col>1</xdr:col>
      <xdr:colOff>0</xdr:colOff>
      <xdr:row>67</xdr:row>
      <xdr:rowOff>0</xdr:rowOff>
    </xdr:from>
    <xdr:to>
      <xdr:col>1</xdr:col>
      <xdr:colOff>800099</xdr:colOff>
      <xdr:row>70</xdr:row>
      <xdr:rowOff>158414</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2400300" y="6305550"/>
          <a:ext cx="800099" cy="806114"/>
        </a:xfrm>
        <a:prstGeom prst="rect">
          <a:avLst/>
        </a:prstGeom>
      </xdr:spPr>
    </xdr:pic>
    <xdr:clientData/>
  </xdr:twoCellAnchor>
  <xdr:twoCellAnchor editAs="oneCell">
    <xdr:from>
      <xdr:col>1</xdr:col>
      <xdr:colOff>9525</xdr:colOff>
      <xdr:row>98</xdr:row>
      <xdr:rowOff>9525</xdr:rowOff>
    </xdr:from>
    <xdr:to>
      <xdr:col>1</xdr:col>
      <xdr:colOff>809624</xdr:colOff>
      <xdr:row>101</xdr:row>
      <xdr:rowOff>167939</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2409825" y="8867775"/>
          <a:ext cx="800099" cy="806114"/>
        </a:xfrm>
        <a:prstGeom prst="rect">
          <a:avLst/>
        </a:prstGeom>
      </xdr:spPr>
    </xdr:pic>
    <xdr:clientData/>
  </xdr:twoCellAnchor>
  <xdr:twoCellAnchor editAs="oneCell">
    <xdr:from>
      <xdr:col>1</xdr:col>
      <xdr:colOff>866775</xdr:colOff>
      <xdr:row>81</xdr:row>
      <xdr:rowOff>180975</xdr:rowOff>
    </xdr:from>
    <xdr:to>
      <xdr:col>1</xdr:col>
      <xdr:colOff>1666874</xdr:colOff>
      <xdr:row>85</xdr:row>
      <xdr:rowOff>148889</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3267075" y="9801225"/>
          <a:ext cx="800099" cy="806114"/>
        </a:xfrm>
        <a:prstGeom prst="rect">
          <a:avLst/>
        </a:prstGeom>
      </xdr:spPr>
    </xdr:pic>
    <xdr:clientData/>
  </xdr:twoCellAnchor>
  <xdr:twoCellAnchor editAs="oneCell">
    <xdr:from>
      <xdr:col>1</xdr:col>
      <xdr:colOff>0</xdr:colOff>
      <xdr:row>111</xdr:row>
      <xdr:rowOff>9525</xdr:rowOff>
    </xdr:from>
    <xdr:to>
      <xdr:col>1</xdr:col>
      <xdr:colOff>800099</xdr:colOff>
      <xdr:row>114</xdr:row>
      <xdr:rowOff>167939</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2400300" y="15687675"/>
          <a:ext cx="800099" cy="806114"/>
        </a:xfrm>
        <a:prstGeom prst="rect">
          <a:avLst/>
        </a:prstGeom>
      </xdr:spPr>
    </xdr:pic>
    <xdr:clientData/>
  </xdr:twoCellAnchor>
  <xdr:twoCellAnchor editAs="oneCell">
    <xdr:from>
      <xdr:col>1</xdr:col>
      <xdr:colOff>866775</xdr:colOff>
      <xdr:row>110</xdr:row>
      <xdr:rowOff>190499</xdr:rowOff>
    </xdr:from>
    <xdr:to>
      <xdr:col>1</xdr:col>
      <xdr:colOff>1695284</xdr:colOff>
      <xdr:row>114</xdr:row>
      <xdr:rowOff>180810</xdr:rowOff>
    </xdr:to>
    <xdr:pic>
      <xdr:nvPicPr>
        <xdr:cNvPr id="3" name="Afbeelding 2"/>
        <xdr:cNvPicPr>
          <a:picLocks noChangeAspect="1"/>
        </xdr:cNvPicPr>
      </xdr:nvPicPr>
      <xdr:blipFill rotWithShape="1">
        <a:blip xmlns:r="http://schemas.openxmlformats.org/officeDocument/2006/relationships" r:embed="rId2"/>
        <a:srcRect l="1470" t="2899"/>
        <a:stretch/>
      </xdr:blipFill>
      <xdr:spPr>
        <a:xfrm>
          <a:off x="3267075" y="15678149"/>
          <a:ext cx="828509" cy="828511"/>
        </a:xfrm>
        <a:prstGeom prst="rect">
          <a:avLst/>
        </a:prstGeom>
      </xdr:spPr>
    </xdr:pic>
    <xdr:clientData/>
  </xdr:twoCellAnchor>
  <xdr:twoCellAnchor editAs="oneCell">
    <xdr:from>
      <xdr:col>1</xdr:col>
      <xdr:colOff>0</xdr:colOff>
      <xdr:row>126</xdr:row>
      <xdr:rowOff>9526</xdr:rowOff>
    </xdr:from>
    <xdr:to>
      <xdr:col>1</xdr:col>
      <xdr:colOff>800099</xdr:colOff>
      <xdr:row>129</xdr:row>
      <xdr:rowOff>167940</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2400300" y="19002376"/>
          <a:ext cx="800099" cy="806114"/>
        </a:xfrm>
        <a:prstGeom prst="rect">
          <a:avLst/>
        </a:prstGeom>
      </xdr:spPr>
    </xdr:pic>
    <xdr:clientData/>
  </xdr:twoCellAnchor>
  <xdr:twoCellAnchor editAs="oneCell">
    <xdr:from>
      <xdr:col>1</xdr:col>
      <xdr:colOff>866775</xdr:colOff>
      <xdr:row>126</xdr:row>
      <xdr:rowOff>0</xdr:rowOff>
    </xdr:from>
    <xdr:to>
      <xdr:col>1</xdr:col>
      <xdr:colOff>1695284</xdr:colOff>
      <xdr:row>129</xdr:row>
      <xdr:rowOff>180811</xdr:rowOff>
    </xdr:to>
    <xdr:pic>
      <xdr:nvPicPr>
        <xdr:cNvPr id="11" name="Afbeelding 10"/>
        <xdr:cNvPicPr>
          <a:picLocks noChangeAspect="1"/>
        </xdr:cNvPicPr>
      </xdr:nvPicPr>
      <xdr:blipFill rotWithShape="1">
        <a:blip xmlns:r="http://schemas.openxmlformats.org/officeDocument/2006/relationships" r:embed="rId2"/>
        <a:srcRect l="1470" t="2899"/>
        <a:stretch/>
      </xdr:blipFill>
      <xdr:spPr>
        <a:xfrm>
          <a:off x="3267075" y="18992850"/>
          <a:ext cx="828509" cy="828511"/>
        </a:xfrm>
        <a:prstGeom prst="rect">
          <a:avLst/>
        </a:prstGeom>
      </xdr:spPr>
    </xdr:pic>
    <xdr:clientData/>
  </xdr:twoCellAnchor>
  <xdr:twoCellAnchor editAs="oneCell">
    <xdr:from>
      <xdr:col>2</xdr:col>
      <xdr:colOff>0</xdr:colOff>
      <xdr:row>0</xdr:row>
      <xdr:rowOff>0</xdr:rowOff>
    </xdr:from>
    <xdr:to>
      <xdr:col>2</xdr:col>
      <xdr:colOff>800099</xdr:colOff>
      <xdr:row>3</xdr:row>
      <xdr:rowOff>158414</xdr:rowOff>
    </xdr:to>
    <xdr:pic>
      <xdr:nvPicPr>
        <xdr:cNvPr id="12" name="Afbeelding 11"/>
        <xdr:cNvPicPr>
          <a:picLocks noChangeAspect="1"/>
        </xdr:cNvPicPr>
      </xdr:nvPicPr>
      <xdr:blipFill>
        <a:blip xmlns:r="http://schemas.openxmlformats.org/officeDocument/2006/relationships" r:embed="rId1"/>
        <a:stretch>
          <a:fillRect/>
        </a:stretch>
      </xdr:blipFill>
      <xdr:spPr>
        <a:xfrm>
          <a:off x="5086350" y="0"/>
          <a:ext cx="800099" cy="806114"/>
        </a:xfrm>
        <a:prstGeom prst="rect">
          <a:avLst/>
        </a:prstGeom>
      </xdr:spPr>
    </xdr:pic>
    <xdr:clientData/>
  </xdr:twoCellAnchor>
  <xdr:oneCellAnchor>
    <xdr:from>
      <xdr:col>3</xdr:col>
      <xdr:colOff>476250</xdr:colOff>
      <xdr:row>17</xdr:row>
      <xdr:rowOff>9525</xdr:rowOff>
    </xdr:from>
    <xdr:ext cx="800099" cy="806114"/>
    <xdr:pic>
      <xdr:nvPicPr>
        <xdr:cNvPr id="13" name="Afbeelding 12"/>
        <xdr:cNvPicPr>
          <a:picLocks noChangeAspect="1"/>
        </xdr:cNvPicPr>
      </xdr:nvPicPr>
      <xdr:blipFill>
        <a:blip xmlns:r="http://schemas.openxmlformats.org/officeDocument/2006/relationships" r:embed="rId1"/>
        <a:stretch>
          <a:fillRect/>
        </a:stretch>
      </xdr:blipFill>
      <xdr:spPr>
        <a:xfrm>
          <a:off x="10067925" y="3705225"/>
          <a:ext cx="800099" cy="806114"/>
        </a:xfrm>
        <a:prstGeom prst="rect">
          <a:avLst/>
        </a:prstGeom>
      </xdr:spPr>
    </xdr:pic>
    <xdr:clientData/>
  </xdr:oneCellAnchor>
  <xdr:twoCellAnchor editAs="oneCell">
    <xdr:from>
      <xdr:col>1</xdr:col>
      <xdr:colOff>9525</xdr:colOff>
      <xdr:row>144</xdr:row>
      <xdr:rowOff>9526</xdr:rowOff>
    </xdr:from>
    <xdr:to>
      <xdr:col>1</xdr:col>
      <xdr:colOff>790574</xdr:colOff>
      <xdr:row>147</xdr:row>
      <xdr:rowOff>148618</xdr:rowOff>
    </xdr:to>
    <xdr:pic>
      <xdr:nvPicPr>
        <xdr:cNvPr id="14" name="Afbeelding 13"/>
        <xdr:cNvPicPr>
          <a:picLocks noChangeAspect="1"/>
        </xdr:cNvPicPr>
      </xdr:nvPicPr>
      <xdr:blipFill>
        <a:blip xmlns:r="http://schemas.openxmlformats.org/officeDocument/2006/relationships" r:embed="rId3"/>
        <a:stretch>
          <a:fillRect/>
        </a:stretch>
      </xdr:blipFill>
      <xdr:spPr>
        <a:xfrm>
          <a:off x="2409825" y="29203651"/>
          <a:ext cx="781049" cy="786792"/>
        </a:xfrm>
        <a:prstGeom prst="rect">
          <a:avLst/>
        </a:prstGeom>
      </xdr:spPr>
    </xdr:pic>
    <xdr:clientData/>
  </xdr:twoCellAnchor>
  <xdr:twoCellAnchor editAs="oneCell">
    <xdr:from>
      <xdr:col>1</xdr:col>
      <xdr:colOff>142875</xdr:colOff>
      <xdr:row>159</xdr:row>
      <xdr:rowOff>19050</xdr:rowOff>
    </xdr:from>
    <xdr:to>
      <xdr:col>1</xdr:col>
      <xdr:colOff>923924</xdr:colOff>
      <xdr:row>162</xdr:row>
      <xdr:rowOff>158142</xdr:rowOff>
    </xdr:to>
    <xdr:pic>
      <xdr:nvPicPr>
        <xdr:cNvPr id="16" name="Afbeelding 15"/>
        <xdr:cNvPicPr>
          <a:picLocks noChangeAspect="1"/>
        </xdr:cNvPicPr>
      </xdr:nvPicPr>
      <xdr:blipFill>
        <a:blip xmlns:r="http://schemas.openxmlformats.org/officeDocument/2006/relationships" r:embed="rId3"/>
        <a:stretch>
          <a:fillRect/>
        </a:stretch>
      </xdr:blipFill>
      <xdr:spPr>
        <a:xfrm>
          <a:off x="2543175" y="31956375"/>
          <a:ext cx="781049" cy="786792"/>
        </a:xfrm>
        <a:prstGeom prst="rect">
          <a:avLst/>
        </a:prstGeom>
      </xdr:spPr>
    </xdr:pic>
    <xdr:clientData/>
  </xdr:twoCellAnchor>
  <xdr:twoCellAnchor editAs="oneCell">
    <xdr:from>
      <xdr:col>1</xdr:col>
      <xdr:colOff>1781175</xdr:colOff>
      <xdr:row>173</xdr:row>
      <xdr:rowOff>180975</xdr:rowOff>
    </xdr:from>
    <xdr:to>
      <xdr:col>1</xdr:col>
      <xdr:colOff>2562225</xdr:colOff>
      <xdr:row>177</xdr:row>
      <xdr:rowOff>123825</xdr:rowOff>
    </xdr:to>
    <xdr:pic>
      <xdr:nvPicPr>
        <xdr:cNvPr id="15" name="Afbeelding 14"/>
        <xdr:cNvPicPr>
          <a:picLocks noChangeAspect="1"/>
        </xdr:cNvPicPr>
      </xdr:nvPicPr>
      <xdr:blipFill>
        <a:blip xmlns:r="http://schemas.openxmlformats.org/officeDocument/2006/relationships" r:embed="rId4"/>
        <a:stretch>
          <a:fillRect/>
        </a:stretch>
      </xdr:blipFill>
      <xdr:spPr>
        <a:xfrm>
          <a:off x="4181475" y="35433000"/>
          <a:ext cx="781050" cy="781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647700</xdr:colOff>
      <xdr:row>4</xdr:row>
      <xdr:rowOff>4763</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5495925" y="190500"/>
          <a:ext cx="647700" cy="652463"/>
        </a:xfrm>
        <a:prstGeom prst="rect">
          <a:avLst/>
        </a:prstGeom>
      </xdr:spPr>
    </xdr:pic>
    <xdr:clientData/>
  </xdr:twoCellAnchor>
  <xdr:twoCellAnchor editAs="oneCell">
    <xdr:from>
      <xdr:col>1</xdr:col>
      <xdr:colOff>1857374</xdr:colOff>
      <xdr:row>15</xdr:row>
      <xdr:rowOff>0</xdr:rowOff>
    </xdr:from>
    <xdr:to>
      <xdr:col>2</xdr:col>
      <xdr:colOff>847724</xdr:colOff>
      <xdr:row>19</xdr:row>
      <xdr:rowOff>15759</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4210049" y="2933700"/>
          <a:ext cx="847725" cy="853959"/>
        </a:xfrm>
        <a:prstGeom prst="rect">
          <a:avLst/>
        </a:prstGeom>
      </xdr:spPr>
    </xdr:pic>
    <xdr:clientData/>
  </xdr:twoCellAnchor>
  <xdr:twoCellAnchor editAs="oneCell">
    <xdr:from>
      <xdr:col>2</xdr:col>
      <xdr:colOff>1285874</xdr:colOff>
      <xdr:row>25</xdr:row>
      <xdr:rowOff>0</xdr:rowOff>
    </xdr:from>
    <xdr:to>
      <xdr:col>3</xdr:col>
      <xdr:colOff>338512</xdr:colOff>
      <xdr:row>29</xdr:row>
      <xdr:rowOff>0</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5495924" y="4914900"/>
          <a:ext cx="832081" cy="838200"/>
        </a:xfrm>
        <a:prstGeom prst="rect">
          <a:avLst/>
        </a:prstGeom>
      </xdr:spPr>
    </xdr:pic>
    <xdr:clientData/>
  </xdr:twoCellAnchor>
  <xdr:twoCellAnchor editAs="oneCell">
    <xdr:from>
      <xdr:col>1</xdr:col>
      <xdr:colOff>5443</xdr:colOff>
      <xdr:row>86</xdr:row>
      <xdr:rowOff>4081</xdr:rowOff>
    </xdr:from>
    <xdr:to>
      <xdr:col>1</xdr:col>
      <xdr:colOff>782478</xdr:colOff>
      <xdr:row>89</xdr:row>
      <xdr:rowOff>127743</xdr:rowOff>
    </xdr:to>
    <xdr:pic>
      <xdr:nvPicPr>
        <xdr:cNvPr id="5" name="Afbeelding 4"/>
        <xdr:cNvPicPr>
          <a:picLocks noChangeAspect="1"/>
        </xdr:cNvPicPr>
      </xdr:nvPicPr>
      <xdr:blipFill>
        <a:blip xmlns:r="http://schemas.openxmlformats.org/officeDocument/2006/relationships" r:embed="rId2"/>
        <a:stretch>
          <a:fillRect/>
        </a:stretch>
      </xdr:blipFill>
      <xdr:spPr>
        <a:xfrm>
          <a:off x="2359479" y="13094152"/>
          <a:ext cx="777035" cy="776805"/>
        </a:xfrm>
        <a:prstGeom prst="rect">
          <a:avLst/>
        </a:prstGeom>
      </xdr:spPr>
    </xdr:pic>
    <xdr:clientData/>
  </xdr:twoCellAnchor>
  <xdr:twoCellAnchor editAs="oneCell">
    <xdr:from>
      <xdr:col>2</xdr:col>
      <xdr:colOff>122464</xdr:colOff>
      <xdr:row>37</xdr:row>
      <xdr:rowOff>54429</xdr:rowOff>
    </xdr:from>
    <xdr:to>
      <xdr:col>2</xdr:col>
      <xdr:colOff>899499</xdr:colOff>
      <xdr:row>40</xdr:row>
      <xdr:rowOff>178092</xdr:rowOff>
    </xdr:to>
    <xdr:pic>
      <xdr:nvPicPr>
        <xdr:cNvPr id="6" name="Afbeelding 5"/>
        <xdr:cNvPicPr>
          <a:picLocks noChangeAspect="1"/>
        </xdr:cNvPicPr>
      </xdr:nvPicPr>
      <xdr:blipFill>
        <a:blip xmlns:r="http://schemas.openxmlformats.org/officeDocument/2006/relationships" r:embed="rId2"/>
        <a:stretch>
          <a:fillRect/>
        </a:stretch>
      </xdr:blipFill>
      <xdr:spPr>
        <a:xfrm>
          <a:off x="4340678" y="10287000"/>
          <a:ext cx="777035" cy="776805"/>
        </a:xfrm>
        <a:prstGeom prst="rect">
          <a:avLst/>
        </a:prstGeom>
      </xdr:spPr>
    </xdr:pic>
    <xdr:clientData/>
  </xdr:twoCellAnchor>
  <xdr:twoCellAnchor editAs="oneCell">
    <xdr:from>
      <xdr:col>3</xdr:col>
      <xdr:colOff>0</xdr:colOff>
      <xdr:row>121</xdr:row>
      <xdr:rowOff>176893</xdr:rowOff>
    </xdr:from>
    <xdr:to>
      <xdr:col>3</xdr:col>
      <xdr:colOff>797596</xdr:colOff>
      <xdr:row>125</xdr:row>
      <xdr:rowOff>125024</xdr:rowOff>
    </xdr:to>
    <xdr:pic>
      <xdr:nvPicPr>
        <xdr:cNvPr id="7" name="Afbeelding 6"/>
        <xdr:cNvPicPr>
          <a:picLocks noChangeAspect="1"/>
        </xdr:cNvPicPr>
      </xdr:nvPicPr>
      <xdr:blipFill>
        <a:blip xmlns:r="http://schemas.openxmlformats.org/officeDocument/2006/relationships" r:embed="rId3"/>
        <a:stretch>
          <a:fillRect/>
        </a:stretch>
      </xdr:blipFill>
      <xdr:spPr>
        <a:xfrm>
          <a:off x="5510893" y="16777607"/>
          <a:ext cx="797596" cy="791774"/>
        </a:xfrm>
        <a:prstGeom prst="rect">
          <a:avLst/>
        </a:prstGeom>
      </xdr:spPr>
    </xdr:pic>
    <xdr:clientData/>
  </xdr:twoCellAnchor>
  <xdr:twoCellAnchor editAs="oneCell">
    <xdr:from>
      <xdr:col>1</xdr:col>
      <xdr:colOff>68036</xdr:colOff>
      <xdr:row>149</xdr:row>
      <xdr:rowOff>176893</xdr:rowOff>
    </xdr:from>
    <xdr:to>
      <xdr:col>1</xdr:col>
      <xdr:colOff>857250</xdr:colOff>
      <xdr:row>153</xdr:row>
      <xdr:rowOff>116704</xdr:rowOff>
    </xdr:to>
    <xdr:pic>
      <xdr:nvPicPr>
        <xdr:cNvPr id="8" name="Afbeelding 7"/>
        <xdr:cNvPicPr>
          <a:picLocks noChangeAspect="1"/>
        </xdr:cNvPicPr>
      </xdr:nvPicPr>
      <xdr:blipFill>
        <a:blip xmlns:r="http://schemas.openxmlformats.org/officeDocument/2006/relationships" r:embed="rId3"/>
        <a:stretch>
          <a:fillRect/>
        </a:stretch>
      </xdr:blipFill>
      <xdr:spPr>
        <a:xfrm>
          <a:off x="2422072" y="22764750"/>
          <a:ext cx="789214" cy="783453"/>
        </a:xfrm>
        <a:prstGeom prst="rect">
          <a:avLst/>
        </a:prstGeom>
      </xdr:spPr>
    </xdr:pic>
    <xdr:clientData/>
  </xdr:twoCellAnchor>
  <xdr:oneCellAnchor>
    <xdr:from>
      <xdr:col>1</xdr:col>
      <xdr:colOff>204602</xdr:colOff>
      <xdr:row>102</xdr:row>
      <xdr:rowOff>12740</xdr:rowOff>
    </xdr:from>
    <xdr:ext cx="777035" cy="776805"/>
    <xdr:pic>
      <xdr:nvPicPr>
        <xdr:cNvPr id="9" name="Afbeelding 8"/>
        <xdr:cNvPicPr>
          <a:picLocks noChangeAspect="1"/>
        </xdr:cNvPicPr>
      </xdr:nvPicPr>
      <xdr:blipFill>
        <a:blip xmlns:r="http://schemas.openxmlformats.org/officeDocument/2006/relationships" r:embed="rId2"/>
        <a:stretch>
          <a:fillRect/>
        </a:stretch>
      </xdr:blipFill>
      <xdr:spPr>
        <a:xfrm>
          <a:off x="2559875" y="16404399"/>
          <a:ext cx="777035" cy="776805"/>
        </a:xfrm>
        <a:prstGeom prst="rect">
          <a:avLst/>
        </a:prstGeom>
      </xdr:spPr>
    </xdr:pic>
    <xdr:clientData/>
  </xdr:oneCellAnchor>
  <xdr:twoCellAnchor editAs="oneCell">
    <xdr:from>
      <xdr:col>2</xdr:col>
      <xdr:colOff>519546</xdr:colOff>
      <xdr:row>65</xdr:row>
      <xdr:rowOff>0</xdr:rowOff>
    </xdr:from>
    <xdr:to>
      <xdr:col>2</xdr:col>
      <xdr:colOff>1296581</xdr:colOff>
      <xdr:row>68</xdr:row>
      <xdr:rowOff>123663</xdr:rowOff>
    </xdr:to>
    <xdr:pic>
      <xdr:nvPicPr>
        <xdr:cNvPr id="10" name="Afbeelding 9"/>
        <xdr:cNvPicPr>
          <a:picLocks noChangeAspect="1"/>
        </xdr:cNvPicPr>
      </xdr:nvPicPr>
      <xdr:blipFill>
        <a:blip xmlns:r="http://schemas.openxmlformats.org/officeDocument/2006/relationships" r:embed="rId2"/>
        <a:stretch>
          <a:fillRect/>
        </a:stretch>
      </xdr:blipFill>
      <xdr:spPr>
        <a:xfrm>
          <a:off x="4736523" y="13456227"/>
          <a:ext cx="777035" cy="7730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50</xdr:row>
      <xdr:rowOff>179070</xdr:rowOff>
    </xdr:from>
    <xdr:to>
      <xdr:col>9</xdr:col>
      <xdr:colOff>701040</xdr:colOff>
      <xdr:row>67</xdr:row>
      <xdr:rowOff>85725</xdr:rowOff>
    </xdr:to>
    <xdr:pic>
      <xdr:nvPicPr>
        <xdr:cNvPr id="5" name="Afbeelding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6"/>
        <a:stretch/>
      </xdr:blipFill>
      <xdr:spPr bwMode="auto">
        <a:xfrm>
          <a:off x="0" y="10266045"/>
          <a:ext cx="10292715" cy="314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247650</xdr:colOff>
      <xdr:row>0</xdr:row>
      <xdr:rowOff>0</xdr:rowOff>
    </xdr:from>
    <xdr:ext cx="781050" cy="769564"/>
    <xdr:pic>
      <xdr:nvPicPr>
        <xdr:cNvPr id="7" name="Afbeelding 6"/>
        <xdr:cNvPicPr>
          <a:picLocks noChangeAspect="1"/>
        </xdr:cNvPicPr>
      </xdr:nvPicPr>
      <xdr:blipFill>
        <a:blip xmlns:r="http://schemas.openxmlformats.org/officeDocument/2006/relationships" r:embed="rId2"/>
        <a:stretch>
          <a:fillRect/>
        </a:stretch>
      </xdr:blipFill>
      <xdr:spPr>
        <a:xfrm>
          <a:off x="2943225" y="0"/>
          <a:ext cx="781050" cy="769564"/>
        </a:xfrm>
        <a:prstGeom prst="rect">
          <a:avLst/>
        </a:prstGeom>
      </xdr:spPr>
    </xdr:pic>
    <xdr:clientData/>
  </xdr:oneCellAnchor>
  <xdr:oneCellAnchor>
    <xdr:from>
      <xdr:col>1</xdr:col>
      <xdr:colOff>9525</xdr:colOff>
      <xdr:row>47</xdr:row>
      <xdr:rowOff>0</xdr:rowOff>
    </xdr:from>
    <xdr:ext cx="781050" cy="769564"/>
    <xdr:pic>
      <xdr:nvPicPr>
        <xdr:cNvPr id="10" name="Afbeelding 9"/>
        <xdr:cNvPicPr>
          <a:picLocks noChangeAspect="1"/>
        </xdr:cNvPicPr>
      </xdr:nvPicPr>
      <xdr:blipFill>
        <a:blip xmlns:r="http://schemas.openxmlformats.org/officeDocument/2006/relationships" r:embed="rId2"/>
        <a:stretch>
          <a:fillRect/>
        </a:stretch>
      </xdr:blipFill>
      <xdr:spPr>
        <a:xfrm>
          <a:off x="2705100" y="9439275"/>
          <a:ext cx="781050" cy="769564"/>
        </a:xfrm>
        <a:prstGeom prst="rect">
          <a:avLst/>
        </a:prstGeom>
      </xdr:spPr>
    </xdr:pic>
    <xdr:clientData/>
  </xdr:oneCellAnchor>
  <xdr:oneCellAnchor>
    <xdr:from>
      <xdr:col>1</xdr:col>
      <xdr:colOff>0</xdr:colOff>
      <xdr:row>87</xdr:row>
      <xdr:rowOff>0</xdr:rowOff>
    </xdr:from>
    <xdr:ext cx="781050" cy="769564"/>
    <xdr:pic>
      <xdr:nvPicPr>
        <xdr:cNvPr id="12" name="Afbeelding 11"/>
        <xdr:cNvPicPr>
          <a:picLocks noChangeAspect="1"/>
        </xdr:cNvPicPr>
      </xdr:nvPicPr>
      <xdr:blipFill>
        <a:blip xmlns:r="http://schemas.openxmlformats.org/officeDocument/2006/relationships" r:embed="rId2"/>
        <a:stretch>
          <a:fillRect/>
        </a:stretch>
      </xdr:blipFill>
      <xdr:spPr>
        <a:xfrm>
          <a:off x="2695575" y="17516475"/>
          <a:ext cx="781050" cy="769564"/>
        </a:xfrm>
        <a:prstGeom prst="rect">
          <a:avLst/>
        </a:prstGeom>
      </xdr:spPr>
    </xdr:pic>
    <xdr:clientData/>
  </xdr:oneCellAnchor>
  <xdr:twoCellAnchor editAs="oneCell">
    <xdr:from>
      <xdr:col>3</xdr:col>
      <xdr:colOff>466726</xdr:colOff>
      <xdr:row>27</xdr:row>
      <xdr:rowOff>57151</xdr:rowOff>
    </xdr:from>
    <xdr:to>
      <xdr:col>10</xdr:col>
      <xdr:colOff>266701</xdr:colOff>
      <xdr:row>45</xdr:row>
      <xdr:rowOff>187875</xdr:rowOff>
    </xdr:to>
    <xdr:pic>
      <xdr:nvPicPr>
        <xdr:cNvPr id="2" name="Afbeelding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29226" y="5876926"/>
          <a:ext cx="5353050" cy="35597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466726</xdr:colOff>
      <xdr:row>0</xdr:row>
      <xdr:rowOff>0</xdr:rowOff>
    </xdr:from>
    <xdr:ext cx="781050" cy="786794"/>
    <xdr:pic>
      <xdr:nvPicPr>
        <xdr:cNvPr id="2" name="Afbeelding 1"/>
        <xdr:cNvPicPr>
          <a:picLocks noChangeAspect="1"/>
        </xdr:cNvPicPr>
      </xdr:nvPicPr>
      <xdr:blipFill>
        <a:blip xmlns:r="http://schemas.openxmlformats.org/officeDocument/2006/relationships" r:embed="rId1"/>
        <a:stretch>
          <a:fillRect/>
        </a:stretch>
      </xdr:blipFill>
      <xdr:spPr>
        <a:xfrm>
          <a:off x="3343276" y="0"/>
          <a:ext cx="781050" cy="786794"/>
        </a:xfrm>
        <a:prstGeom prst="rect">
          <a:avLst/>
        </a:prstGeom>
      </xdr:spPr>
    </xdr:pic>
    <xdr:clientData/>
  </xdr:oneCellAnchor>
  <xdr:oneCellAnchor>
    <xdr:from>
      <xdr:col>3</xdr:col>
      <xdr:colOff>466726</xdr:colOff>
      <xdr:row>12</xdr:row>
      <xdr:rowOff>0</xdr:rowOff>
    </xdr:from>
    <xdr:ext cx="781050" cy="786794"/>
    <xdr:pic>
      <xdr:nvPicPr>
        <xdr:cNvPr id="3" name="Afbeelding 2"/>
        <xdr:cNvPicPr>
          <a:picLocks noChangeAspect="1"/>
        </xdr:cNvPicPr>
      </xdr:nvPicPr>
      <xdr:blipFill>
        <a:blip xmlns:r="http://schemas.openxmlformats.org/officeDocument/2006/relationships" r:embed="rId1"/>
        <a:stretch>
          <a:fillRect/>
        </a:stretch>
      </xdr:blipFill>
      <xdr:spPr>
        <a:xfrm>
          <a:off x="3343276" y="1714500"/>
          <a:ext cx="781050" cy="786794"/>
        </a:xfrm>
        <a:prstGeom prst="rect">
          <a:avLst/>
        </a:prstGeom>
      </xdr:spPr>
    </xdr:pic>
    <xdr:clientData/>
  </xdr:oneCellAnchor>
  <xdr:oneCellAnchor>
    <xdr:from>
      <xdr:col>1</xdr:col>
      <xdr:colOff>0</xdr:colOff>
      <xdr:row>24</xdr:row>
      <xdr:rowOff>0</xdr:rowOff>
    </xdr:from>
    <xdr:ext cx="781050" cy="786794"/>
    <xdr:pic>
      <xdr:nvPicPr>
        <xdr:cNvPr id="4" name="Afbeelding 3"/>
        <xdr:cNvPicPr>
          <a:picLocks noChangeAspect="1"/>
        </xdr:cNvPicPr>
      </xdr:nvPicPr>
      <xdr:blipFill>
        <a:blip xmlns:r="http://schemas.openxmlformats.org/officeDocument/2006/relationships" r:embed="rId1"/>
        <a:stretch>
          <a:fillRect/>
        </a:stretch>
      </xdr:blipFill>
      <xdr:spPr>
        <a:xfrm>
          <a:off x="3238500" y="4143375"/>
          <a:ext cx="781050" cy="786794"/>
        </a:xfrm>
        <a:prstGeom prst="rect">
          <a:avLst/>
        </a:prstGeom>
      </xdr:spPr>
    </xdr:pic>
    <xdr:clientData/>
  </xdr:oneCellAnchor>
  <xdr:oneCellAnchor>
    <xdr:from>
      <xdr:col>1</xdr:col>
      <xdr:colOff>0</xdr:colOff>
      <xdr:row>55</xdr:row>
      <xdr:rowOff>0</xdr:rowOff>
    </xdr:from>
    <xdr:ext cx="781050" cy="786794"/>
    <xdr:pic>
      <xdr:nvPicPr>
        <xdr:cNvPr id="5" name="Afbeelding 4"/>
        <xdr:cNvPicPr>
          <a:picLocks noChangeAspect="1"/>
        </xdr:cNvPicPr>
      </xdr:nvPicPr>
      <xdr:blipFill>
        <a:blip xmlns:r="http://schemas.openxmlformats.org/officeDocument/2006/relationships" r:embed="rId1"/>
        <a:stretch>
          <a:fillRect/>
        </a:stretch>
      </xdr:blipFill>
      <xdr:spPr>
        <a:xfrm>
          <a:off x="3238500" y="4143375"/>
          <a:ext cx="781050" cy="786794"/>
        </a:xfrm>
        <a:prstGeom prst="rect">
          <a:avLst/>
        </a:prstGeom>
      </xdr:spPr>
    </xdr:pic>
    <xdr:clientData/>
  </xdr:oneCellAnchor>
  <xdr:oneCellAnchor>
    <xdr:from>
      <xdr:col>1</xdr:col>
      <xdr:colOff>0</xdr:colOff>
      <xdr:row>69</xdr:row>
      <xdr:rowOff>0</xdr:rowOff>
    </xdr:from>
    <xdr:ext cx="781050" cy="786794"/>
    <xdr:pic>
      <xdr:nvPicPr>
        <xdr:cNvPr id="6" name="Afbeelding 5"/>
        <xdr:cNvPicPr>
          <a:picLocks noChangeAspect="1"/>
        </xdr:cNvPicPr>
      </xdr:nvPicPr>
      <xdr:blipFill>
        <a:blip xmlns:r="http://schemas.openxmlformats.org/officeDocument/2006/relationships" r:embed="rId1"/>
        <a:stretch>
          <a:fillRect/>
        </a:stretch>
      </xdr:blipFill>
      <xdr:spPr>
        <a:xfrm>
          <a:off x="3238500" y="6334125"/>
          <a:ext cx="781050" cy="786794"/>
        </a:xfrm>
        <a:prstGeom prst="rect">
          <a:avLst/>
        </a:prstGeom>
      </xdr:spPr>
    </xdr:pic>
    <xdr:clientData/>
  </xdr:oneCellAnchor>
  <xdr:twoCellAnchor>
    <xdr:from>
      <xdr:col>23</xdr:col>
      <xdr:colOff>0</xdr:colOff>
      <xdr:row>100</xdr:row>
      <xdr:rowOff>0</xdr:rowOff>
    </xdr:from>
    <xdr:to>
      <xdr:col>30</xdr:col>
      <xdr:colOff>304800</xdr:colOff>
      <xdr:row>110</xdr:row>
      <xdr:rowOff>76200</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114</xdr:row>
      <xdr:rowOff>0</xdr:rowOff>
    </xdr:from>
    <xdr:to>
      <xdr:col>30</xdr:col>
      <xdr:colOff>304800</xdr:colOff>
      <xdr:row>128</xdr:row>
      <xdr:rowOff>76200</xdr:rowOff>
    </xdr:to>
    <xdr:graphicFrame macro="">
      <xdr:nvGraphicFramePr>
        <xdr:cNvPr id="8"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131</xdr:row>
      <xdr:rowOff>0</xdr:rowOff>
    </xdr:from>
    <xdr:to>
      <xdr:col>30</xdr:col>
      <xdr:colOff>304800</xdr:colOff>
      <xdr:row>145</xdr:row>
      <xdr:rowOff>76200</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866775</xdr:colOff>
      <xdr:row>87</xdr:row>
      <xdr:rowOff>0</xdr:rowOff>
    </xdr:from>
    <xdr:ext cx="781050" cy="786794"/>
    <xdr:pic>
      <xdr:nvPicPr>
        <xdr:cNvPr id="10" name="Afbeelding 9"/>
        <xdr:cNvPicPr>
          <a:picLocks noChangeAspect="1"/>
        </xdr:cNvPicPr>
      </xdr:nvPicPr>
      <xdr:blipFill>
        <a:blip xmlns:r="http://schemas.openxmlformats.org/officeDocument/2006/relationships" r:embed="rId1"/>
        <a:stretch>
          <a:fillRect/>
        </a:stretch>
      </xdr:blipFill>
      <xdr:spPr>
        <a:xfrm>
          <a:off x="4105275" y="13163550"/>
          <a:ext cx="781050" cy="786794"/>
        </a:xfrm>
        <a:prstGeom prst="rect">
          <a:avLst/>
        </a:prstGeom>
      </xdr:spPr>
    </xdr:pic>
    <xdr:clientData/>
  </xdr:oneCellAnchor>
  <xdr:oneCellAnchor>
    <xdr:from>
      <xdr:col>1</xdr:col>
      <xdr:colOff>28575</xdr:colOff>
      <xdr:row>95</xdr:row>
      <xdr:rowOff>28575</xdr:rowOff>
    </xdr:from>
    <xdr:ext cx="781050" cy="786794"/>
    <xdr:pic>
      <xdr:nvPicPr>
        <xdr:cNvPr id="11" name="Afbeelding 10"/>
        <xdr:cNvPicPr>
          <a:picLocks noChangeAspect="1"/>
        </xdr:cNvPicPr>
      </xdr:nvPicPr>
      <xdr:blipFill>
        <a:blip xmlns:r="http://schemas.openxmlformats.org/officeDocument/2006/relationships" r:embed="rId1"/>
        <a:stretch>
          <a:fillRect/>
        </a:stretch>
      </xdr:blipFill>
      <xdr:spPr>
        <a:xfrm>
          <a:off x="3267075" y="14792325"/>
          <a:ext cx="781050" cy="786794"/>
        </a:xfrm>
        <a:prstGeom prst="rect">
          <a:avLst/>
        </a:prstGeom>
      </xdr:spPr>
    </xdr:pic>
    <xdr:clientData/>
  </xdr:oneCellAnchor>
  <xdr:oneCellAnchor>
    <xdr:from>
      <xdr:col>1</xdr:col>
      <xdr:colOff>0</xdr:colOff>
      <xdr:row>136</xdr:row>
      <xdr:rowOff>0</xdr:rowOff>
    </xdr:from>
    <xdr:ext cx="781050" cy="786794"/>
    <xdr:pic>
      <xdr:nvPicPr>
        <xdr:cNvPr id="12" name="Afbeelding 11"/>
        <xdr:cNvPicPr>
          <a:picLocks noChangeAspect="1"/>
        </xdr:cNvPicPr>
      </xdr:nvPicPr>
      <xdr:blipFill>
        <a:blip xmlns:r="http://schemas.openxmlformats.org/officeDocument/2006/relationships" r:embed="rId1"/>
        <a:stretch>
          <a:fillRect/>
        </a:stretch>
      </xdr:blipFill>
      <xdr:spPr>
        <a:xfrm>
          <a:off x="3238500" y="23031450"/>
          <a:ext cx="781050" cy="786794"/>
        </a:xfrm>
        <a:prstGeom prst="rect">
          <a:avLst/>
        </a:prstGeom>
      </xdr:spPr>
    </xdr:pic>
    <xdr:clientData/>
  </xdr:oneCellAnchor>
  <xdr:oneCellAnchor>
    <xdr:from>
      <xdr:col>1</xdr:col>
      <xdr:colOff>1000125</xdr:colOff>
      <xdr:row>154</xdr:row>
      <xdr:rowOff>9525</xdr:rowOff>
    </xdr:from>
    <xdr:ext cx="781050" cy="786794"/>
    <xdr:pic>
      <xdr:nvPicPr>
        <xdr:cNvPr id="13" name="Afbeelding 12"/>
        <xdr:cNvPicPr>
          <a:picLocks noChangeAspect="1"/>
        </xdr:cNvPicPr>
      </xdr:nvPicPr>
      <xdr:blipFill>
        <a:blip xmlns:r="http://schemas.openxmlformats.org/officeDocument/2006/relationships" r:embed="rId1"/>
        <a:stretch>
          <a:fillRect/>
        </a:stretch>
      </xdr:blipFill>
      <xdr:spPr>
        <a:xfrm>
          <a:off x="4238625" y="26546175"/>
          <a:ext cx="781050" cy="786794"/>
        </a:xfrm>
        <a:prstGeom prst="rect">
          <a:avLst/>
        </a:prstGeom>
      </xdr:spPr>
    </xdr:pic>
    <xdr:clientData/>
  </xdr:oneCellAnchor>
  <xdr:oneCellAnchor>
    <xdr:from>
      <xdr:col>1</xdr:col>
      <xdr:colOff>0</xdr:colOff>
      <xdr:row>36</xdr:row>
      <xdr:rowOff>0</xdr:rowOff>
    </xdr:from>
    <xdr:ext cx="781050" cy="786794"/>
    <xdr:pic>
      <xdr:nvPicPr>
        <xdr:cNvPr id="14" name="Afbeelding 13"/>
        <xdr:cNvPicPr>
          <a:picLocks noChangeAspect="1"/>
        </xdr:cNvPicPr>
      </xdr:nvPicPr>
      <xdr:blipFill>
        <a:blip xmlns:r="http://schemas.openxmlformats.org/officeDocument/2006/relationships" r:embed="rId1"/>
        <a:stretch>
          <a:fillRect/>
        </a:stretch>
      </xdr:blipFill>
      <xdr:spPr>
        <a:xfrm>
          <a:off x="3238500" y="7130143"/>
          <a:ext cx="781050" cy="786794"/>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819150</xdr:colOff>
      <xdr:row>3</xdr:row>
      <xdr:rowOff>189654</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1477625" y="0"/>
          <a:ext cx="819150" cy="837354"/>
        </a:xfrm>
        <a:prstGeom prst="rect">
          <a:avLst/>
        </a:prstGeom>
      </xdr:spPr>
    </xdr:pic>
    <xdr:clientData/>
  </xdr:twoCellAnchor>
  <xdr:twoCellAnchor editAs="oneCell">
    <xdr:from>
      <xdr:col>2</xdr:col>
      <xdr:colOff>647700</xdr:colOff>
      <xdr:row>50</xdr:row>
      <xdr:rowOff>0</xdr:rowOff>
    </xdr:from>
    <xdr:to>
      <xdr:col>2</xdr:col>
      <xdr:colOff>1371600</xdr:colOff>
      <xdr:row>53</xdr:row>
      <xdr:rowOff>95250</xdr:rowOff>
    </xdr:to>
    <xdr:pic>
      <xdr:nvPicPr>
        <xdr:cNvPr id="4" name="Afbeelding 3"/>
        <xdr:cNvPicPr>
          <a:picLocks noChangeAspect="1"/>
        </xdr:cNvPicPr>
      </xdr:nvPicPr>
      <xdr:blipFill>
        <a:blip xmlns:r="http://schemas.openxmlformats.org/officeDocument/2006/relationships" r:embed="rId2"/>
        <a:stretch>
          <a:fillRect/>
        </a:stretch>
      </xdr:blipFill>
      <xdr:spPr>
        <a:xfrm>
          <a:off x="3295650" y="9601200"/>
          <a:ext cx="723900" cy="723900"/>
        </a:xfrm>
        <a:prstGeom prst="rect">
          <a:avLst/>
        </a:prstGeom>
      </xdr:spPr>
    </xdr:pic>
    <xdr:clientData/>
  </xdr:twoCellAnchor>
  <xdr:oneCellAnchor>
    <xdr:from>
      <xdr:col>3</xdr:col>
      <xdr:colOff>1381125</xdr:colOff>
      <xdr:row>72</xdr:row>
      <xdr:rowOff>0</xdr:rowOff>
    </xdr:from>
    <xdr:ext cx="809625" cy="809625"/>
    <xdr:pic>
      <xdr:nvPicPr>
        <xdr:cNvPr id="5" name="Afbeelding 4"/>
        <xdr:cNvPicPr>
          <a:picLocks noChangeAspect="1"/>
        </xdr:cNvPicPr>
      </xdr:nvPicPr>
      <xdr:blipFill>
        <a:blip xmlns:r="http://schemas.openxmlformats.org/officeDocument/2006/relationships" r:embed="rId2"/>
        <a:stretch>
          <a:fillRect/>
        </a:stretch>
      </xdr:blipFill>
      <xdr:spPr>
        <a:xfrm>
          <a:off x="5524500" y="3429000"/>
          <a:ext cx="809625" cy="809625"/>
        </a:xfrm>
        <a:prstGeom prst="rect">
          <a:avLst/>
        </a:prstGeom>
      </xdr:spPr>
    </xdr:pic>
    <xdr:clientData/>
  </xdr:oneCellAnchor>
  <xdr:twoCellAnchor editAs="oneCell">
    <xdr:from>
      <xdr:col>2</xdr:col>
      <xdr:colOff>9525</xdr:colOff>
      <xdr:row>93</xdr:row>
      <xdr:rowOff>9525</xdr:rowOff>
    </xdr:from>
    <xdr:to>
      <xdr:col>2</xdr:col>
      <xdr:colOff>742950</xdr:colOff>
      <xdr:row>96</xdr:row>
      <xdr:rowOff>89896</xdr:rowOff>
    </xdr:to>
    <xdr:pic>
      <xdr:nvPicPr>
        <xdr:cNvPr id="6" name="Afbeelding 5"/>
        <xdr:cNvPicPr>
          <a:picLocks noChangeAspect="1"/>
        </xdr:cNvPicPr>
      </xdr:nvPicPr>
      <xdr:blipFill>
        <a:blip xmlns:r="http://schemas.openxmlformats.org/officeDocument/2006/relationships" r:embed="rId3"/>
        <a:stretch>
          <a:fillRect/>
        </a:stretch>
      </xdr:blipFill>
      <xdr:spPr>
        <a:xfrm>
          <a:off x="2657475" y="16021050"/>
          <a:ext cx="733425" cy="728071"/>
        </a:xfrm>
        <a:prstGeom prst="rect">
          <a:avLst/>
        </a:prstGeom>
      </xdr:spPr>
    </xdr:pic>
    <xdr:clientData/>
  </xdr:twoCellAnchor>
  <xdr:oneCellAnchor>
    <xdr:from>
      <xdr:col>2</xdr:col>
      <xdr:colOff>285750</xdr:colOff>
      <xdr:row>147</xdr:row>
      <xdr:rowOff>9525</xdr:rowOff>
    </xdr:from>
    <xdr:ext cx="733425" cy="728071"/>
    <xdr:pic>
      <xdr:nvPicPr>
        <xdr:cNvPr id="7" name="Afbeelding 6"/>
        <xdr:cNvPicPr>
          <a:picLocks noChangeAspect="1"/>
        </xdr:cNvPicPr>
      </xdr:nvPicPr>
      <xdr:blipFill>
        <a:blip xmlns:r="http://schemas.openxmlformats.org/officeDocument/2006/relationships" r:embed="rId3"/>
        <a:stretch>
          <a:fillRect/>
        </a:stretch>
      </xdr:blipFill>
      <xdr:spPr>
        <a:xfrm>
          <a:off x="2933700" y="19526250"/>
          <a:ext cx="733425" cy="728071"/>
        </a:xfrm>
        <a:prstGeom prst="rect">
          <a:avLst/>
        </a:prstGeom>
      </xdr:spPr>
    </xdr:pic>
    <xdr:clientData/>
  </xdr:oneCellAnchor>
  <xdr:oneCellAnchor>
    <xdr:from>
      <xdr:col>2</xdr:col>
      <xdr:colOff>285750</xdr:colOff>
      <xdr:row>167</xdr:row>
      <xdr:rowOff>9525</xdr:rowOff>
    </xdr:from>
    <xdr:ext cx="733425" cy="728071"/>
    <xdr:pic>
      <xdr:nvPicPr>
        <xdr:cNvPr id="8" name="Afbeelding 7"/>
        <xdr:cNvPicPr>
          <a:picLocks noChangeAspect="1"/>
        </xdr:cNvPicPr>
      </xdr:nvPicPr>
      <xdr:blipFill>
        <a:blip xmlns:r="http://schemas.openxmlformats.org/officeDocument/2006/relationships" r:embed="rId3"/>
        <a:stretch>
          <a:fillRect/>
        </a:stretch>
      </xdr:blipFill>
      <xdr:spPr>
        <a:xfrm>
          <a:off x="2933700" y="19526250"/>
          <a:ext cx="733425" cy="728071"/>
        </a:xfrm>
        <a:prstGeom prst="rect">
          <a:avLst/>
        </a:prstGeom>
      </xdr:spPr>
    </xdr:pic>
    <xdr:clientData/>
  </xdr:oneCellAnchor>
  <xdr:oneCellAnchor>
    <xdr:from>
      <xdr:col>2</xdr:col>
      <xdr:colOff>28575</xdr:colOff>
      <xdr:row>110</xdr:row>
      <xdr:rowOff>9525</xdr:rowOff>
    </xdr:from>
    <xdr:ext cx="733425" cy="728071"/>
    <xdr:pic>
      <xdr:nvPicPr>
        <xdr:cNvPr id="9" name="Afbeelding 8"/>
        <xdr:cNvPicPr>
          <a:picLocks noChangeAspect="1"/>
        </xdr:cNvPicPr>
      </xdr:nvPicPr>
      <xdr:blipFill>
        <a:blip xmlns:r="http://schemas.openxmlformats.org/officeDocument/2006/relationships" r:embed="rId3"/>
        <a:stretch>
          <a:fillRect/>
        </a:stretch>
      </xdr:blipFill>
      <xdr:spPr>
        <a:xfrm>
          <a:off x="2676525" y="19411950"/>
          <a:ext cx="733425" cy="728071"/>
        </a:xfrm>
        <a:prstGeom prst="rect">
          <a:avLst/>
        </a:prstGeom>
      </xdr:spPr>
    </xdr:pic>
    <xdr:clientData/>
  </xdr:oneCellAnchor>
  <xdr:oneCellAnchor>
    <xdr:from>
      <xdr:col>2</xdr:col>
      <xdr:colOff>28575</xdr:colOff>
      <xdr:row>122</xdr:row>
      <xdr:rowOff>9525</xdr:rowOff>
    </xdr:from>
    <xdr:ext cx="733425" cy="728071"/>
    <xdr:pic>
      <xdr:nvPicPr>
        <xdr:cNvPr id="10" name="Afbeelding 9"/>
        <xdr:cNvPicPr>
          <a:picLocks noChangeAspect="1"/>
        </xdr:cNvPicPr>
      </xdr:nvPicPr>
      <xdr:blipFill>
        <a:blip xmlns:r="http://schemas.openxmlformats.org/officeDocument/2006/relationships" r:embed="rId3"/>
        <a:stretch>
          <a:fillRect/>
        </a:stretch>
      </xdr:blipFill>
      <xdr:spPr>
        <a:xfrm>
          <a:off x="2676525" y="19411950"/>
          <a:ext cx="733425" cy="728071"/>
        </a:xfrm>
        <a:prstGeom prst="rect">
          <a:avLst/>
        </a:prstGeom>
      </xdr:spPr>
    </xdr:pic>
    <xdr:clientData/>
  </xdr:oneCellAnchor>
  <xdr:oneCellAnchor>
    <xdr:from>
      <xdr:col>2</xdr:col>
      <xdr:colOff>2028825</xdr:colOff>
      <xdr:row>131</xdr:row>
      <xdr:rowOff>180975</xdr:rowOff>
    </xdr:from>
    <xdr:ext cx="733425" cy="728071"/>
    <xdr:pic>
      <xdr:nvPicPr>
        <xdr:cNvPr id="11" name="Afbeelding 10"/>
        <xdr:cNvPicPr>
          <a:picLocks noChangeAspect="1"/>
        </xdr:cNvPicPr>
      </xdr:nvPicPr>
      <xdr:blipFill>
        <a:blip xmlns:r="http://schemas.openxmlformats.org/officeDocument/2006/relationships" r:embed="rId3"/>
        <a:stretch>
          <a:fillRect/>
        </a:stretch>
      </xdr:blipFill>
      <xdr:spPr>
        <a:xfrm>
          <a:off x="4676775" y="23660100"/>
          <a:ext cx="733425" cy="728071"/>
        </a:xfrm>
        <a:prstGeom prst="rect">
          <a:avLst/>
        </a:prstGeom>
      </xdr:spPr>
    </xdr:pic>
    <xdr:clientData/>
  </xdr:oneCellAnchor>
  <xdr:oneCellAnchor>
    <xdr:from>
      <xdr:col>2</xdr:col>
      <xdr:colOff>285750</xdr:colOff>
      <xdr:row>180</xdr:row>
      <xdr:rowOff>9525</xdr:rowOff>
    </xdr:from>
    <xdr:ext cx="733425" cy="728071"/>
    <xdr:pic>
      <xdr:nvPicPr>
        <xdr:cNvPr id="12" name="Afbeelding 11"/>
        <xdr:cNvPicPr>
          <a:picLocks noChangeAspect="1"/>
        </xdr:cNvPicPr>
      </xdr:nvPicPr>
      <xdr:blipFill>
        <a:blip xmlns:r="http://schemas.openxmlformats.org/officeDocument/2006/relationships" r:embed="rId3"/>
        <a:stretch>
          <a:fillRect/>
        </a:stretch>
      </xdr:blipFill>
      <xdr:spPr>
        <a:xfrm>
          <a:off x="2933700" y="30499050"/>
          <a:ext cx="733425" cy="728071"/>
        </a:xfrm>
        <a:prstGeom prst="rect">
          <a:avLst/>
        </a:prstGeom>
      </xdr:spPr>
    </xdr:pic>
    <xdr:clientData/>
  </xdr:oneCellAnchor>
  <xdr:oneCellAnchor>
    <xdr:from>
      <xdr:col>2</xdr:col>
      <xdr:colOff>600075</xdr:colOff>
      <xdr:row>240</xdr:row>
      <xdr:rowOff>9525</xdr:rowOff>
    </xdr:from>
    <xdr:ext cx="733425" cy="728071"/>
    <xdr:pic>
      <xdr:nvPicPr>
        <xdr:cNvPr id="13" name="Afbeelding 12"/>
        <xdr:cNvPicPr>
          <a:picLocks noChangeAspect="1"/>
        </xdr:cNvPicPr>
      </xdr:nvPicPr>
      <xdr:blipFill>
        <a:blip xmlns:r="http://schemas.openxmlformats.org/officeDocument/2006/relationships" r:embed="rId3"/>
        <a:stretch>
          <a:fillRect/>
        </a:stretch>
      </xdr:blipFill>
      <xdr:spPr>
        <a:xfrm>
          <a:off x="3248025" y="38461950"/>
          <a:ext cx="733425" cy="728071"/>
        </a:xfrm>
        <a:prstGeom prst="rect">
          <a:avLst/>
        </a:prstGeom>
      </xdr:spPr>
    </xdr:pic>
    <xdr:clientData/>
  </xdr:oneCellAnchor>
  <xdr:oneCellAnchor>
    <xdr:from>
      <xdr:col>2</xdr:col>
      <xdr:colOff>285750</xdr:colOff>
      <xdr:row>196</xdr:row>
      <xdr:rowOff>9525</xdr:rowOff>
    </xdr:from>
    <xdr:ext cx="733425" cy="728071"/>
    <xdr:pic>
      <xdr:nvPicPr>
        <xdr:cNvPr id="14" name="Afbeelding 13"/>
        <xdr:cNvPicPr>
          <a:picLocks noChangeAspect="1"/>
        </xdr:cNvPicPr>
      </xdr:nvPicPr>
      <xdr:blipFill>
        <a:blip xmlns:r="http://schemas.openxmlformats.org/officeDocument/2006/relationships" r:embed="rId3"/>
        <a:stretch>
          <a:fillRect/>
        </a:stretch>
      </xdr:blipFill>
      <xdr:spPr>
        <a:xfrm>
          <a:off x="2933700" y="33051750"/>
          <a:ext cx="733425" cy="728071"/>
        </a:xfrm>
        <a:prstGeom prst="rect">
          <a:avLst/>
        </a:prstGeom>
      </xdr:spPr>
    </xdr:pic>
    <xdr:clientData/>
  </xdr:oneCellAnchor>
  <xdr:oneCellAnchor>
    <xdr:from>
      <xdr:col>2</xdr:col>
      <xdr:colOff>0</xdr:colOff>
      <xdr:row>210</xdr:row>
      <xdr:rowOff>0</xdr:rowOff>
    </xdr:from>
    <xdr:ext cx="733425" cy="728071"/>
    <xdr:pic>
      <xdr:nvPicPr>
        <xdr:cNvPr id="15" name="Afbeelding 14"/>
        <xdr:cNvPicPr>
          <a:picLocks noChangeAspect="1"/>
        </xdr:cNvPicPr>
      </xdr:nvPicPr>
      <xdr:blipFill>
        <a:blip xmlns:r="http://schemas.openxmlformats.org/officeDocument/2006/relationships" r:embed="rId3"/>
        <a:stretch>
          <a:fillRect/>
        </a:stretch>
      </xdr:blipFill>
      <xdr:spPr>
        <a:xfrm>
          <a:off x="2647950" y="38909625"/>
          <a:ext cx="733425" cy="728071"/>
        </a:xfrm>
        <a:prstGeom prst="rect">
          <a:avLst/>
        </a:prstGeom>
      </xdr:spPr>
    </xdr:pic>
    <xdr:clientData/>
  </xdr:oneCellAnchor>
  <xdr:twoCellAnchor editAs="oneCell">
    <xdr:from>
      <xdr:col>2</xdr:col>
      <xdr:colOff>266700</xdr:colOff>
      <xdr:row>256</xdr:row>
      <xdr:rowOff>0</xdr:rowOff>
    </xdr:from>
    <xdr:to>
      <xdr:col>2</xdr:col>
      <xdr:colOff>1047750</xdr:colOff>
      <xdr:row>259</xdr:row>
      <xdr:rowOff>121864</xdr:rowOff>
    </xdr:to>
    <xdr:pic>
      <xdr:nvPicPr>
        <xdr:cNvPr id="16" name="Afbeelding 15"/>
        <xdr:cNvPicPr>
          <a:picLocks noChangeAspect="1"/>
        </xdr:cNvPicPr>
      </xdr:nvPicPr>
      <xdr:blipFill>
        <a:blip xmlns:r="http://schemas.openxmlformats.org/officeDocument/2006/relationships" r:embed="rId4"/>
        <a:stretch>
          <a:fillRect/>
        </a:stretch>
      </xdr:blipFill>
      <xdr:spPr>
        <a:xfrm>
          <a:off x="2914650" y="46301025"/>
          <a:ext cx="781050" cy="769564"/>
        </a:xfrm>
        <a:prstGeom prst="rect">
          <a:avLst/>
        </a:prstGeom>
      </xdr:spPr>
    </xdr:pic>
    <xdr:clientData/>
  </xdr:twoCellAnchor>
  <xdr:twoCellAnchor editAs="oneCell">
    <xdr:from>
      <xdr:col>1</xdr:col>
      <xdr:colOff>1590675</xdr:colOff>
      <xdr:row>62</xdr:row>
      <xdr:rowOff>9525</xdr:rowOff>
    </xdr:from>
    <xdr:to>
      <xdr:col>2</xdr:col>
      <xdr:colOff>323850</xdr:colOff>
      <xdr:row>65</xdr:row>
      <xdr:rowOff>92868</xdr:rowOff>
    </xdr:to>
    <xdr:pic>
      <xdr:nvPicPr>
        <xdr:cNvPr id="17" name="Afbeelding 16"/>
        <xdr:cNvPicPr>
          <a:picLocks noChangeAspect="1"/>
        </xdr:cNvPicPr>
      </xdr:nvPicPr>
      <xdr:blipFill>
        <a:blip xmlns:r="http://schemas.openxmlformats.org/officeDocument/2006/relationships" r:embed="rId2"/>
        <a:stretch>
          <a:fillRect/>
        </a:stretch>
      </xdr:blipFill>
      <xdr:spPr>
        <a:xfrm>
          <a:off x="2247900" y="11944350"/>
          <a:ext cx="723900" cy="723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9525</xdr:colOff>
      <xdr:row>18</xdr:row>
      <xdr:rowOff>9525</xdr:rowOff>
    </xdr:from>
    <xdr:ext cx="800099" cy="806114"/>
    <xdr:pic>
      <xdr:nvPicPr>
        <xdr:cNvPr id="2" name="Afbeelding 1"/>
        <xdr:cNvPicPr>
          <a:picLocks noChangeAspect="1"/>
        </xdr:cNvPicPr>
      </xdr:nvPicPr>
      <xdr:blipFill>
        <a:blip xmlns:r="http://schemas.openxmlformats.org/officeDocument/2006/relationships" r:embed="rId1"/>
        <a:stretch>
          <a:fillRect/>
        </a:stretch>
      </xdr:blipFill>
      <xdr:spPr>
        <a:xfrm>
          <a:off x="3333750" y="581025"/>
          <a:ext cx="800099" cy="806114"/>
        </a:xfrm>
        <a:prstGeom prst="rect">
          <a:avLst/>
        </a:prstGeom>
      </xdr:spPr>
    </xdr:pic>
    <xdr:clientData/>
  </xdr:oneCellAnchor>
  <xdr:oneCellAnchor>
    <xdr:from>
      <xdr:col>2</xdr:col>
      <xdr:colOff>0</xdr:colOff>
      <xdr:row>30</xdr:row>
      <xdr:rowOff>0</xdr:rowOff>
    </xdr:from>
    <xdr:ext cx="800099" cy="806114"/>
    <xdr:pic>
      <xdr:nvPicPr>
        <xdr:cNvPr id="3" name="Afbeelding 2"/>
        <xdr:cNvPicPr>
          <a:picLocks noChangeAspect="1"/>
        </xdr:cNvPicPr>
      </xdr:nvPicPr>
      <xdr:blipFill>
        <a:blip xmlns:r="http://schemas.openxmlformats.org/officeDocument/2006/relationships" r:embed="rId1"/>
        <a:stretch>
          <a:fillRect/>
        </a:stretch>
      </xdr:blipFill>
      <xdr:spPr>
        <a:xfrm>
          <a:off x="2752725" y="3314700"/>
          <a:ext cx="800099" cy="806114"/>
        </a:xfrm>
        <a:prstGeom prst="rect">
          <a:avLst/>
        </a:prstGeom>
      </xdr:spPr>
    </xdr:pic>
    <xdr:clientData/>
  </xdr:oneCellAnchor>
  <xdr:oneCellAnchor>
    <xdr:from>
      <xdr:col>2</xdr:col>
      <xdr:colOff>0</xdr:colOff>
      <xdr:row>0</xdr:row>
      <xdr:rowOff>0</xdr:rowOff>
    </xdr:from>
    <xdr:ext cx="800099" cy="806114"/>
    <xdr:pic>
      <xdr:nvPicPr>
        <xdr:cNvPr id="4" name="Afbeelding 3"/>
        <xdr:cNvPicPr>
          <a:picLocks noChangeAspect="1"/>
        </xdr:cNvPicPr>
      </xdr:nvPicPr>
      <xdr:blipFill>
        <a:blip xmlns:r="http://schemas.openxmlformats.org/officeDocument/2006/relationships" r:embed="rId1"/>
        <a:stretch>
          <a:fillRect/>
        </a:stretch>
      </xdr:blipFill>
      <xdr:spPr>
        <a:xfrm>
          <a:off x="2752725" y="0"/>
          <a:ext cx="800099" cy="806114"/>
        </a:xfrm>
        <a:prstGeom prst="rect">
          <a:avLst/>
        </a:prstGeom>
      </xdr:spPr>
    </xdr:pic>
    <xdr:clientData/>
  </xdr:oneCellAnchor>
  <xdr:oneCellAnchor>
    <xdr:from>
      <xdr:col>3</xdr:col>
      <xdr:colOff>0</xdr:colOff>
      <xdr:row>43</xdr:row>
      <xdr:rowOff>0</xdr:rowOff>
    </xdr:from>
    <xdr:ext cx="800099" cy="806114"/>
    <xdr:pic>
      <xdr:nvPicPr>
        <xdr:cNvPr id="5" name="Afbeelding 4"/>
        <xdr:cNvPicPr>
          <a:picLocks noChangeAspect="1"/>
        </xdr:cNvPicPr>
      </xdr:nvPicPr>
      <xdr:blipFill>
        <a:blip xmlns:r="http://schemas.openxmlformats.org/officeDocument/2006/relationships" r:embed="rId1"/>
        <a:stretch>
          <a:fillRect/>
        </a:stretch>
      </xdr:blipFill>
      <xdr:spPr>
        <a:xfrm>
          <a:off x="3771900" y="10134600"/>
          <a:ext cx="800099" cy="806114"/>
        </a:xfrm>
        <a:prstGeom prst="rect">
          <a:avLst/>
        </a:prstGeom>
      </xdr:spPr>
    </xdr:pic>
    <xdr:clientData/>
  </xdr:oneCellAnchor>
  <xdr:twoCellAnchor editAs="oneCell">
    <xdr:from>
      <xdr:col>2</xdr:col>
      <xdr:colOff>447675</xdr:colOff>
      <xdr:row>58</xdr:row>
      <xdr:rowOff>9525</xdr:rowOff>
    </xdr:from>
    <xdr:to>
      <xdr:col>2</xdr:col>
      <xdr:colOff>1181100</xdr:colOff>
      <xdr:row>61</xdr:row>
      <xdr:rowOff>89896</xdr:rowOff>
    </xdr:to>
    <xdr:pic>
      <xdr:nvPicPr>
        <xdr:cNvPr id="6" name="Afbeelding 5"/>
        <xdr:cNvPicPr>
          <a:picLocks noChangeAspect="1"/>
        </xdr:cNvPicPr>
      </xdr:nvPicPr>
      <xdr:blipFill>
        <a:blip xmlns:r="http://schemas.openxmlformats.org/officeDocument/2006/relationships" r:embed="rId2"/>
        <a:stretch>
          <a:fillRect/>
        </a:stretch>
      </xdr:blipFill>
      <xdr:spPr>
        <a:xfrm>
          <a:off x="4619625" y="13077825"/>
          <a:ext cx="733425" cy="728071"/>
        </a:xfrm>
        <a:prstGeom prst="rect">
          <a:avLst/>
        </a:prstGeom>
      </xdr:spPr>
    </xdr:pic>
    <xdr:clientData/>
  </xdr:twoCellAnchor>
  <xdr:oneCellAnchor>
    <xdr:from>
      <xdr:col>1</xdr:col>
      <xdr:colOff>704850</xdr:colOff>
      <xdr:row>70</xdr:row>
      <xdr:rowOff>9525</xdr:rowOff>
    </xdr:from>
    <xdr:ext cx="800099" cy="806114"/>
    <xdr:pic>
      <xdr:nvPicPr>
        <xdr:cNvPr id="7" name="Afbeelding 6"/>
        <xdr:cNvPicPr>
          <a:picLocks noChangeAspect="1"/>
        </xdr:cNvPicPr>
      </xdr:nvPicPr>
      <xdr:blipFill>
        <a:blip xmlns:r="http://schemas.openxmlformats.org/officeDocument/2006/relationships" r:embed="rId1"/>
        <a:stretch>
          <a:fillRect/>
        </a:stretch>
      </xdr:blipFill>
      <xdr:spPr>
        <a:xfrm>
          <a:off x="2857500" y="15440025"/>
          <a:ext cx="800099" cy="806114"/>
        </a:xfrm>
        <a:prstGeom prst="rect">
          <a:avLst/>
        </a:prstGeom>
      </xdr:spPr>
    </xdr:pic>
    <xdr:clientData/>
  </xdr:oneCellAnchor>
  <xdr:oneCellAnchor>
    <xdr:from>
      <xdr:col>1</xdr:col>
      <xdr:colOff>485775</xdr:colOff>
      <xdr:row>82</xdr:row>
      <xdr:rowOff>9525</xdr:rowOff>
    </xdr:from>
    <xdr:ext cx="800099" cy="806114"/>
    <xdr:pic>
      <xdr:nvPicPr>
        <xdr:cNvPr id="8" name="Afbeelding 7"/>
        <xdr:cNvPicPr>
          <a:picLocks noChangeAspect="1"/>
        </xdr:cNvPicPr>
      </xdr:nvPicPr>
      <xdr:blipFill>
        <a:blip xmlns:r="http://schemas.openxmlformats.org/officeDocument/2006/relationships" r:embed="rId1"/>
        <a:stretch>
          <a:fillRect/>
        </a:stretch>
      </xdr:blipFill>
      <xdr:spPr>
        <a:xfrm>
          <a:off x="2638425" y="17802225"/>
          <a:ext cx="800099" cy="80611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384175</xdr:colOff>
      <xdr:row>2</xdr:row>
      <xdr:rowOff>95251</xdr:rowOff>
    </xdr:from>
    <xdr:to>
      <xdr:col>8</xdr:col>
      <xdr:colOff>280865</xdr:colOff>
      <xdr:row>7</xdr:row>
      <xdr:rowOff>123825</xdr:rowOff>
    </xdr:to>
    <xdr:pic>
      <xdr:nvPicPr>
        <xdr:cNvPr id="2" name="Afbeelding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35" r="26877" b="87236"/>
        <a:stretch/>
      </xdr:blipFill>
      <xdr:spPr>
        <a:xfrm>
          <a:off x="384175" y="476251"/>
          <a:ext cx="4632325" cy="981074"/>
        </a:xfrm>
        <a:prstGeom prst="rect">
          <a:avLst/>
        </a:prstGeom>
      </xdr:spPr>
    </xdr:pic>
    <xdr:clientData/>
  </xdr:twoCellAnchor>
  <xdr:twoCellAnchor editAs="oneCell">
    <xdr:from>
      <xdr:col>0</xdr:col>
      <xdr:colOff>0</xdr:colOff>
      <xdr:row>8</xdr:row>
      <xdr:rowOff>119063</xdr:rowOff>
    </xdr:from>
    <xdr:to>
      <xdr:col>2</xdr:col>
      <xdr:colOff>241178</xdr:colOff>
      <xdr:row>15</xdr:row>
      <xdr:rowOff>71438</xdr:rowOff>
    </xdr:to>
    <xdr:pic>
      <xdr:nvPicPr>
        <xdr:cNvPr id="3" name="Afbeelding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57" t="1458" r="84114" b="69001"/>
        <a:stretch/>
      </xdr:blipFill>
      <xdr:spPr>
        <a:xfrm>
          <a:off x="0" y="1643063"/>
          <a:ext cx="1309688" cy="1285875"/>
        </a:xfrm>
        <a:prstGeom prst="rect">
          <a:avLst/>
        </a:prstGeom>
      </xdr:spPr>
    </xdr:pic>
    <xdr:clientData/>
  </xdr:twoCellAnchor>
  <xdr:twoCellAnchor>
    <xdr:from>
      <xdr:col>2</xdr:col>
      <xdr:colOff>396875</xdr:colOff>
      <xdr:row>25</xdr:row>
      <xdr:rowOff>190499</xdr:rowOff>
    </xdr:from>
    <xdr:to>
      <xdr:col>9</xdr:col>
      <xdr:colOff>515937</xdr:colOff>
      <xdr:row>40</xdr:row>
      <xdr:rowOff>142874</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119064</xdr:colOff>
      <xdr:row>25</xdr:row>
      <xdr:rowOff>174626</xdr:rowOff>
    </xdr:from>
    <xdr:to>
      <xdr:col>21</xdr:col>
      <xdr:colOff>14655</xdr:colOff>
      <xdr:row>40</xdr:row>
      <xdr:rowOff>150814</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278422</xdr:colOff>
      <xdr:row>41</xdr:row>
      <xdr:rowOff>127610</xdr:rowOff>
    </xdr:from>
    <xdr:to>
      <xdr:col>20</xdr:col>
      <xdr:colOff>601419</xdr:colOff>
      <xdr:row>56</xdr:row>
      <xdr:rowOff>95250</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388938</xdr:colOff>
      <xdr:row>137</xdr:row>
      <xdr:rowOff>182562</xdr:rowOff>
    </xdr:from>
    <xdr:to>
      <xdr:col>9</xdr:col>
      <xdr:colOff>555625</xdr:colOff>
      <xdr:row>152</xdr:row>
      <xdr:rowOff>68262</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138</xdr:row>
      <xdr:rowOff>7937</xdr:rowOff>
    </xdr:from>
    <xdr:to>
      <xdr:col>2</xdr:col>
      <xdr:colOff>233241</xdr:colOff>
      <xdr:row>144</xdr:row>
      <xdr:rowOff>184310</xdr:rowOff>
    </xdr:to>
    <xdr:pic>
      <xdr:nvPicPr>
        <xdr:cNvPr id="13" name="Afbeelding 12"/>
        <xdr:cNvPicPr>
          <a:picLocks noChangeAspect="1"/>
        </xdr:cNvPicPr>
      </xdr:nvPicPr>
      <xdr:blipFill rotWithShape="1">
        <a:blip xmlns:r="http://schemas.openxmlformats.org/officeDocument/2006/relationships" r:embed="rId7"/>
        <a:srcRect r="2765"/>
        <a:stretch/>
      </xdr:blipFill>
      <xdr:spPr>
        <a:xfrm>
          <a:off x="0" y="8199437"/>
          <a:ext cx="1301751" cy="1319373"/>
        </a:xfrm>
        <a:prstGeom prst="rect">
          <a:avLst/>
        </a:prstGeom>
      </xdr:spPr>
    </xdr:pic>
    <xdr:clientData/>
  </xdr:twoCellAnchor>
  <xdr:twoCellAnchor>
    <xdr:from>
      <xdr:col>2</xdr:col>
      <xdr:colOff>317500</xdr:colOff>
      <xdr:row>319</xdr:row>
      <xdr:rowOff>182562</xdr:rowOff>
    </xdr:from>
    <xdr:to>
      <xdr:col>10</xdr:col>
      <xdr:colOff>0</xdr:colOff>
      <xdr:row>337</xdr:row>
      <xdr:rowOff>134938</xdr:rowOff>
    </xdr:to>
    <xdr:graphicFrame macro="">
      <xdr:nvGraphicFramePr>
        <xdr:cNvPr id="14" name="Grafiek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39689</xdr:colOff>
      <xdr:row>320</xdr:row>
      <xdr:rowOff>0</xdr:rowOff>
    </xdr:from>
    <xdr:to>
      <xdr:col>9</xdr:col>
      <xdr:colOff>603252</xdr:colOff>
      <xdr:row>325</xdr:row>
      <xdr:rowOff>52917</xdr:rowOff>
    </xdr:to>
    <mc:AlternateContent xmlns:mc="http://schemas.openxmlformats.org/markup-compatibility/2006" xmlns:a14="http://schemas.microsoft.com/office/drawing/2010/main">
      <mc:Choice Requires="a14">
        <xdr:graphicFrame macro="">
          <xdr:nvGraphicFramePr>
            <xdr:cNvPr id="15" name="Niveau"/>
            <xdr:cNvGraphicFramePr/>
          </xdr:nvGraphicFramePr>
          <xdr:xfrm>
            <a:off x="0" y="0"/>
            <a:ext cx="0" cy="0"/>
          </xdr:xfrm>
          <a:graphic>
            <a:graphicData uri="http://schemas.microsoft.com/office/drawing/2010/slicer">
              <sle:slicer xmlns:sle="http://schemas.microsoft.com/office/drawing/2010/slicer" name="Niveau"/>
            </a:graphicData>
          </a:graphic>
        </xdr:graphicFrame>
      </mc:Choice>
      <mc:Fallback xmlns="">
        <xdr:sp macro="" textlink="">
          <xdr:nvSpPr>
            <xdr:cNvPr id="0" name=""/>
            <xdr:cNvSpPr>
              <a:spLocks noTextEdit="1"/>
            </xdr:cNvSpPr>
          </xdr:nvSpPr>
          <xdr:spPr>
            <a:xfrm>
              <a:off x="4929189" y="17526000"/>
              <a:ext cx="1174750" cy="889001"/>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0</xdr:colOff>
      <xdr:row>301</xdr:row>
      <xdr:rowOff>71437</xdr:rowOff>
    </xdr:from>
    <xdr:to>
      <xdr:col>2</xdr:col>
      <xdr:colOff>249115</xdr:colOff>
      <xdr:row>308</xdr:row>
      <xdr:rowOff>55562</xdr:rowOff>
    </xdr:to>
    <xdr:pic>
      <xdr:nvPicPr>
        <xdr:cNvPr id="4" name="Afbeelding 3"/>
        <xdr:cNvPicPr>
          <a:picLocks noChangeAspect="1"/>
        </xdr:cNvPicPr>
      </xdr:nvPicPr>
      <xdr:blipFill>
        <a:blip xmlns:r="http://schemas.openxmlformats.org/officeDocument/2006/relationships" r:embed="rId9"/>
        <a:stretch>
          <a:fillRect/>
        </a:stretch>
      </xdr:blipFill>
      <xdr:spPr>
        <a:xfrm>
          <a:off x="0" y="57411937"/>
          <a:ext cx="1311519" cy="1317625"/>
        </a:xfrm>
        <a:prstGeom prst="rect">
          <a:avLst/>
        </a:prstGeom>
      </xdr:spPr>
    </xdr:pic>
    <xdr:clientData/>
  </xdr:twoCellAnchor>
  <xdr:twoCellAnchor editAs="oneCell">
    <xdr:from>
      <xdr:col>0</xdr:col>
      <xdr:colOff>0</xdr:colOff>
      <xdr:row>155</xdr:row>
      <xdr:rowOff>187853</xdr:rowOff>
    </xdr:from>
    <xdr:to>
      <xdr:col>2</xdr:col>
      <xdr:colOff>249114</xdr:colOff>
      <xdr:row>162</xdr:row>
      <xdr:rowOff>168590</xdr:rowOff>
    </xdr:to>
    <xdr:pic>
      <xdr:nvPicPr>
        <xdr:cNvPr id="5" name="Afbeelding 4"/>
        <xdr:cNvPicPr>
          <a:picLocks noChangeAspect="1"/>
        </xdr:cNvPicPr>
      </xdr:nvPicPr>
      <xdr:blipFill rotWithShape="1">
        <a:blip xmlns:r="http://schemas.openxmlformats.org/officeDocument/2006/relationships" r:embed="rId10"/>
        <a:srcRect t="2416"/>
        <a:stretch/>
      </xdr:blipFill>
      <xdr:spPr>
        <a:xfrm>
          <a:off x="0" y="20952353"/>
          <a:ext cx="1322916" cy="1314237"/>
        </a:xfrm>
        <a:prstGeom prst="rect">
          <a:avLst/>
        </a:prstGeom>
      </xdr:spPr>
    </xdr:pic>
    <xdr:clientData/>
  </xdr:twoCellAnchor>
  <xdr:twoCellAnchor editAs="oneCell">
    <xdr:from>
      <xdr:col>0</xdr:col>
      <xdr:colOff>7937</xdr:colOff>
      <xdr:row>389</xdr:row>
      <xdr:rowOff>174624</xdr:rowOff>
    </xdr:from>
    <xdr:to>
      <xdr:col>2</xdr:col>
      <xdr:colOff>264989</xdr:colOff>
      <xdr:row>396</xdr:row>
      <xdr:rowOff>176434</xdr:rowOff>
    </xdr:to>
    <xdr:pic>
      <xdr:nvPicPr>
        <xdr:cNvPr id="6" name="Afbeelding 5"/>
        <xdr:cNvPicPr>
          <a:picLocks noChangeAspect="1"/>
        </xdr:cNvPicPr>
      </xdr:nvPicPr>
      <xdr:blipFill>
        <a:blip xmlns:r="http://schemas.openxmlformats.org/officeDocument/2006/relationships" r:embed="rId11"/>
        <a:stretch>
          <a:fillRect/>
        </a:stretch>
      </xdr:blipFill>
      <xdr:spPr>
        <a:xfrm>
          <a:off x="7937" y="23987124"/>
          <a:ext cx="1325562" cy="1335310"/>
        </a:xfrm>
        <a:prstGeom prst="rect">
          <a:avLst/>
        </a:prstGeom>
      </xdr:spPr>
    </xdr:pic>
    <xdr:clientData/>
  </xdr:twoCellAnchor>
  <xdr:twoCellAnchor>
    <xdr:from>
      <xdr:col>10</xdr:col>
      <xdr:colOff>105834</xdr:colOff>
      <xdr:row>319</xdr:row>
      <xdr:rowOff>179915</xdr:rowOff>
    </xdr:from>
    <xdr:to>
      <xdr:col>17</xdr:col>
      <xdr:colOff>582083</xdr:colOff>
      <xdr:row>337</xdr:row>
      <xdr:rowOff>100541</xdr:rowOff>
    </xdr:to>
    <xdr:graphicFrame macro="">
      <xdr:nvGraphicFramePr>
        <xdr:cNvPr id="19"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571501</xdr:colOff>
      <xdr:row>319</xdr:row>
      <xdr:rowOff>179916</xdr:rowOff>
    </xdr:from>
    <xdr:to>
      <xdr:col>20</xdr:col>
      <xdr:colOff>338667</xdr:colOff>
      <xdr:row>337</xdr:row>
      <xdr:rowOff>108479</xdr:rowOff>
    </xdr:to>
    <mc:AlternateContent xmlns:mc="http://schemas.openxmlformats.org/markup-compatibility/2006" xmlns:a14="http://schemas.microsoft.com/office/drawing/2010/main">
      <mc:Choice Requires="a14">
        <xdr:graphicFrame macro="">
          <xdr:nvGraphicFramePr>
            <xdr:cNvPr id="20" name="School"/>
            <xdr:cNvGraphicFramePr/>
          </xdr:nvGraphicFramePr>
          <xdr:xfrm>
            <a:off x="0" y="0"/>
            <a:ext cx="0" cy="0"/>
          </xdr:xfrm>
          <a:graphic>
            <a:graphicData uri="http://schemas.microsoft.com/office/drawing/2010/slicer">
              <sle:slicer xmlns:sle="http://schemas.microsoft.com/office/drawing/2010/slicer" name="School"/>
            </a:graphicData>
          </a:graphic>
        </xdr:graphicFrame>
      </mc:Choice>
      <mc:Fallback xmlns="">
        <xdr:sp macro="" textlink="">
          <xdr:nvSpPr>
            <xdr:cNvPr id="0" name=""/>
            <xdr:cNvSpPr>
              <a:spLocks noTextEdit="1"/>
            </xdr:cNvSpPr>
          </xdr:nvSpPr>
          <xdr:spPr>
            <a:xfrm>
              <a:off x="11006668" y="24563916"/>
              <a:ext cx="1608666" cy="3357563"/>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293686</xdr:colOff>
      <xdr:row>338</xdr:row>
      <xdr:rowOff>174625</xdr:rowOff>
    </xdr:from>
    <xdr:to>
      <xdr:col>10</xdr:col>
      <xdr:colOff>31749</xdr:colOff>
      <xdr:row>355</xdr:row>
      <xdr:rowOff>103188</xdr:rowOff>
    </xdr:to>
    <xdr:graphicFrame macro="">
      <xdr:nvGraphicFramePr>
        <xdr:cNvPr id="22"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68184</xdr:colOff>
      <xdr:row>173</xdr:row>
      <xdr:rowOff>12621</xdr:rowOff>
    </xdr:from>
    <xdr:to>
      <xdr:col>15</xdr:col>
      <xdr:colOff>430662</xdr:colOff>
      <xdr:row>187</xdr:row>
      <xdr:rowOff>88821</xdr:rowOff>
    </xdr:to>
    <xdr:graphicFrame macro="">
      <xdr:nvGraphicFramePr>
        <xdr:cNvPr id="25" name="Grafiek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365125</xdr:colOff>
      <xdr:row>222</xdr:row>
      <xdr:rowOff>87312</xdr:rowOff>
    </xdr:from>
    <xdr:to>
      <xdr:col>9</xdr:col>
      <xdr:colOff>315058</xdr:colOff>
      <xdr:row>239</xdr:row>
      <xdr:rowOff>0</xdr:rowOff>
    </xdr:to>
    <xdr:graphicFrame macro="">
      <xdr:nvGraphicFramePr>
        <xdr:cNvPr id="28" name="Grafiek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240201</xdr:colOff>
      <xdr:row>222</xdr:row>
      <xdr:rowOff>97570</xdr:rowOff>
    </xdr:from>
    <xdr:to>
      <xdr:col>22</xdr:col>
      <xdr:colOff>234462</xdr:colOff>
      <xdr:row>239</xdr:row>
      <xdr:rowOff>10257</xdr:rowOff>
    </xdr:to>
    <xdr:graphicFrame macro="">
      <xdr:nvGraphicFramePr>
        <xdr:cNvPr id="30" name="Grafiek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142876</xdr:colOff>
      <xdr:row>138</xdr:row>
      <xdr:rowOff>7937</xdr:rowOff>
    </xdr:from>
    <xdr:to>
      <xdr:col>17</xdr:col>
      <xdr:colOff>436563</xdr:colOff>
      <xdr:row>152</xdr:row>
      <xdr:rowOff>84137</xdr:rowOff>
    </xdr:to>
    <xdr:graphicFrame macro="">
      <xdr:nvGraphicFramePr>
        <xdr:cNvPr id="33" name="Grafiek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314476</xdr:colOff>
      <xdr:row>279</xdr:row>
      <xdr:rowOff>146655</xdr:rowOff>
    </xdr:from>
    <xdr:to>
      <xdr:col>10</xdr:col>
      <xdr:colOff>113394</xdr:colOff>
      <xdr:row>298</xdr:row>
      <xdr:rowOff>125489</xdr:rowOff>
    </xdr:to>
    <xdr:graphicFrame macro="">
      <xdr:nvGraphicFramePr>
        <xdr:cNvPr id="36" name="Grafiek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355296</xdr:colOff>
      <xdr:row>279</xdr:row>
      <xdr:rowOff>164797</xdr:rowOff>
    </xdr:from>
    <xdr:to>
      <xdr:col>17</xdr:col>
      <xdr:colOff>593481</xdr:colOff>
      <xdr:row>298</xdr:row>
      <xdr:rowOff>136072</xdr:rowOff>
    </xdr:to>
    <xdr:graphicFrame macro="">
      <xdr:nvGraphicFramePr>
        <xdr:cNvPr id="37" name="Grafiek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472179</xdr:colOff>
      <xdr:row>57</xdr:row>
      <xdr:rowOff>169332</xdr:rowOff>
    </xdr:from>
    <xdr:to>
      <xdr:col>16</xdr:col>
      <xdr:colOff>117230</xdr:colOff>
      <xdr:row>75</xdr:row>
      <xdr:rowOff>29307</xdr:rowOff>
    </xdr:to>
    <xdr:graphicFrame macro="">
      <xdr:nvGraphicFramePr>
        <xdr:cNvPr id="34" name="Grafiek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402167</xdr:colOff>
      <xdr:row>57</xdr:row>
      <xdr:rowOff>179916</xdr:rowOff>
    </xdr:from>
    <xdr:to>
      <xdr:col>9</xdr:col>
      <xdr:colOff>329711</xdr:colOff>
      <xdr:row>75</xdr:row>
      <xdr:rowOff>29307</xdr:rowOff>
    </xdr:to>
    <xdr:graphicFrame macro="">
      <xdr:nvGraphicFramePr>
        <xdr:cNvPr id="39" name="Grafiek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197827</xdr:colOff>
      <xdr:row>57</xdr:row>
      <xdr:rowOff>153866</xdr:rowOff>
    </xdr:from>
    <xdr:to>
      <xdr:col>21</xdr:col>
      <xdr:colOff>520209</xdr:colOff>
      <xdr:row>75</xdr:row>
      <xdr:rowOff>14654</xdr:rowOff>
    </xdr:to>
    <xdr:graphicFrame macro="">
      <xdr:nvGraphicFramePr>
        <xdr:cNvPr id="40" name="Grafiek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396467</xdr:colOff>
      <xdr:row>75</xdr:row>
      <xdr:rowOff>162007</xdr:rowOff>
    </xdr:from>
    <xdr:to>
      <xdr:col>9</xdr:col>
      <xdr:colOff>329711</xdr:colOff>
      <xdr:row>91</xdr:row>
      <xdr:rowOff>168519</xdr:rowOff>
    </xdr:to>
    <xdr:graphicFrame macro="">
      <xdr:nvGraphicFramePr>
        <xdr:cNvPr id="41" name="Grafiek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374951</xdr:colOff>
      <xdr:row>92</xdr:row>
      <xdr:rowOff>114905</xdr:rowOff>
    </xdr:from>
    <xdr:to>
      <xdr:col>8</xdr:col>
      <xdr:colOff>498230</xdr:colOff>
      <xdr:row>108</xdr:row>
      <xdr:rowOff>47625</xdr:rowOff>
    </xdr:to>
    <xdr:graphicFrame macro="">
      <xdr:nvGraphicFramePr>
        <xdr:cNvPr id="42" name="Grafiek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593130</xdr:colOff>
      <xdr:row>92</xdr:row>
      <xdr:rowOff>122233</xdr:rowOff>
    </xdr:from>
    <xdr:to>
      <xdr:col>15</xdr:col>
      <xdr:colOff>234462</xdr:colOff>
      <xdr:row>108</xdr:row>
      <xdr:rowOff>64477</xdr:rowOff>
    </xdr:to>
    <xdr:graphicFrame macro="">
      <xdr:nvGraphicFramePr>
        <xdr:cNvPr id="43"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11978</xdr:colOff>
      <xdr:row>109</xdr:row>
      <xdr:rowOff>60942</xdr:rowOff>
    </xdr:from>
    <xdr:to>
      <xdr:col>15</xdr:col>
      <xdr:colOff>263771</xdr:colOff>
      <xdr:row>127</xdr:row>
      <xdr:rowOff>137142</xdr:rowOff>
    </xdr:to>
    <xdr:graphicFrame macro="">
      <xdr:nvGraphicFramePr>
        <xdr:cNvPr id="48" name="Grafiek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379256</xdr:colOff>
      <xdr:row>109</xdr:row>
      <xdr:rowOff>56870</xdr:rowOff>
    </xdr:from>
    <xdr:to>
      <xdr:col>8</xdr:col>
      <xdr:colOff>512884</xdr:colOff>
      <xdr:row>127</xdr:row>
      <xdr:rowOff>133070</xdr:rowOff>
    </xdr:to>
    <xdr:graphicFrame macro="">
      <xdr:nvGraphicFramePr>
        <xdr:cNvPr id="49" name="Grafiek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381000</xdr:colOff>
      <xdr:row>156</xdr:row>
      <xdr:rowOff>22795</xdr:rowOff>
    </xdr:from>
    <xdr:to>
      <xdr:col>10</xdr:col>
      <xdr:colOff>175846</xdr:colOff>
      <xdr:row>170</xdr:row>
      <xdr:rowOff>98995</xdr:rowOff>
    </xdr:to>
    <xdr:graphicFrame macro="">
      <xdr:nvGraphicFramePr>
        <xdr:cNvPr id="50" name="Grafiek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290633</xdr:colOff>
      <xdr:row>156</xdr:row>
      <xdr:rowOff>22795</xdr:rowOff>
    </xdr:from>
    <xdr:to>
      <xdr:col>16</xdr:col>
      <xdr:colOff>51288</xdr:colOff>
      <xdr:row>170</xdr:row>
      <xdr:rowOff>98995</xdr:rowOff>
    </xdr:to>
    <xdr:graphicFrame macro="">
      <xdr:nvGraphicFramePr>
        <xdr:cNvPr id="51" name="Grafiek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169333</xdr:colOff>
      <xdr:row>156</xdr:row>
      <xdr:rowOff>19540</xdr:rowOff>
    </xdr:from>
    <xdr:to>
      <xdr:col>21</xdr:col>
      <xdr:colOff>527538</xdr:colOff>
      <xdr:row>170</xdr:row>
      <xdr:rowOff>95740</xdr:rowOff>
    </xdr:to>
    <xdr:graphicFrame macro="">
      <xdr:nvGraphicFramePr>
        <xdr:cNvPr id="52" name="Grafiek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380998</xdr:colOff>
      <xdr:row>205</xdr:row>
      <xdr:rowOff>63499</xdr:rowOff>
    </xdr:from>
    <xdr:to>
      <xdr:col>9</xdr:col>
      <xdr:colOff>410308</xdr:colOff>
      <xdr:row>220</xdr:row>
      <xdr:rowOff>139699</xdr:rowOff>
    </xdr:to>
    <xdr:graphicFrame macro="">
      <xdr:nvGraphicFramePr>
        <xdr:cNvPr id="54" name="Grafiek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530796</xdr:colOff>
      <xdr:row>205</xdr:row>
      <xdr:rowOff>64315</xdr:rowOff>
    </xdr:from>
    <xdr:to>
      <xdr:col>16</xdr:col>
      <xdr:colOff>51289</xdr:colOff>
      <xdr:row>220</xdr:row>
      <xdr:rowOff>140515</xdr:rowOff>
    </xdr:to>
    <xdr:graphicFrame macro="">
      <xdr:nvGraphicFramePr>
        <xdr:cNvPr id="55" name="Grafiek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380999</xdr:colOff>
      <xdr:row>173</xdr:row>
      <xdr:rowOff>21166</xdr:rowOff>
    </xdr:from>
    <xdr:to>
      <xdr:col>8</xdr:col>
      <xdr:colOff>527538</xdr:colOff>
      <xdr:row>187</xdr:row>
      <xdr:rowOff>97366</xdr:rowOff>
    </xdr:to>
    <xdr:graphicFrame macro="">
      <xdr:nvGraphicFramePr>
        <xdr:cNvPr id="57" name="Grafiek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404813</xdr:colOff>
      <xdr:row>8</xdr:row>
      <xdr:rowOff>114300</xdr:rowOff>
    </xdr:from>
    <xdr:to>
      <xdr:col>12</xdr:col>
      <xdr:colOff>454270</xdr:colOff>
      <xdr:row>25</xdr:row>
      <xdr:rowOff>0</xdr:rowOff>
    </xdr:to>
    <xdr:graphicFrame macro="">
      <xdr:nvGraphicFramePr>
        <xdr:cNvPr id="44" name="Grafiek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564175</xdr:colOff>
      <xdr:row>8</xdr:row>
      <xdr:rowOff>112955</xdr:rowOff>
    </xdr:from>
    <xdr:to>
      <xdr:col>21</xdr:col>
      <xdr:colOff>0</xdr:colOff>
      <xdr:row>25</xdr:row>
      <xdr:rowOff>1830</xdr:rowOff>
    </xdr:to>
    <xdr:graphicFrame macro="">
      <xdr:nvGraphicFramePr>
        <xdr:cNvPr id="45" name="Grafiek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xdr:col>
      <xdr:colOff>149794</xdr:colOff>
      <xdr:row>205</xdr:row>
      <xdr:rowOff>49659</xdr:rowOff>
    </xdr:from>
    <xdr:to>
      <xdr:col>22</xdr:col>
      <xdr:colOff>183173</xdr:colOff>
      <xdr:row>220</xdr:row>
      <xdr:rowOff>113160</xdr:rowOff>
    </xdr:to>
    <xdr:graphicFrame macro="">
      <xdr:nvGraphicFramePr>
        <xdr:cNvPr id="46" name="Grafiek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343201</xdr:colOff>
      <xdr:row>241</xdr:row>
      <xdr:rowOff>130023</xdr:rowOff>
    </xdr:from>
    <xdr:to>
      <xdr:col>12</xdr:col>
      <xdr:colOff>344365</xdr:colOff>
      <xdr:row>260</xdr:row>
      <xdr:rowOff>108857</xdr:rowOff>
    </xdr:to>
    <xdr:graphicFrame macro="">
      <xdr:nvGraphicFramePr>
        <xdr:cNvPr id="53" name="Grafiek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15</xdr:col>
      <xdr:colOff>324897</xdr:colOff>
      <xdr:row>109</xdr:row>
      <xdr:rowOff>42496</xdr:rowOff>
    </xdr:from>
    <xdr:to>
      <xdr:col>22</xdr:col>
      <xdr:colOff>256443</xdr:colOff>
      <xdr:row>127</xdr:row>
      <xdr:rowOff>137746</xdr:rowOff>
    </xdr:to>
    <xdr:graphicFrame macro="">
      <xdr:nvGraphicFramePr>
        <xdr:cNvPr id="56" name="Grafiek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xdr:col>
      <xdr:colOff>246063</xdr:colOff>
      <xdr:row>338</xdr:row>
      <xdr:rowOff>174625</xdr:rowOff>
    </xdr:from>
    <xdr:to>
      <xdr:col>10</xdr:col>
      <xdr:colOff>23814</xdr:colOff>
      <xdr:row>345</xdr:row>
      <xdr:rowOff>7938</xdr:rowOff>
    </xdr:to>
    <mc:AlternateContent xmlns:mc="http://schemas.openxmlformats.org/markup-compatibility/2006" xmlns:a14="http://schemas.microsoft.com/office/drawing/2010/main">
      <mc:Choice Requires="a14">
        <xdr:graphicFrame macro="">
          <xdr:nvGraphicFramePr>
            <xdr:cNvPr id="59" name="Locatie"/>
            <xdr:cNvGraphicFramePr/>
          </xdr:nvGraphicFramePr>
          <xdr:xfrm>
            <a:off x="0" y="0"/>
            <a:ext cx="0" cy="0"/>
          </xdr:xfrm>
          <a:graphic>
            <a:graphicData uri="http://schemas.microsoft.com/office/drawing/2010/slicer">
              <sle:slicer xmlns:sle="http://schemas.microsoft.com/office/drawing/2010/slicer" name="Locatie"/>
            </a:graphicData>
          </a:graphic>
        </xdr:graphicFrame>
      </mc:Choice>
      <mc:Fallback xmlns="">
        <xdr:sp macro="" textlink="">
          <xdr:nvSpPr>
            <xdr:cNvPr id="0" name=""/>
            <xdr:cNvSpPr>
              <a:spLocks noTextEdit="1"/>
            </xdr:cNvSpPr>
          </xdr:nvSpPr>
          <xdr:spPr>
            <a:xfrm>
              <a:off x="5111140" y="51990625"/>
              <a:ext cx="994020" cy="1166813"/>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11</xdr:col>
      <xdr:colOff>244535</xdr:colOff>
      <xdr:row>261</xdr:row>
      <xdr:rowOff>71437</xdr:rowOff>
    </xdr:from>
    <xdr:to>
      <xdr:col>17</xdr:col>
      <xdr:colOff>586154</xdr:colOff>
      <xdr:row>278</xdr:row>
      <xdr:rowOff>117231</xdr:rowOff>
    </xdr:to>
    <xdr:graphicFrame macro="">
      <xdr:nvGraphicFramePr>
        <xdr:cNvPr id="60" name="Grafiek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356273</xdr:colOff>
      <xdr:row>261</xdr:row>
      <xdr:rowOff>73269</xdr:rowOff>
    </xdr:from>
    <xdr:to>
      <xdr:col>11</xdr:col>
      <xdr:colOff>57701</xdr:colOff>
      <xdr:row>278</xdr:row>
      <xdr:rowOff>124558</xdr:rowOff>
    </xdr:to>
    <xdr:graphicFrame macro="">
      <xdr:nvGraphicFramePr>
        <xdr:cNvPr id="61" name="Grafiek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329711</xdr:colOff>
      <xdr:row>405</xdr:row>
      <xdr:rowOff>168519</xdr:rowOff>
    </xdr:from>
    <xdr:to>
      <xdr:col>10</xdr:col>
      <xdr:colOff>36634</xdr:colOff>
      <xdr:row>426</xdr:row>
      <xdr:rowOff>13921</xdr:rowOff>
    </xdr:to>
    <xdr:graphicFrame macro="">
      <xdr:nvGraphicFramePr>
        <xdr:cNvPr id="63" name="Grafiek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334109</xdr:colOff>
      <xdr:row>92</xdr:row>
      <xdr:rowOff>106973</xdr:rowOff>
    </xdr:from>
    <xdr:to>
      <xdr:col>22</xdr:col>
      <xdr:colOff>241789</xdr:colOff>
      <xdr:row>108</xdr:row>
      <xdr:rowOff>59348</xdr:rowOff>
    </xdr:to>
    <xdr:graphicFrame macro="">
      <xdr:nvGraphicFramePr>
        <xdr:cNvPr id="62" name="Grafiek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352360</xdr:colOff>
      <xdr:row>188</xdr:row>
      <xdr:rowOff>87924</xdr:rowOff>
    </xdr:from>
    <xdr:to>
      <xdr:col>13</xdr:col>
      <xdr:colOff>146539</xdr:colOff>
      <xdr:row>202</xdr:row>
      <xdr:rowOff>164124</xdr:rowOff>
    </xdr:to>
    <xdr:graphicFrame macro="">
      <xdr:nvGraphicFramePr>
        <xdr:cNvPr id="58" name="Grafiek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123825</xdr:colOff>
      <xdr:row>339</xdr:row>
      <xdr:rowOff>19049</xdr:rowOff>
    </xdr:from>
    <xdr:to>
      <xdr:col>18</xdr:col>
      <xdr:colOff>19050</xdr:colOff>
      <xdr:row>355</xdr:row>
      <xdr:rowOff>104774</xdr:rowOff>
    </xdr:to>
    <xdr:graphicFrame macro="">
      <xdr:nvGraphicFramePr>
        <xdr:cNvPr id="64" name="Grafiek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387594</xdr:colOff>
      <xdr:row>222</xdr:row>
      <xdr:rowOff>93052</xdr:rowOff>
    </xdr:from>
    <xdr:to>
      <xdr:col>16</xdr:col>
      <xdr:colOff>160459</xdr:colOff>
      <xdr:row>238</xdr:row>
      <xdr:rowOff>188302</xdr:rowOff>
    </xdr:to>
    <xdr:graphicFrame macro="">
      <xdr:nvGraphicFramePr>
        <xdr:cNvPr id="65" name="Grafiek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146538</xdr:colOff>
      <xdr:row>389</xdr:row>
      <xdr:rowOff>183174</xdr:rowOff>
    </xdr:from>
    <xdr:to>
      <xdr:col>18</xdr:col>
      <xdr:colOff>51288</xdr:colOff>
      <xdr:row>405</xdr:row>
      <xdr:rowOff>36635</xdr:rowOff>
    </xdr:to>
    <xdr:graphicFrame macro="">
      <xdr:nvGraphicFramePr>
        <xdr:cNvPr id="66" name="Grafiek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315058</xdr:colOff>
      <xdr:row>389</xdr:row>
      <xdr:rowOff>183171</xdr:rowOff>
    </xdr:from>
    <xdr:to>
      <xdr:col>10</xdr:col>
      <xdr:colOff>43962</xdr:colOff>
      <xdr:row>405</xdr:row>
      <xdr:rowOff>21980</xdr:rowOff>
    </xdr:to>
    <xdr:graphicFrame macro="">
      <xdr:nvGraphicFramePr>
        <xdr:cNvPr id="68" name="Grafiek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285750</xdr:colOff>
      <xdr:row>356</xdr:row>
      <xdr:rowOff>80596</xdr:rowOff>
    </xdr:from>
    <xdr:to>
      <xdr:col>13</xdr:col>
      <xdr:colOff>351692</xdr:colOff>
      <xdr:row>370</xdr:row>
      <xdr:rowOff>156796</xdr:rowOff>
    </xdr:to>
    <xdr:graphicFrame macro="">
      <xdr:nvGraphicFramePr>
        <xdr:cNvPr id="67" name="Grafiek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300403</xdr:colOff>
      <xdr:row>371</xdr:row>
      <xdr:rowOff>131885</xdr:rowOff>
    </xdr:from>
    <xdr:to>
      <xdr:col>13</xdr:col>
      <xdr:colOff>366345</xdr:colOff>
      <xdr:row>389</xdr:row>
      <xdr:rowOff>17585</xdr:rowOff>
    </xdr:to>
    <xdr:graphicFrame macro="">
      <xdr:nvGraphicFramePr>
        <xdr:cNvPr id="69" name="Grafiek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395655</xdr:colOff>
      <xdr:row>41</xdr:row>
      <xdr:rowOff>124557</xdr:rowOff>
    </xdr:from>
    <xdr:to>
      <xdr:col>11</xdr:col>
      <xdr:colOff>168519</xdr:colOff>
      <xdr:row>56</xdr:row>
      <xdr:rowOff>95251</xdr:rowOff>
    </xdr:to>
    <xdr:graphicFrame macro="">
      <xdr:nvGraphicFramePr>
        <xdr:cNvPr id="70" name="Grafiek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xdr:col>
      <xdr:colOff>227135</xdr:colOff>
      <xdr:row>188</xdr:row>
      <xdr:rowOff>80596</xdr:rowOff>
    </xdr:from>
    <xdr:to>
      <xdr:col>22</xdr:col>
      <xdr:colOff>190500</xdr:colOff>
      <xdr:row>202</xdr:row>
      <xdr:rowOff>168519</xdr:rowOff>
    </xdr:to>
    <xdr:graphicFrame macro="">
      <xdr:nvGraphicFramePr>
        <xdr:cNvPr id="71" name="Grafiek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xdr:col>
      <xdr:colOff>468923</xdr:colOff>
      <xdr:row>75</xdr:row>
      <xdr:rowOff>161191</xdr:rowOff>
    </xdr:from>
    <xdr:to>
      <xdr:col>16</xdr:col>
      <xdr:colOff>109904</xdr:colOff>
      <xdr:row>91</xdr:row>
      <xdr:rowOff>168518</xdr:rowOff>
    </xdr:to>
    <xdr:graphicFrame macro="">
      <xdr:nvGraphicFramePr>
        <xdr:cNvPr id="72" name="Grafiek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212481</xdr:colOff>
      <xdr:row>75</xdr:row>
      <xdr:rowOff>175845</xdr:rowOff>
    </xdr:from>
    <xdr:to>
      <xdr:col>22</xdr:col>
      <xdr:colOff>249116</xdr:colOff>
      <xdr:row>91</xdr:row>
      <xdr:rowOff>153864</xdr:rowOff>
    </xdr:to>
    <xdr:graphicFrame macro="">
      <xdr:nvGraphicFramePr>
        <xdr:cNvPr id="73" name="Grafiek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315058</xdr:colOff>
      <xdr:row>301</xdr:row>
      <xdr:rowOff>73270</xdr:rowOff>
    </xdr:from>
    <xdr:to>
      <xdr:col>18</xdr:col>
      <xdr:colOff>376604</xdr:colOff>
      <xdr:row>319</xdr:row>
      <xdr:rowOff>20883</xdr:rowOff>
    </xdr:to>
    <xdr:graphicFrame macro="">
      <xdr:nvGraphicFramePr>
        <xdr:cNvPr id="74" name="Grafiek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4</xdr:col>
      <xdr:colOff>304800</xdr:colOff>
      <xdr:row>2</xdr:row>
      <xdr:rowOff>0</xdr:rowOff>
    </xdr:from>
    <xdr:ext cx="819150" cy="807278"/>
    <xdr:pic>
      <xdr:nvPicPr>
        <xdr:cNvPr id="2" name="Afbeelding 1"/>
        <xdr:cNvPicPr>
          <a:picLocks noChangeAspect="1"/>
        </xdr:cNvPicPr>
      </xdr:nvPicPr>
      <xdr:blipFill>
        <a:blip xmlns:r="http://schemas.openxmlformats.org/officeDocument/2006/relationships" r:embed="rId1"/>
        <a:stretch>
          <a:fillRect/>
        </a:stretch>
      </xdr:blipFill>
      <xdr:spPr>
        <a:xfrm>
          <a:off x="2743200" y="381000"/>
          <a:ext cx="819150" cy="807278"/>
        </a:xfrm>
        <a:prstGeom prst="rect">
          <a:avLst/>
        </a:prstGeom>
      </xdr:spPr>
    </xdr:pic>
    <xdr:clientData/>
  </xdr:oneCellAnchor>
  <xdr:oneCellAnchor>
    <xdr:from>
      <xdr:col>3</xdr:col>
      <xdr:colOff>304800</xdr:colOff>
      <xdr:row>18</xdr:row>
      <xdr:rowOff>0</xdr:rowOff>
    </xdr:from>
    <xdr:ext cx="819150" cy="807278"/>
    <xdr:pic>
      <xdr:nvPicPr>
        <xdr:cNvPr id="3" name="Afbeelding 2"/>
        <xdr:cNvPicPr>
          <a:picLocks noChangeAspect="1"/>
        </xdr:cNvPicPr>
      </xdr:nvPicPr>
      <xdr:blipFill>
        <a:blip xmlns:r="http://schemas.openxmlformats.org/officeDocument/2006/relationships" r:embed="rId1"/>
        <a:stretch>
          <a:fillRect/>
        </a:stretch>
      </xdr:blipFill>
      <xdr:spPr>
        <a:xfrm>
          <a:off x="3448050" y="3505200"/>
          <a:ext cx="819150" cy="807278"/>
        </a:xfrm>
        <a:prstGeom prst="rect">
          <a:avLst/>
        </a:prstGeom>
      </xdr:spPr>
    </xdr:pic>
    <xdr:clientData/>
  </xdr:oneCellAnchor>
  <xdr:twoCellAnchor editAs="oneCell">
    <xdr:from>
      <xdr:col>3</xdr:col>
      <xdr:colOff>9525</xdr:colOff>
      <xdr:row>38</xdr:row>
      <xdr:rowOff>9525</xdr:rowOff>
    </xdr:from>
    <xdr:to>
      <xdr:col>3</xdr:col>
      <xdr:colOff>809625</xdr:colOff>
      <xdr:row>41</xdr:row>
      <xdr:rowOff>156084</xdr:rowOff>
    </xdr:to>
    <xdr:pic>
      <xdr:nvPicPr>
        <xdr:cNvPr id="5" name="Afbeelding 4"/>
        <xdr:cNvPicPr>
          <a:picLocks noChangeAspect="1"/>
        </xdr:cNvPicPr>
      </xdr:nvPicPr>
      <xdr:blipFill>
        <a:blip xmlns:r="http://schemas.openxmlformats.org/officeDocument/2006/relationships" r:embed="rId2"/>
        <a:stretch>
          <a:fillRect/>
        </a:stretch>
      </xdr:blipFill>
      <xdr:spPr>
        <a:xfrm>
          <a:off x="4010025" y="9953625"/>
          <a:ext cx="800100" cy="794259"/>
        </a:xfrm>
        <a:prstGeom prst="rect">
          <a:avLst/>
        </a:prstGeom>
      </xdr:spPr>
    </xdr:pic>
    <xdr:clientData/>
  </xdr:twoCellAnchor>
  <xdr:twoCellAnchor editAs="oneCell">
    <xdr:from>
      <xdr:col>3</xdr:col>
      <xdr:colOff>9525</xdr:colOff>
      <xdr:row>59</xdr:row>
      <xdr:rowOff>9525</xdr:rowOff>
    </xdr:from>
    <xdr:to>
      <xdr:col>3</xdr:col>
      <xdr:colOff>809625</xdr:colOff>
      <xdr:row>62</xdr:row>
      <xdr:rowOff>156084</xdr:rowOff>
    </xdr:to>
    <xdr:pic>
      <xdr:nvPicPr>
        <xdr:cNvPr id="6" name="Afbeelding 5"/>
        <xdr:cNvPicPr>
          <a:picLocks noChangeAspect="1"/>
        </xdr:cNvPicPr>
      </xdr:nvPicPr>
      <xdr:blipFill>
        <a:blip xmlns:r="http://schemas.openxmlformats.org/officeDocument/2006/relationships" r:embed="rId2"/>
        <a:stretch>
          <a:fillRect/>
        </a:stretch>
      </xdr:blipFill>
      <xdr:spPr>
        <a:xfrm>
          <a:off x="4010025" y="11477625"/>
          <a:ext cx="800100" cy="794259"/>
        </a:xfrm>
        <a:prstGeom prst="rect">
          <a:avLst/>
        </a:prstGeom>
      </xdr:spPr>
    </xdr:pic>
    <xdr:clientData/>
  </xdr:twoCellAnchor>
  <xdr:oneCellAnchor>
    <xdr:from>
      <xdr:col>3</xdr:col>
      <xdr:colOff>0</xdr:colOff>
      <xdr:row>72</xdr:row>
      <xdr:rowOff>0</xdr:rowOff>
    </xdr:from>
    <xdr:ext cx="819150" cy="807278"/>
    <xdr:pic>
      <xdr:nvPicPr>
        <xdr:cNvPr id="7" name="Afbeelding 6"/>
        <xdr:cNvPicPr>
          <a:picLocks noChangeAspect="1"/>
        </xdr:cNvPicPr>
      </xdr:nvPicPr>
      <xdr:blipFill>
        <a:blip xmlns:r="http://schemas.openxmlformats.org/officeDocument/2006/relationships" r:embed="rId1"/>
        <a:stretch>
          <a:fillRect/>
        </a:stretch>
      </xdr:blipFill>
      <xdr:spPr>
        <a:xfrm>
          <a:off x="5981700" y="14020800"/>
          <a:ext cx="819150" cy="807278"/>
        </a:xfrm>
        <a:prstGeom prst="rect">
          <a:avLst/>
        </a:prstGeom>
      </xdr:spPr>
    </xdr:pic>
    <xdr:clientData/>
  </xdr:oneCellAnchor>
  <xdr:oneCellAnchor>
    <xdr:from>
      <xdr:col>3</xdr:col>
      <xdr:colOff>0</xdr:colOff>
      <xdr:row>96</xdr:row>
      <xdr:rowOff>0</xdr:rowOff>
    </xdr:from>
    <xdr:ext cx="819150" cy="807278"/>
    <xdr:pic>
      <xdr:nvPicPr>
        <xdr:cNvPr id="8" name="Afbeelding 7"/>
        <xdr:cNvPicPr>
          <a:picLocks noChangeAspect="1"/>
        </xdr:cNvPicPr>
      </xdr:nvPicPr>
      <xdr:blipFill>
        <a:blip xmlns:r="http://schemas.openxmlformats.org/officeDocument/2006/relationships" r:embed="rId1"/>
        <a:stretch>
          <a:fillRect/>
        </a:stretch>
      </xdr:blipFill>
      <xdr:spPr>
        <a:xfrm>
          <a:off x="5981700" y="19050000"/>
          <a:ext cx="819150" cy="80727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781050</xdr:colOff>
      <xdr:row>3</xdr:row>
      <xdr:rowOff>156493</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4305300" y="0"/>
          <a:ext cx="781050" cy="804193"/>
        </a:xfrm>
        <a:prstGeom prst="rect">
          <a:avLst/>
        </a:prstGeom>
      </xdr:spPr>
    </xdr:pic>
    <xdr:clientData/>
  </xdr:twoCellAnchor>
  <xdr:twoCellAnchor editAs="oneCell">
    <xdr:from>
      <xdr:col>2</xdr:col>
      <xdr:colOff>0</xdr:colOff>
      <xdr:row>44</xdr:row>
      <xdr:rowOff>0</xdr:rowOff>
    </xdr:from>
    <xdr:to>
      <xdr:col>2</xdr:col>
      <xdr:colOff>819150</xdr:colOff>
      <xdr:row>47</xdr:row>
      <xdr:rowOff>171450</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4305300" y="8458200"/>
          <a:ext cx="819150" cy="819150"/>
        </a:xfrm>
        <a:prstGeom prst="rect">
          <a:avLst/>
        </a:prstGeom>
      </xdr:spPr>
    </xdr:pic>
    <xdr:clientData/>
  </xdr:twoCellAnchor>
  <xdr:twoCellAnchor editAs="oneCell">
    <xdr:from>
      <xdr:col>2</xdr:col>
      <xdr:colOff>0</xdr:colOff>
      <xdr:row>57</xdr:row>
      <xdr:rowOff>9525</xdr:rowOff>
    </xdr:from>
    <xdr:to>
      <xdr:col>2</xdr:col>
      <xdr:colOff>819150</xdr:colOff>
      <xdr:row>60</xdr:row>
      <xdr:rowOff>180975</xdr:rowOff>
    </xdr:to>
    <xdr:pic>
      <xdr:nvPicPr>
        <xdr:cNvPr id="4" name="Afbeelding 3"/>
        <xdr:cNvPicPr>
          <a:picLocks noChangeAspect="1"/>
        </xdr:cNvPicPr>
      </xdr:nvPicPr>
      <xdr:blipFill>
        <a:blip xmlns:r="http://schemas.openxmlformats.org/officeDocument/2006/relationships" r:embed="rId2"/>
        <a:stretch>
          <a:fillRect/>
        </a:stretch>
      </xdr:blipFill>
      <xdr:spPr>
        <a:xfrm>
          <a:off x="4305300" y="11020425"/>
          <a:ext cx="819150" cy="819150"/>
        </a:xfrm>
        <a:prstGeom prst="rect">
          <a:avLst/>
        </a:prstGeom>
      </xdr:spPr>
    </xdr:pic>
    <xdr:clientData/>
  </xdr:twoCellAnchor>
  <xdr:oneCellAnchor>
    <xdr:from>
      <xdr:col>1</xdr:col>
      <xdr:colOff>2438400</xdr:colOff>
      <xdr:row>91</xdr:row>
      <xdr:rowOff>9525</xdr:rowOff>
    </xdr:from>
    <xdr:ext cx="657225" cy="657225"/>
    <xdr:pic>
      <xdr:nvPicPr>
        <xdr:cNvPr id="5" name="Afbeelding 4"/>
        <xdr:cNvPicPr>
          <a:picLocks noChangeAspect="1"/>
        </xdr:cNvPicPr>
      </xdr:nvPicPr>
      <xdr:blipFill>
        <a:blip xmlns:r="http://schemas.openxmlformats.org/officeDocument/2006/relationships" r:embed="rId3"/>
        <a:stretch>
          <a:fillRect/>
        </a:stretch>
      </xdr:blipFill>
      <xdr:spPr>
        <a:xfrm>
          <a:off x="3095625" y="13001625"/>
          <a:ext cx="657225" cy="657225"/>
        </a:xfrm>
        <a:prstGeom prst="rect">
          <a:avLst/>
        </a:prstGeom>
      </xdr:spPr>
    </xdr:pic>
    <xdr:clientData/>
  </xdr:oneCellAnchor>
  <xdr:oneCellAnchor>
    <xdr:from>
      <xdr:col>2</xdr:col>
      <xdr:colOff>695325</xdr:colOff>
      <xdr:row>108</xdr:row>
      <xdr:rowOff>0</xdr:rowOff>
    </xdr:from>
    <xdr:ext cx="657225" cy="657225"/>
    <xdr:pic>
      <xdr:nvPicPr>
        <xdr:cNvPr id="7" name="Afbeelding 6"/>
        <xdr:cNvPicPr>
          <a:picLocks noChangeAspect="1"/>
        </xdr:cNvPicPr>
      </xdr:nvPicPr>
      <xdr:blipFill>
        <a:blip xmlns:r="http://schemas.openxmlformats.org/officeDocument/2006/relationships" r:embed="rId3"/>
        <a:stretch>
          <a:fillRect/>
        </a:stretch>
      </xdr:blipFill>
      <xdr:spPr>
        <a:xfrm>
          <a:off x="6705600" y="16306800"/>
          <a:ext cx="657225" cy="657225"/>
        </a:xfrm>
        <a:prstGeom prst="rect">
          <a:avLst/>
        </a:prstGeom>
      </xdr:spPr>
    </xdr:pic>
    <xdr:clientData/>
  </xdr:oneCellAnchor>
  <xdr:twoCellAnchor editAs="oneCell">
    <xdr:from>
      <xdr:col>1</xdr:col>
      <xdr:colOff>828675</xdr:colOff>
      <xdr:row>138</xdr:row>
      <xdr:rowOff>0</xdr:rowOff>
    </xdr:from>
    <xdr:to>
      <xdr:col>1</xdr:col>
      <xdr:colOff>1638300</xdr:colOff>
      <xdr:row>141</xdr:row>
      <xdr:rowOff>155927</xdr:rowOff>
    </xdr:to>
    <xdr:pic>
      <xdr:nvPicPr>
        <xdr:cNvPr id="9" name="Afbeelding 8"/>
        <xdr:cNvPicPr>
          <a:picLocks noChangeAspect="1"/>
        </xdr:cNvPicPr>
      </xdr:nvPicPr>
      <xdr:blipFill>
        <a:blip xmlns:r="http://schemas.openxmlformats.org/officeDocument/2006/relationships" r:embed="rId4"/>
        <a:stretch>
          <a:fillRect/>
        </a:stretch>
      </xdr:blipFill>
      <xdr:spPr>
        <a:xfrm>
          <a:off x="3143250" y="19431000"/>
          <a:ext cx="809625" cy="803627"/>
        </a:xfrm>
        <a:prstGeom prst="rect">
          <a:avLst/>
        </a:prstGeom>
      </xdr:spPr>
    </xdr:pic>
    <xdr:clientData/>
  </xdr:twoCellAnchor>
  <xdr:twoCellAnchor editAs="oneCell">
    <xdr:from>
      <xdr:col>0</xdr:col>
      <xdr:colOff>0</xdr:colOff>
      <xdr:row>71</xdr:row>
      <xdr:rowOff>179387</xdr:rowOff>
    </xdr:from>
    <xdr:to>
      <xdr:col>3</xdr:col>
      <xdr:colOff>50556</xdr:colOff>
      <xdr:row>85</xdr:row>
      <xdr:rowOff>25522</xdr:rowOff>
    </xdr:to>
    <xdr:pic>
      <xdr:nvPicPr>
        <xdr:cNvPr id="8" name="Afbeelding 7"/>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64" t="38235" r="24226" b="27843"/>
        <a:stretch/>
      </xdr:blipFill>
      <xdr:spPr bwMode="auto">
        <a:xfrm>
          <a:off x="0" y="13943012"/>
          <a:ext cx="7932494" cy="25131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66</xdr:row>
      <xdr:rowOff>0</xdr:rowOff>
    </xdr:from>
    <xdr:to>
      <xdr:col>1</xdr:col>
      <xdr:colOff>695325</xdr:colOff>
      <xdr:row>69</xdr:row>
      <xdr:rowOff>123825</xdr:rowOff>
    </xdr:to>
    <xdr:pic>
      <xdr:nvPicPr>
        <xdr:cNvPr id="10" name="Afbeelding 9"/>
        <xdr:cNvPicPr>
          <a:picLocks noChangeAspect="1"/>
        </xdr:cNvPicPr>
      </xdr:nvPicPr>
      <xdr:blipFill>
        <a:blip xmlns:r="http://schemas.openxmlformats.org/officeDocument/2006/relationships" r:embed="rId2"/>
        <a:stretch>
          <a:fillRect/>
        </a:stretch>
      </xdr:blipFill>
      <xdr:spPr>
        <a:xfrm>
          <a:off x="2314575" y="12801600"/>
          <a:ext cx="695325" cy="695325"/>
        </a:xfrm>
        <a:prstGeom prst="rect">
          <a:avLst/>
        </a:prstGeom>
      </xdr:spPr>
    </xdr:pic>
    <xdr:clientData/>
  </xdr:twoCellAnchor>
  <xdr:oneCellAnchor>
    <xdr:from>
      <xdr:col>1</xdr:col>
      <xdr:colOff>828675</xdr:colOff>
      <xdr:row>153</xdr:row>
      <xdr:rowOff>0</xdr:rowOff>
    </xdr:from>
    <xdr:ext cx="809625" cy="806802"/>
    <xdr:pic>
      <xdr:nvPicPr>
        <xdr:cNvPr id="11" name="Afbeelding 10"/>
        <xdr:cNvPicPr>
          <a:picLocks noChangeAspect="1"/>
        </xdr:cNvPicPr>
      </xdr:nvPicPr>
      <xdr:blipFill>
        <a:blip xmlns:r="http://schemas.openxmlformats.org/officeDocument/2006/relationships" r:embed="rId4"/>
        <a:stretch>
          <a:fillRect/>
        </a:stretch>
      </xdr:blipFill>
      <xdr:spPr>
        <a:xfrm>
          <a:off x="3146425" y="24018875"/>
          <a:ext cx="809625" cy="806802"/>
        </a:xfrm>
        <a:prstGeom prst="rect">
          <a:avLst/>
        </a:prstGeom>
      </xdr:spPr>
    </xdr:pic>
    <xdr:clientData/>
  </xdr:oneCellAnchor>
  <xdr:oneCellAnchor>
    <xdr:from>
      <xdr:col>1</xdr:col>
      <xdr:colOff>1800227</xdr:colOff>
      <xdr:row>123</xdr:row>
      <xdr:rowOff>6351</xdr:rowOff>
    </xdr:from>
    <xdr:ext cx="781050" cy="781050"/>
    <xdr:pic>
      <xdr:nvPicPr>
        <xdr:cNvPr id="12" name="Afbeelding 11"/>
        <xdr:cNvPicPr>
          <a:picLocks noChangeAspect="1"/>
        </xdr:cNvPicPr>
      </xdr:nvPicPr>
      <xdr:blipFill>
        <a:blip xmlns:r="http://schemas.openxmlformats.org/officeDocument/2006/relationships" r:embed="rId3"/>
        <a:stretch>
          <a:fillRect/>
        </a:stretch>
      </xdr:blipFill>
      <xdr:spPr>
        <a:xfrm>
          <a:off x="4117977" y="23834726"/>
          <a:ext cx="781050" cy="78105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730250</xdr:colOff>
      <xdr:row>3</xdr:row>
      <xdr:rowOff>90037</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2709333" y="0"/>
          <a:ext cx="730250" cy="735620"/>
        </a:xfrm>
        <a:prstGeom prst="rect">
          <a:avLst/>
        </a:prstGeom>
      </xdr:spPr>
    </xdr:pic>
    <xdr:clientData/>
  </xdr:twoCellAnchor>
  <xdr:twoCellAnchor editAs="oneCell">
    <xdr:from>
      <xdr:col>2</xdr:col>
      <xdr:colOff>836083</xdr:colOff>
      <xdr:row>21</xdr:row>
      <xdr:rowOff>93813</xdr:rowOff>
    </xdr:from>
    <xdr:to>
      <xdr:col>3</xdr:col>
      <xdr:colOff>804334</xdr:colOff>
      <xdr:row>25</xdr:row>
      <xdr:rowOff>98261</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2667000" y="4168396"/>
          <a:ext cx="846667" cy="8405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323849</xdr:colOff>
      <xdr:row>168</xdr:row>
      <xdr:rowOff>180975</xdr:rowOff>
    </xdr:from>
    <xdr:to>
      <xdr:col>10</xdr:col>
      <xdr:colOff>276225</xdr:colOff>
      <xdr:row>187</xdr:row>
      <xdr:rowOff>142875</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402167</xdr:colOff>
      <xdr:row>2</xdr:row>
      <xdr:rowOff>84667</xdr:rowOff>
    </xdr:from>
    <xdr:to>
      <xdr:col>8</xdr:col>
      <xdr:colOff>508000</xdr:colOff>
      <xdr:row>7</xdr:row>
      <xdr:rowOff>116588</xdr:rowOff>
    </xdr:to>
    <xdr:pic>
      <xdr:nvPicPr>
        <xdr:cNvPr id="14" name="Afbeelding 13"/>
        <xdr:cNvPicPr>
          <a:picLocks noChangeAspect="1"/>
        </xdr:cNvPicPr>
      </xdr:nvPicPr>
      <xdr:blipFill>
        <a:blip xmlns:r="http://schemas.openxmlformats.org/officeDocument/2006/relationships" r:embed="rId2"/>
        <a:stretch>
          <a:fillRect/>
        </a:stretch>
      </xdr:blipFill>
      <xdr:spPr>
        <a:xfrm>
          <a:off x="402167" y="465667"/>
          <a:ext cx="5016500" cy="984421"/>
        </a:xfrm>
        <a:prstGeom prst="rect">
          <a:avLst/>
        </a:prstGeom>
      </xdr:spPr>
    </xdr:pic>
    <xdr:clientData/>
  </xdr:twoCellAnchor>
  <xdr:twoCellAnchor editAs="oneCell">
    <xdr:from>
      <xdr:col>0</xdr:col>
      <xdr:colOff>0</xdr:colOff>
      <xdr:row>10</xdr:row>
      <xdr:rowOff>9525</xdr:rowOff>
    </xdr:from>
    <xdr:to>
      <xdr:col>1</xdr:col>
      <xdr:colOff>581025</xdr:colOff>
      <xdr:row>16</xdr:row>
      <xdr:rowOff>57150</xdr:rowOff>
    </xdr:to>
    <xdr:pic>
      <xdr:nvPicPr>
        <xdr:cNvPr id="15" name="Afbeelding 14"/>
        <xdr:cNvPicPr>
          <a:picLocks noChangeAspect="1"/>
        </xdr:cNvPicPr>
      </xdr:nvPicPr>
      <xdr:blipFill rotWithShape="1">
        <a:blip xmlns:r="http://schemas.openxmlformats.org/officeDocument/2006/relationships" r:embed="rId3"/>
        <a:srcRect l="4992" t="4320" r="4429" b="5679"/>
        <a:stretch/>
      </xdr:blipFill>
      <xdr:spPr>
        <a:xfrm>
          <a:off x="0" y="1914525"/>
          <a:ext cx="1190625" cy="1190625"/>
        </a:xfrm>
        <a:prstGeom prst="rect">
          <a:avLst/>
        </a:prstGeom>
      </xdr:spPr>
    </xdr:pic>
    <xdr:clientData/>
  </xdr:twoCellAnchor>
  <xdr:twoCellAnchor editAs="oneCell">
    <xdr:from>
      <xdr:col>0</xdr:col>
      <xdr:colOff>0</xdr:colOff>
      <xdr:row>27</xdr:row>
      <xdr:rowOff>9525</xdr:rowOff>
    </xdr:from>
    <xdr:to>
      <xdr:col>1</xdr:col>
      <xdr:colOff>600075</xdr:colOff>
      <xdr:row>33</xdr:row>
      <xdr:rowOff>76200</xdr:rowOff>
    </xdr:to>
    <xdr:pic>
      <xdr:nvPicPr>
        <xdr:cNvPr id="16" name="Afbeelding 15"/>
        <xdr:cNvPicPr>
          <a:picLocks noChangeAspect="1"/>
        </xdr:cNvPicPr>
      </xdr:nvPicPr>
      <xdr:blipFill rotWithShape="1">
        <a:blip xmlns:r="http://schemas.openxmlformats.org/officeDocument/2006/relationships" r:embed="rId4"/>
        <a:srcRect l="4279" t="3965" r="5150" b="5424"/>
        <a:stretch/>
      </xdr:blipFill>
      <xdr:spPr>
        <a:xfrm>
          <a:off x="0" y="5153025"/>
          <a:ext cx="1209675" cy="1209675"/>
        </a:xfrm>
        <a:prstGeom prst="rect">
          <a:avLst/>
        </a:prstGeom>
      </xdr:spPr>
    </xdr:pic>
    <xdr:clientData/>
  </xdr:twoCellAnchor>
  <xdr:twoCellAnchor editAs="oneCell">
    <xdr:from>
      <xdr:col>0</xdr:col>
      <xdr:colOff>0</xdr:colOff>
      <xdr:row>76</xdr:row>
      <xdr:rowOff>9525</xdr:rowOff>
    </xdr:from>
    <xdr:to>
      <xdr:col>1</xdr:col>
      <xdr:colOff>581025</xdr:colOff>
      <xdr:row>82</xdr:row>
      <xdr:rowOff>66675</xdr:rowOff>
    </xdr:to>
    <xdr:pic>
      <xdr:nvPicPr>
        <xdr:cNvPr id="17" name="Afbeelding 16"/>
        <xdr:cNvPicPr>
          <a:picLocks noChangeAspect="1"/>
        </xdr:cNvPicPr>
      </xdr:nvPicPr>
      <xdr:blipFill rotWithShape="1">
        <a:blip xmlns:r="http://schemas.openxmlformats.org/officeDocument/2006/relationships" r:embed="rId5"/>
        <a:srcRect l="5031" t="6385" r="5112" b="3518"/>
        <a:stretch/>
      </xdr:blipFill>
      <xdr:spPr>
        <a:xfrm>
          <a:off x="0" y="14487525"/>
          <a:ext cx="1188244" cy="1212056"/>
        </a:xfrm>
        <a:prstGeom prst="rect">
          <a:avLst/>
        </a:prstGeom>
      </xdr:spPr>
    </xdr:pic>
    <xdr:clientData/>
  </xdr:twoCellAnchor>
  <xdr:twoCellAnchor editAs="oneCell">
    <xdr:from>
      <xdr:col>0</xdr:col>
      <xdr:colOff>0</xdr:colOff>
      <xdr:row>129</xdr:row>
      <xdr:rowOff>9525</xdr:rowOff>
    </xdr:from>
    <xdr:to>
      <xdr:col>1</xdr:col>
      <xdr:colOff>561975</xdr:colOff>
      <xdr:row>135</xdr:row>
      <xdr:rowOff>57150</xdr:rowOff>
    </xdr:to>
    <xdr:pic>
      <xdr:nvPicPr>
        <xdr:cNvPr id="18" name="Afbeelding 17"/>
        <xdr:cNvPicPr>
          <a:picLocks noChangeAspect="1"/>
        </xdr:cNvPicPr>
      </xdr:nvPicPr>
      <xdr:blipFill rotWithShape="1">
        <a:blip xmlns:r="http://schemas.openxmlformats.org/officeDocument/2006/relationships" r:embed="rId6"/>
        <a:srcRect l="5751" t="4315" r="5831" b="5800"/>
        <a:stretch/>
      </xdr:blipFill>
      <xdr:spPr>
        <a:xfrm>
          <a:off x="0" y="20593050"/>
          <a:ext cx="1171575" cy="1190625"/>
        </a:xfrm>
        <a:prstGeom prst="rect">
          <a:avLst/>
        </a:prstGeom>
      </xdr:spPr>
    </xdr:pic>
    <xdr:clientData/>
  </xdr:twoCellAnchor>
  <xdr:twoCellAnchor editAs="oneCell">
    <xdr:from>
      <xdr:col>0</xdr:col>
      <xdr:colOff>0</xdr:colOff>
      <xdr:row>193</xdr:row>
      <xdr:rowOff>19050</xdr:rowOff>
    </xdr:from>
    <xdr:to>
      <xdr:col>2</xdr:col>
      <xdr:colOff>9526</xdr:colOff>
      <xdr:row>199</xdr:row>
      <xdr:rowOff>123825</xdr:rowOff>
    </xdr:to>
    <xdr:pic>
      <xdr:nvPicPr>
        <xdr:cNvPr id="20" name="Afbeelding 19"/>
        <xdr:cNvPicPr>
          <a:picLocks noChangeAspect="1"/>
        </xdr:cNvPicPr>
      </xdr:nvPicPr>
      <xdr:blipFill rotWithShape="1">
        <a:blip xmlns:r="http://schemas.openxmlformats.org/officeDocument/2006/relationships" r:embed="rId7"/>
        <a:srcRect l="3563" t="4219" r="4535" b="3672"/>
        <a:stretch/>
      </xdr:blipFill>
      <xdr:spPr>
        <a:xfrm>
          <a:off x="0" y="29556075"/>
          <a:ext cx="1228726" cy="1247775"/>
        </a:xfrm>
        <a:prstGeom prst="rect">
          <a:avLst/>
        </a:prstGeom>
      </xdr:spPr>
    </xdr:pic>
    <xdr:clientData/>
  </xdr:twoCellAnchor>
  <xdr:twoCellAnchor>
    <xdr:from>
      <xdr:col>2</xdr:col>
      <xdr:colOff>360892</xdr:colOff>
      <xdr:row>193</xdr:row>
      <xdr:rowOff>20109</xdr:rowOff>
    </xdr:from>
    <xdr:to>
      <xdr:col>22</xdr:col>
      <xdr:colOff>28575</xdr:colOff>
      <xdr:row>210</xdr:row>
      <xdr:rowOff>158222</xdr:rowOff>
    </xdr:to>
    <xdr:graphicFrame macro="">
      <xdr:nvGraphicFramePr>
        <xdr:cNvPr id="22"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340783</xdr:colOff>
      <xdr:row>228</xdr:row>
      <xdr:rowOff>28575</xdr:rowOff>
    </xdr:from>
    <xdr:to>
      <xdr:col>13</xdr:col>
      <xdr:colOff>139700</xdr:colOff>
      <xdr:row>251</xdr:row>
      <xdr:rowOff>23813</xdr:rowOff>
    </xdr:to>
    <xdr:graphicFrame macro="">
      <xdr:nvGraphicFramePr>
        <xdr:cNvPr id="23" name="Grafiek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510646</xdr:colOff>
      <xdr:row>228</xdr:row>
      <xdr:rowOff>28575</xdr:rowOff>
    </xdr:from>
    <xdr:to>
      <xdr:col>13</xdr:col>
      <xdr:colOff>228600</xdr:colOff>
      <xdr:row>241</xdr:row>
      <xdr:rowOff>85725</xdr:rowOff>
    </xdr:to>
    <mc:AlternateContent xmlns:mc="http://schemas.openxmlformats.org/markup-compatibility/2006" xmlns:a14="http://schemas.microsoft.com/office/drawing/2010/main">
      <mc:Choice Requires="a14">
        <xdr:graphicFrame macro="">
          <xdr:nvGraphicFramePr>
            <xdr:cNvPr id="24" name="Wijk"/>
            <xdr:cNvGraphicFramePr/>
          </xdr:nvGraphicFramePr>
          <xdr:xfrm>
            <a:off x="0" y="0"/>
            <a:ext cx="0" cy="0"/>
          </xdr:xfrm>
          <a:graphic>
            <a:graphicData uri="http://schemas.microsoft.com/office/drawing/2010/slicer">
              <sle:slicer xmlns:sle="http://schemas.microsoft.com/office/drawing/2010/slicer" name="Wijk"/>
            </a:graphicData>
          </a:graphic>
        </xdr:graphicFrame>
      </mc:Choice>
      <mc:Fallback xmlns="">
        <xdr:sp macro="" textlink="">
          <xdr:nvSpPr>
            <xdr:cNvPr id="0" name=""/>
            <xdr:cNvSpPr>
              <a:spLocks noTextEdit="1"/>
            </xdr:cNvSpPr>
          </xdr:nvSpPr>
          <xdr:spPr>
            <a:xfrm>
              <a:off x="6606646" y="39471600"/>
              <a:ext cx="1546754" cy="25336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9</xdr:col>
      <xdr:colOff>447675</xdr:colOff>
      <xdr:row>10</xdr:row>
      <xdr:rowOff>9525</xdr:rowOff>
    </xdr:from>
    <xdr:to>
      <xdr:col>17</xdr:col>
      <xdr:colOff>152400</xdr:colOff>
      <xdr:row>24</xdr:row>
      <xdr:rowOff>85725</xdr:rowOff>
    </xdr:to>
    <xdr:graphicFrame macro="">
      <xdr:nvGraphicFramePr>
        <xdr:cNvPr id="19"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219076</xdr:colOff>
      <xdr:row>9</xdr:row>
      <xdr:rowOff>180975</xdr:rowOff>
    </xdr:from>
    <xdr:to>
      <xdr:col>9</xdr:col>
      <xdr:colOff>200026</xdr:colOff>
      <xdr:row>24</xdr:row>
      <xdr:rowOff>66675</xdr:rowOff>
    </xdr:to>
    <xdr:graphicFrame macro="">
      <xdr:nvGraphicFramePr>
        <xdr:cNvPr id="21"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190500</xdr:colOff>
      <xdr:row>19</xdr:row>
      <xdr:rowOff>104775</xdr:rowOff>
    </xdr:from>
    <xdr:to>
      <xdr:col>9</xdr:col>
      <xdr:colOff>200025</xdr:colOff>
      <xdr:row>24</xdr:row>
      <xdr:rowOff>66675</xdr:rowOff>
    </xdr:to>
    <mc:AlternateContent xmlns:mc="http://schemas.openxmlformats.org/markup-compatibility/2006" xmlns:a14="http://schemas.microsoft.com/office/drawing/2010/main">
      <mc:Choice Requires="a14">
        <xdr:graphicFrame macro="">
          <xdr:nvGraphicFramePr>
            <xdr:cNvPr id="25" name="Regio"/>
            <xdr:cNvGraphicFramePr/>
          </xdr:nvGraphicFramePr>
          <xdr:xfrm>
            <a:off x="0" y="0"/>
            <a:ext cx="0" cy="0"/>
          </xdr:xfrm>
          <a:graphic>
            <a:graphicData uri="http://schemas.microsoft.com/office/drawing/2010/slicer">
              <sle:slicer xmlns:sle="http://schemas.microsoft.com/office/drawing/2010/slicer" name="Regio"/>
            </a:graphicData>
          </a:graphic>
        </xdr:graphicFrame>
      </mc:Choice>
      <mc:Fallback xmlns="">
        <xdr:sp macro="" textlink="">
          <xdr:nvSpPr>
            <xdr:cNvPr id="0" name=""/>
            <xdr:cNvSpPr>
              <a:spLocks noTextEdit="1"/>
            </xdr:cNvSpPr>
          </xdr:nvSpPr>
          <xdr:spPr>
            <a:xfrm>
              <a:off x="4457700" y="3724275"/>
              <a:ext cx="1228725" cy="9144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323851</xdr:colOff>
      <xdr:row>43</xdr:row>
      <xdr:rowOff>66675</xdr:rowOff>
    </xdr:from>
    <xdr:to>
      <xdr:col>10</xdr:col>
      <xdr:colOff>238125</xdr:colOff>
      <xdr:row>57</xdr:row>
      <xdr:rowOff>142875</xdr:rowOff>
    </xdr:to>
    <xdr:graphicFrame macro="">
      <xdr:nvGraphicFramePr>
        <xdr:cNvPr id="27" name="Grafiek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371476</xdr:colOff>
      <xdr:row>43</xdr:row>
      <xdr:rowOff>66673</xdr:rowOff>
    </xdr:from>
    <xdr:to>
      <xdr:col>17</xdr:col>
      <xdr:colOff>200026</xdr:colOff>
      <xdr:row>72</xdr:row>
      <xdr:rowOff>180974</xdr:rowOff>
    </xdr:to>
    <xdr:graphicFrame macro="">
      <xdr:nvGraphicFramePr>
        <xdr:cNvPr id="28" name="Grafiek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257175</xdr:colOff>
      <xdr:row>27</xdr:row>
      <xdr:rowOff>0</xdr:rowOff>
    </xdr:from>
    <xdr:to>
      <xdr:col>9</xdr:col>
      <xdr:colOff>209550</xdr:colOff>
      <xdr:row>41</xdr:row>
      <xdr:rowOff>104775</xdr:rowOff>
    </xdr:to>
    <xdr:graphicFrame macro="">
      <xdr:nvGraphicFramePr>
        <xdr:cNvPr id="29" name="Grafiek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457200</xdr:colOff>
      <xdr:row>26</xdr:row>
      <xdr:rowOff>180975</xdr:rowOff>
    </xdr:from>
    <xdr:to>
      <xdr:col>17</xdr:col>
      <xdr:colOff>180975</xdr:colOff>
      <xdr:row>41</xdr:row>
      <xdr:rowOff>66675</xdr:rowOff>
    </xdr:to>
    <xdr:graphicFrame macro="">
      <xdr:nvGraphicFramePr>
        <xdr:cNvPr id="30" name="Grafiek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247651</xdr:colOff>
      <xdr:row>58</xdr:row>
      <xdr:rowOff>123826</xdr:rowOff>
    </xdr:from>
    <xdr:to>
      <xdr:col>10</xdr:col>
      <xdr:colOff>247651</xdr:colOff>
      <xdr:row>72</xdr:row>
      <xdr:rowOff>180976</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276225</xdr:colOff>
      <xdr:row>75</xdr:row>
      <xdr:rowOff>188119</xdr:rowOff>
    </xdr:from>
    <xdr:to>
      <xdr:col>10</xdr:col>
      <xdr:colOff>209550</xdr:colOff>
      <xdr:row>96</xdr:row>
      <xdr:rowOff>137584</xdr:rowOff>
    </xdr:to>
    <xdr:graphicFrame macro="">
      <xdr:nvGraphicFramePr>
        <xdr:cNvPr id="32" name="Grafiek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242358</xdr:colOff>
      <xdr:row>97</xdr:row>
      <xdr:rowOff>116418</xdr:rowOff>
    </xdr:from>
    <xdr:to>
      <xdr:col>12</xdr:col>
      <xdr:colOff>465667</xdr:colOff>
      <xdr:row>112</xdr:row>
      <xdr:rowOff>95250</xdr:rowOff>
    </xdr:to>
    <xdr:graphicFrame macro="">
      <xdr:nvGraphicFramePr>
        <xdr:cNvPr id="35" name="Grafiek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263524</xdr:colOff>
      <xdr:row>113</xdr:row>
      <xdr:rowOff>148167</xdr:rowOff>
    </xdr:from>
    <xdr:to>
      <xdr:col>10</xdr:col>
      <xdr:colOff>177799</xdr:colOff>
      <xdr:row>125</xdr:row>
      <xdr:rowOff>107950</xdr:rowOff>
    </xdr:to>
    <xdr:graphicFrame macro="">
      <xdr:nvGraphicFramePr>
        <xdr:cNvPr id="36" name="Grafiek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514350</xdr:colOff>
      <xdr:row>128</xdr:row>
      <xdr:rowOff>161925</xdr:rowOff>
    </xdr:from>
    <xdr:to>
      <xdr:col>21</xdr:col>
      <xdr:colOff>0</xdr:colOff>
      <xdr:row>152</xdr:row>
      <xdr:rowOff>147638</xdr:rowOff>
    </xdr:to>
    <xdr:graphicFrame macro="">
      <xdr:nvGraphicFramePr>
        <xdr:cNvPr id="26" name="Grafiek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323851</xdr:colOff>
      <xdr:row>145</xdr:row>
      <xdr:rowOff>66675</xdr:rowOff>
    </xdr:from>
    <xdr:to>
      <xdr:col>10</xdr:col>
      <xdr:colOff>266701</xdr:colOff>
      <xdr:row>166</xdr:row>
      <xdr:rowOff>71437</xdr:rowOff>
    </xdr:to>
    <xdr:graphicFrame macro="">
      <xdr:nvGraphicFramePr>
        <xdr:cNvPr id="37" name="Grafiek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314324</xdr:colOff>
      <xdr:row>128</xdr:row>
      <xdr:rowOff>161925</xdr:rowOff>
    </xdr:from>
    <xdr:to>
      <xdr:col>10</xdr:col>
      <xdr:colOff>266699</xdr:colOff>
      <xdr:row>144</xdr:row>
      <xdr:rowOff>104775</xdr:rowOff>
    </xdr:to>
    <xdr:graphicFrame macro="">
      <xdr:nvGraphicFramePr>
        <xdr:cNvPr id="38" name="Grafiek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352425</xdr:colOff>
      <xdr:row>212</xdr:row>
      <xdr:rowOff>28575</xdr:rowOff>
    </xdr:from>
    <xdr:to>
      <xdr:col>10</xdr:col>
      <xdr:colOff>47625</xdr:colOff>
      <xdr:row>226</xdr:row>
      <xdr:rowOff>104775</xdr:rowOff>
    </xdr:to>
    <xdr:graphicFrame macro="">
      <xdr:nvGraphicFramePr>
        <xdr:cNvPr id="40" name="Grafiek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352424</xdr:colOff>
      <xdr:row>228</xdr:row>
      <xdr:rowOff>28575</xdr:rowOff>
    </xdr:from>
    <xdr:to>
      <xdr:col>22</xdr:col>
      <xdr:colOff>9525</xdr:colOff>
      <xdr:row>251</xdr:row>
      <xdr:rowOff>9525</xdr:rowOff>
    </xdr:to>
    <xdr:graphicFrame macro="">
      <xdr:nvGraphicFramePr>
        <xdr:cNvPr id="42" name="Grafiek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361949</xdr:colOff>
      <xdr:row>211</xdr:row>
      <xdr:rowOff>180975</xdr:rowOff>
    </xdr:from>
    <xdr:to>
      <xdr:col>22</xdr:col>
      <xdr:colOff>38100</xdr:colOff>
      <xdr:row>226</xdr:row>
      <xdr:rowOff>66675</xdr:rowOff>
    </xdr:to>
    <xdr:graphicFrame macro="">
      <xdr:nvGraphicFramePr>
        <xdr:cNvPr id="43"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323851</xdr:colOff>
      <xdr:row>254</xdr:row>
      <xdr:rowOff>152400</xdr:rowOff>
    </xdr:from>
    <xdr:to>
      <xdr:col>13</xdr:col>
      <xdr:colOff>152401</xdr:colOff>
      <xdr:row>269</xdr:row>
      <xdr:rowOff>38100</xdr:rowOff>
    </xdr:to>
    <xdr:graphicFrame macro="">
      <xdr:nvGraphicFramePr>
        <xdr:cNvPr id="45" name="Grafiek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352424</xdr:colOff>
      <xdr:row>254</xdr:row>
      <xdr:rowOff>152400</xdr:rowOff>
    </xdr:from>
    <xdr:to>
      <xdr:col>22</xdr:col>
      <xdr:colOff>57149</xdr:colOff>
      <xdr:row>269</xdr:row>
      <xdr:rowOff>38100</xdr:rowOff>
    </xdr:to>
    <xdr:graphicFrame macro="">
      <xdr:nvGraphicFramePr>
        <xdr:cNvPr id="46" name="Grafiek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372939</xdr:colOff>
      <xdr:row>312</xdr:row>
      <xdr:rowOff>159542</xdr:rowOff>
    </xdr:from>
    <xdr:to>
      <xdr:col>14</xdr:col>
      <xdr:colOff>201490</xdr:colOff>
      <xdr:row>332</xdr:row>
      <xdr:rowOff>169067</xdr:rowOff>
    </xdr:to>
    <xdr:graphicFrame macro="">
      <xdr:nvGraphicFramePr>
        <xdr:cNvPr id="48" name="Grafiek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419100</xdr:colOff>
      <xdr:row>313</xdr:row>
      <xdr:rowOff>133350</xdr:rowOff>
    </xdr:from>
    <xdr:to>
      <xdr:col>10</xdr:col>
      <xdr:colOff>114300</xdr:colOff>
      <xdr:row>313</xdr:row>
      <xdr:rowOff>19050</xdr:rowOff>
    </xdr:to>
    <xdr:graphicFrame macro="">
      <xdr:nvGraphicFramePr>
        <xdr:cNvPr id="39" name="Grafiek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366712</xdr:colOff>
      <xdr:row>296</xdr:row>
      <xdr:rowOff>61912</xdr:rowOff>
    </xdr:from>
    <xdr:to>
      <xdr:col>9</xdr:col>
      <xdr:colOff>252412</xdr:colOff>
      <xdr:row>310</xdr:row>
      <xdr:rowOff>138112</xdr:rowOff>
    </xdr:to>
    <xdr:graphicFrame macro="">
      <xdr:nvGraphicFramePr>
        <xdr:cNvPr id="41" name="Grafiek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250030</xdr:colOff>
      <xdr:row>273</xdr:row>
      <xdr:rowOff>161925</xdr:rowOff>
    </xdr:from>
    <xdr:to>
      <xdr:col>17</xdr:col>
      <xdr:colOff>554831</xdr:colOff>
      <xdr:row>288</xdr:row>
      <xdr:rowOff>47625</xdr:rowOff>
    </xdr:to>
    <xdr:graphicFrame macro="">
      <xdr:nvGraphicFramePr>
        <xdr:cNvPr id="47" name="Grafiek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554831</xdr:colOff>
      <xdr:row>296</xdr:row>
      <xdr:rowOff>61913</xdr:rowOff>
    </xdr:from>
    <xdr:to>
      <xdr:col>17</xdr:col>
      <xdr:colOff>507206</xdr:colOff>
      <xdr:row>310</xdr:row>
      <xdr:rowOff>138113</xdr:rowOff>
    </xdr:to>
    <xdr:graphicFrame macro="">
      <xdr:nvGraphicFramePr>
        <xdr:cNvPr id="51" name="Grafiek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321468</xdr:colOff>
      <xdr:row>273</xdr:row>
      <xdr:rowOff>154781</xdr:rowOff>
    </xdr:from>
    <xdr:to>
      <xdr:col>10</xdr:col>
      <xdr:colOff>17318</xdr:colOff>
      <xdr:row>295</xdr:row>
      <xdr:rowOff>23813</xdr:rowOff>
    </xdr:to>
    <xdr:graphicFrame macro="">
      <xdr:nvGraphicFramePr>
        <xdr:cNvPr id="49" name="Grafiek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512885</xdr:colOff>
      <xdr:row>173</xdr:row>
      <xdr:rowOff>131885</xdr:rowOff>
    </xdr:from>
    <xdr:to>
      <xdr:col>18</xdr:col>
      <xdr:colOff>205154</xdr:colOff>
      <xdr:row>187</xdr:row>
      <xdr:rowOff>139211</xdr:rowOff>
    </xdr:to>
    <xdr:graphicFrame macro="">
      <xdr:nvGraphicFramePr>
        <xdr:cNvPr id="52" name="Grafiek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381000</xdr:colOff>
      <xdr:row>335</xdr:row>
      <xdr:rowOff>183173</xdr:rowOff>
    </xdr:from>
    <xdr:to>
      <xdr:col>14</xdr:col>
      <xdr:colOff>256442</xdr:colOff>
      <xdr:row>352</xdr:row>
      <xdr:rowOff>187936</xdr:rowOff>
    </xdr:to>
    <xdr:graphicFrame macro="">
      <xdr:nvGraphicFramePr>
        <xdr:cNvPr id="53" name="Grafiek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395654</xdr:colOff>
      <xdr:row>355</xdr:row>
      <xdr:rowOff>3295</xdr:rowOff>
    </xdr:from>
    <xdr:to>
      <xdr:col>11</xdr:col>
      <xdr:colOff>14653</xdr:colOff>
      <xdr:row>374</xdr:row>
      <xdr:rowOff>183172</xdr:rowOff>
    </xdr:to>
    <xdr:graphicFrame macro="">
      <xdr:nvGraphicFramePr>
        <xdr:cNvPr id="56" name="Grafiek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xdr:col>
      <xdr:colOff>565273</xdr:colOff>
      <xdr:row>369</xdr:row>
      <xdr:rowOff>146538</xdr:rowOff>
    </xdr:from>
    <xdr:to>
      <xdr:col>11</xdr:col>
      <xdr:colOff>14654</xdr:colOff>
      <xdr:row>374</xdr:row>
      <xdr:rowOff>175846</xdr:rowOff>
    </xdr:to>
    <mc:AlternateContent xmlns:mc="http://schemas.openxmlformats.org/markup-compatibility/2006" xmlns:a14="http://schemas.microsoft.com/office/drawing/2010/main">
      <mc:Choice Requires="a14">
        <xdr:graphicFrame macro="">
          <xdr:nvGraphicFramePr>
            <xdr:cNvPr id="57" name="Locatie 1"/>
            <xdr:cNvGraphicFramePr/>
          </xdr:nvGraphicFramePr>
          <xdr:xfrm>
            <a:off x="0" y="0"/>
            <a:ext cx="0" cy="0"/>
          </xdr:xfrm>
          <a:graphic>
            <a:graphicData uri="http://schemas.microsoft.com/office/drawing/2010/slicer">
              <sle:slicer xmlns:sle="http://schemas.microsoft.com/office/drawing/2010/slicer" name="Locatie 1"/>
            </a:graphicData>
          </a:graphic>
        </xdr:graphicFrame>
      </mc:Choice>
      <mc:Fallback xmlns="">
        <xdr:sp macro="" textlink="">
          <xdr:nvSpPr>
            <xdr:cNvPr id="0" name=""/>
            <xdr:cNvSpPr>
              <a:spLocks noTextEdit="1"/>
            </xdr:cNvSpPr>
          </xdr:nvSpPr>
          <xdr:spPr>
            <a:xfrm>
              <a:off x="5430350" y="66447865"/>
              <a:ext cx="1273785" cy="981808"/>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12</xdr:col>
      <xdr:colOff>292344</xdr:colOff>
      <xdr:row>327</xdr:row>
      <xdr:rowOff>112102</xdr:rowOff>
    </xdr:from>
    <xdr:to>
      <xdr:col>14</xdr:col>
      <xdr:colOff>219807</xdr:colOff>
      <xdr:row>332</xdr:row>
      <xdr:rowOff>168518</xdr:rowOff>
    </xdr:to>
    <mc:AlternateContent xmlns:mc="http://schemas.openxmlformats.org/markup-compatibility/2006" xmlns:a14="http://schemas.microsoft.com/office/drawing/2010/main">
      <mc:Choice Requires="a14">
        <xdr:graphicFrame macro="">
          <xdr:nvGraphicFramePr>
            <xdr:cNvPr id="4" name="locatie 3"/>
            <xdr:cNvGraphicFramePr/>
          </xdr:nvGraphicFramePr>
          <xdr:xfrm>
            <a:off x="0" y="0"/>
            <a:ext cx="0" cy="0"/>
          </xdr:xfrm>
          <a:graphic>
            <a:graphicData uri="http://schemas.microsoft.com/office/drawing/2010/slicer">
              <sle:slicer xmlns:sle="http://schemas.microsoft.com/office/drawing/2010/slicer" name="locatie 3"/>
            </a:graphicData>
          </a:graphic>
        </xdr:graphicFrame>
      </mc:Choice>
      <mc:Fallback xmlns="">
        <xdr:sp macro="" textlink="">
          <xdr:nvSpPr>
            <xdr:cNvPr id="0" name=""/>
            <xdr:cNvSpPr>
              <a:spLocks noTextEdit="1"/>
            </xdr:cNvSpPr>
          </xdr:nvSpPr>
          <xdr:spPr>
            <a:xfrm>
              <a:off x="7589959" y="58412429"/>
              <a:ext cx="1143733" cy="1008916"/>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15</xdr:col>
      <xdr:colOff>431556</xdr:colOff>
      <xdr:row>305</xdr:row>
      <xdr:rowOff>163392</xdr:rowOff>
    </xdr:from>
    <xdr:to>
      <xdr:col>17</xdr:col>
      <xdr:colOff>505558</xdr:colOff>
      <xdr:row>310</xdr:row>
      <xdr:rowOff>131886</xdr:rowOff>
    </xdr:to>
    <mc:AlternateContent xmlns:mc="http://schemas.openxmlformats.org/markup-compatibility/2006" xmlns:a14="http://schemas.microsoft.com/office/drawing/2010/main">
      <mc:Choice Requires="a14">
        <xdr:graphicFrame macro="">
          <xdr:nvGraphicFramePr>
            <xdr:cNvPr id="5" name="locatie 4"/>
            <xdr:cNvGraphicFramePr/>
          </xdr:nvGraphicFramePr>
          <xdr:xfrm>
            <a:off x="0" y="0"/>
            <a:ext cx="0" cy="0"/>
          </xdr:xfrm>
          <a:graphic>
            <a:graphicData uri="http://schemas.microsoft.com/office/drawing/2010/slicer">
              <sle:slicer xmlns:sle="http://schemas.microsoft.com/office/drawing/2010/slicer" name="locatie 4"/>
            </a:graphicData>
          </a:graphic>
        </xdr:graphicFrame>
      </mc:Choice>
      <mc:Fallback xmlns="">
        <xdr:sp macro="" textlink="">
          <xdr:nvSpPr>
            <xdr:cNvPr id="0" name=""/>
            <xdr:cNvSpPr>
              <a:spLocks noTextEdit="1"/>
            </xdr:cNvSpPr>
          </xdr:nvSpPr>
          <xdr:spPr>
            <a:xfrm>
              <a:off x="9553575" y="54272719"/>
              <a:ext cx="1290271" cy="920994"/>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432289</xdr:colOff>
      <xdr:row>376</xdr:row>
      <xdr:rowOff>175845</xdr:rowOff>
    </xdr:from>
    <xdr:to>
      <xdr:col>11</xdr:col>
      <xdr:colOff>7327</xdr:colOff>
      <xdr:row>392</xdr:row>
      <xdr:rowOff>102576</xdr:rowOff>
    </xdr:to>
    <xdr:graphicFrame macro="">
      <xdr:nvGraphicFramePr>
        <xdr:cNvPr id="58" name="Grafiek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520212</xdr:colOff>
      <xdr:row>153</xdr:row>
      <xdr:rowOff>102576</xdr:rowOff>
    </xdr:from>
    <xdr:to>
      <xdr:col>21</xdr:col>
      <xdr:colOff>7327</xdr:colOff>
      <xdr:row>172</xdr:row>
      <xdr:rowOff>164489</xdr:rowOff>
    </xdr:to>
    <xdr:graphicFrame macro="">
      <xdr:nvGraphicFramePr>
        <xdr:cNvPr id="50" name="Grafiek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359835</xdr:colOff>
      <xdr:row>75</xdr:row>
      <xdr:rowOff>179916</xdr:rowOff>
    </xdr:from>
    <xdr:to>
      <xdr:col>21</xdr:col>
      <xdr:colOff>275167</xdr:colOff>
      <xdr:row>96</xdr:row>
      <xdr:rowOff>137584</xdr:rowOff>
    </xdr:to>
    <xdr:graphicFrame macro="">
      <xdr:nvGraphicFramePr>
        <xdr:cNvPr id="55" name="Grafiek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18</xdr:col>
      <xdr:colOff>423332</xdr:colOff>
      <xdr:row>91</xdr:row>
      <xdr:rowOff>169334</xdr:rowOff>
    </xdr:from>
    <xdr:to>
      <xdr:col>21</xdr:col>
      <xdr:colOff>253999</xdr:colOff>
      <xdr:row>96</xdr:row>
      <xdr:rowOff>112184</xdr:rowOff>
    </xdr:to>
    <mc:AlternateContent xmlns:mc="http://schemas.openxmlformats.org/markup-compatibility/2006" xmlns:a14="http://schemas.microsoft.com/office/drawing/2010/main">
      <mc:Choice Requires="a14">
        <xdr:graphicFrame macro="">
          <xdr:nvGraphicFramePr>
            <xdr:cNvPr id="60" name="teller detail"/>
            <xdr:cNvGraphicFramePr/>
          </xdr:nvGraphicFramePr>
          <xdr:xfrm>
            <a:off x="0" y="0"/>
            <a:ext cx="0" cy="0"/>
          </xdr:xfrm>
          <a:graphic>
            <a:graphicData uri="http://schemas.microsoft.com/office/drawing/2010/slicer">
              <sle:slicer xmlns:sle="http://schemas.microsoft.com/office/drawing/2010/slicer" name="teller detail"/>
            </a:graphicData>
          </a:graphic>
        </xdr:graphicFrame>
      </mc:Choice>
      <mc:Fallback xmlns="">
        <xdr:sp macro="" textlink="">
          <xdr:nvSpPr>
            <xdr:cNvPr id="0" name=""/>
            <xdr:cNvSpPr>
              <a:spLocks noTextEdit="1"/>
            </xdr:cNvSpPr>
          </xdr:nvSpPr>
          <xdr:spPr>
            <a:xfrm>
              <a:off x="11472332" y="17515417"/>
              <a:ext cx="1672167" cy="8953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12</xdr:col>
      <xdr:colOff>592667</xdr:colOff>
      <xdr:row>97</xdr:row>
      <xdr:rowOff>116417</xdr:rowOff>
    </xdr:from>
    <xdr:to>
      <xdr:col>21</xdr:col>
      <xdr:colOff>275167</xdr:colOff>
      <xdr:row>121</xdr:row>
      <xdr:rowOff>125941</xdr:rowOff>
    </xdr:to>
    <xdr:graphicFrame macro="">
      <xdr:nvGraphicFramePr>
        <xdr:cNvPr id="54" name="Grafiek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15</xdr:col>
      <xdr:colOff>381000</xdr:colOff>
      <xdr:row>283</xdr:row>
      <xdr:rowOff>17319</xdr:rowOff>
    </xdr:from>
    <xdr:to>
      <xdr:col>17</xdr:col>
      <xdr:colOff>484909</xdr:colOff>
      <xdr:row>287</xdr:row>
      <xdr:rowOff>164522</xdr:rowOff>
    </xdr:to>
    <mc:AlternateContent xmlns:mc="http://schemas.openxmlformats.org/markup-compatibility/2006" xmlns:a14="http://schemas.microsoft.com/office/drawing/2010/main">
      <mc:Choice Requires="a14">
        <xdr:graphicFrame macro="">
          <xdr:nvGraphicFramePr>
            <xdr:cNvPr id="59" name="locatie 2"/>
            <xdr:cNvGraphicFramePr/>
          </xdr:nvGraphicFramePr>
          <xdr:xfrm>
            <a:off x="0" y="0"/>
            <a:ext cx="0" cy="0"/>
          </xdr:xfrm>
          <a:graphic>
            <a:graphicData uri="http://schemas.microsoft.com/office/drawing/2010/slicer">
              <sle:slicer xmlns:sle="http://schemas.microsoft.com/office/drawing/2010/slicer" name="locatie 2"/>
            </a:graphicData>
          </a:graphic>
        </xdr:graphicFrame>
      </mc:Choice>
      <mc:Fallback xmlns="">
        <xdr:sp macro="" textlink="">
          <xdr:nvSpPr>
            <xdr:cNvPr id="0" name=""/>
            <xdr:cNvSpPr>
              <a:spLocks noTextEdit="1"/>
            </xdr:cNvSpPr>
          </xdr:nvSpPr>
          <xdr:spPr>
            <a:xfrm>
              <a:off x="9473045" y="53937478"/>
              <a:ext cx="1316182" cy="909203"/>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28575</xdr:colOff>
      <xdr:row>5</xdr:row>
      <xdr:rowOff>95250</xdr:rowOff>
    </xdr:from>
    <xdr:to>
      <xdr:col>15</xdr:col>
      <xdr:colOff>561975</xdr:colOff>
      <xdr:row>12</xdr:row>
      <xdr:rowOff>85725</xdr:rowOff>
    </xdr:to>
    <mc:AlternateContent xmlns:mc="http://schemas.openxmlformats.org/markup-compatibility/2006" xmlns:a14="http://schemas.microsoft.com/office/drawing/2010/main">
      <mc:Choice Requires="a14">
        <xdr:graphicFrame macro="">
          <xdr:nvGraphicFramePr>
            <xdr:cNvPr id="2" name="Rekening"/>
            <xdr:cNvGraphicFramePr/>
          </xdr:nvGraphicFramePr>
          <xdr:xfrm>
            <a:off x="0" y="0"/>
            <a:ext cx="0" cy="0"/>
          </xdr:xfrm>
          <a:graphic>
            <a:graphicData uri="http://schemas.microsoft.com/office/drawing/2010/slicer">
              <sle:slicer xmlns:sle="http://schemas.microsoft.com/office/drawing/2010/slicer" name="Rekening"/>
            </a:graphicData>
          </a:graphic>
        </xdr:graphicFrame>
      </mc:Choice>
      <mc:Fallback xmlns="">
        <xdr:sp macro="" textlink="">
          <xdr:nvSpPr>
            <xdr:cNvPr id="0" name=""/>
            <xdr:cNvSpPr>
              <a:spLocks noTextEdit="1"/>
            </xdr:cNvSpPr>
          </xdr:nvSpPr>
          <xdr:spPr>
            <a:xfrm>
              <a:off x="15678150" y="1123950"/>
              <a:ext cx="1200150" cy="132397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514350</xdr:colOff>
      <xdr:row>68</xdr:row>
      <xdr:rowOff>0</xdr:rowOff>
    </xdr:from>
    <xdr:to>
      <xdr:col>6</xdr:col>
      <xdr:colOff>447675</xdr:colOff>
      <xdr:row>73</xdr:row>
      <xdr:rowOff>104775</xdr:rowOff>
    </xdr:to>
    <mc:AlternateContent xmlns:mc="http://schemas.openxmlformats.org/markup-compatibility/2006" xmlns:a14="http://schemas.microsoft.com/office/drawing/2010/main">
      <mc:Choice Requires="a14">
        <xdr:graphicFrame macro="">
          <xdr:nvGraphicFramePr>
            <xdr:cNvPr id="6" name="Regio 1"/>
            <xdr:cNvGraphicFramePr/>
          </xdr:nvGraphicFramePr>
          <xdr:xfrm>
            <a:off x="0" y="0"/>
            <a:ext cx="0" cy="0"/>
          </xdr:xfrm>
          <a:graphic>
            <a:graphicData uri="http://schemas.microsoft.com/office/drawing/2010/slicer">
              <sle:slicer xmlns:sle="http://schemas.microsoft.com/office/drawing/2010/slicer" name="Regio 1"/>
            </a:graphicData>
          </a:graphic>
        </xdr:graphicFrame>
      </mc:Choice>
      <mc:Fallback xmlns="">
        <xdr:sp macro="" textlink="">
          <xdr:nvSpPr>
            <xdr:cNvPr id="0" name=""/>
            <xdr:cNvSpPr>
              <a:spLocks noTextEdit="1"/>
            </xdr:cNvSpPr>
          </xdr:nvSpPr>
          <xdr:spPr>
            <a:xfrm>
              <a:off x="3676650" y="12954000"/>
              <a:ext cx="1828800" cy="105727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228600</xdr:colOff>
      <xdr:row>77</xdr:row>
      <xdr:rowOff>85725</xdr:rowOff>
    </xdr:from>
    <xdr:to>
      <xdr:col>4</xdr:col>
      <xdr:colOff>419100</xdr:colOff>
      <xdr:row>90</xdr:row>
      <xdr:rowOff>133350</xdr:rowOff>
    </xdr:to>
    <mc:AlternateContent xmlns:mc="http://schemas.openxmlformats.org/markup-compatibility/2006" xmlns:a14="http://schemas.microsoft.com/office/drawing/2010/main">
      <mc:Choice Requires="a14">
        <xdr:graphicFrame macro="">
          <xdr:nvGraphicFramePr>
            <xdr:cNvPr id="9" name="Jaar"/>
            <xdr:cNvGraphicFramePr/>
          </xdr:nvGraphicFramePr>
          <xdr:xfrm>
            <a:off x="0" y="0"/>
            <a:ext cx="0" cy="0"/>
          </xdr:xfrm>
          <a:graphic>
            <a:graphicData uri="http://schemas.microsoft.com/office/drawing/2010/slicer">
              <sle:slicer xmlns:sle="http://schemas.microsoft.com/office/drawing/2010/slicer" name="Jaar"/>
            </a:graphicData>
          </a:graphic>
        </xdr:graphicFrame>
      </mc:Choice>
      <mc:Fallback xmlns="">
        <xdr:sp macro="" textlink="">
          <xdr:nvSpPr>
            <xdr:cNvPr id="0" name=""/>
            <xdr:cNvSpPr>
              <a:spLocks noTextEdit="1"/>
            </xdr:cNvSpPr>
          </xdr:nvSpPr>
          <xdr:spPr>
            <a:xfrm>
              <a:off x="2514600" y="147542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295275</xdr:colOff>
      <xdr:row>10</xdr:row>
      <xdr:rowOff>95250</xdr:rowOff>
    </xdr:from>
    <xdr:to>
      <xdr:col>9</xdr:col>
      <xdr:colOff>600075</xdr:colOff>
      <xdr:row>24</xdr:row>
      <xdr:rowOff>171450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457200</xdr:colOff>
      <xdr:row>2</xdr:row>
      <xdr:rowOff>114301</xdr:rowOff>
    </xdr:from>
    <xdr:to>
      <xdr:col>2</xdr:col>
      <xdr:colOff>223838</xdr:colOff>
      <xdr:row>7</xdr:row>
      <xdr:rowOff>162137</xdr:rowOff>
    </xdr:to>
    <xdr:pic>
      <xdr:nvPicPr>
        <xdr:cNvPr id="3" name="Afbeelding 2"/>
        <xdr:cNvPicPr>
          <a:picLocks noChangeAspect="1"/>
        </xdr:cNvPicPr>
      </xdr:nvPicPr>
      <xdr:blipFill rotWithShape="1">
        <a:blip xmlns:r="http://schemas.openxmlformats.org/officeDocument/2006/relationships" r:embed="rId2"/>
        <a:srcRect b="1449"/>
        <a:stretch/>
      </xdr:blipFill>
      <xdr:spPr>
        <a:xfrm>
          <a:off x="457200" y="495301"/>
          <a:ext cx="985838" cy="1000336"/>
        </a:xfrm>
        <a:prstGeom prst="rect">
          <a:avLst/>
        </a:prstGeom>
      </xdr:spPr>
    </xdr:pic>
    <xdr:clientData/>
  </xdr:twoCellAnchor>
  <xdr:twoCellAnchor editAs="oneCell">
    <xdr:from>
      <xdr:col>0</xdr:col>
      <xdr:colOff>0</xdr:colOff>
      <xdr:row>10</xdr:row>
      <xdr:rowOff>104775</xdr:rowOff>
    </xdr:from>
    <xdr:to>
      <xdr:col>2</xdr:col>
      <xdr:colOff>47625</xdr:colOff>
      <xdr:row>17</xdr:row>
      <xdr:rowOff>76037</xdr:rowOff>
    </xdr:to>
    <xdr:pic>
      <xdr:nvPicPr>
        <xdr:cNvPr id="5" name="Afbeelding 4"/>
        <xdr:cNvPicPr>
          <a:picLocks noChangeAspect="1"/>
        </xdr:cNvPicPr>
      </xdr:nvPicPr>
      <xdr:blipFill rotWithShape="1">
        <a:blip xmlns:r="http://schemas.openxmlformats.org/officeDocument/2006/relationships" r:embed="rId3"/>
        <a:srcRect r="2907"/>
        <a:stretch/>
      </xdr:blipFill>
      <xdr:spPr>
        <a:xfrm>
          <a:off x="0" y="2009775"/>
          <a:ext cx="1266825" cy="1304762"/>
        </a:xfrm>
        <a:prstGeom prst="rect">
          <a:avLst/>
        </a:prstGeom>
      </xdr:spPr>
    </xdr:pic>
    <xdr:clientData/>
  </xdr:twoCellAnchor>
  <xdr:twoCellAnchor editAs="oneCell">
    <xdr:from>
      <xdr:col>2</xdr:col>
      <xdr:colOff>219076</xdr:colOff>
      <xdr:row>2</xdr:row>
      <xdr:rowOff>114300</xdr:rowOff>
    </xdr:from>
    <xdr:to>
      <xdr:col>3</xdr:col>
      <xdr:colOff>595106</xdr:colOff>
      <xdr:row>7</xdr:row>
      <xdr:rowOff>161925</xdr:rowOff>
    </xdr:to>
    <xdr:pic>
      <xdr:nvPicPr>
        <xdr:cNvPr id="6" name="Afbeelding 5"/>
        <xdr:cNvPicPr>
          <a:picLocks noChangeAspect="1"/>
        </xdr:cNvPicPr>
      </xdr:nvPicPr>
      <xdr:blipFill>
        <a:blip xmlns:r="http://schemas.openxmlformats.org/officeDocument/2006/relationships" r:embed="rId4"/>
        <a:stretch>
          <a:fillRect/>
        </a:stretch>
      </xdr:blipFill>
      <xdr:spPr>
        <a:xfrm>
          <a:off x="1438276" y="495300"/>
          <a:ext cx="985630" cy="1000125"/>
        </a:xfrm>
        <a:prstGeom prst="rect">
          <a:avLst/>
        </a:prstGeom>
      </xdr:spPr>
    </xdr:pic>
    <xdr:clientData/>
  </xdr:twoCellAnchor>
  <xdr:twoCellAnchor editAs="oneCell">
    <xdr:from>
      <xdr:col>3</xdr:col>
      <xdr:colOff>595313</xdr:colOff>
      <xdr:row>2</xdr:row>
      <xdr:rowOff>119063</xdr:rowOff>
    </xdr:from>
    <xdr:to>
      <xdr:col>5</xdr:col>
      <xdr:colOff>381093</xdr:colOff>
      <xdr:row>7</xdr:row>
      <xdr:rowOff>166688</xdr:rowOff>
    </xdr:to>
    <xdr:pic>
      <xdr:nvPicPr>
        <xdr:cNvPr id="7" name="Afbeelding 6"/>
        <xdr:cNvPicPr>
          <a:picLocks noChangeAspect="1"/>
        </xdr:cNvPicPr>
      </xdr:nvPicPr>
      <xdr:blipFill>
        <a:blip xmlns:r="http://schemas.openxmlformats.org/officeDocument/2006/relationships" r:embed="rId5"/>
        <a:stretch>
          <a:fillRect/>
        </a:stretch>
      </xdr:blipFill>
      <xdr:spPr>
        <a:xfrm>
          <a:off x="2424113" y="500063"/>
          <a:ext cx="1004980" cy="1000125"/>
        </a:xfrm>
        <a:prstGeom prst="rect">
          <a:avLst/>
        </a:prstGeom>
      </xdr:spPr>
    </xdr:pic>
    <xdr:clientData/>
  </xdr:twoCellAnchor>
  <xdr:twoCellAnchor editAs="oneCell">
    <xdr:from>
      <xdr:col>5</xdr:col>
      <xdr:colOff>381000</xdr:colOff>
      <xdr:row>2</xdr:row>
      <xdr:rowOff>119062</xdr:rowOff>
    </xdr:from>
    <xdr:to>
      <xdr:col>7</xdr:col>
      <xdr:colOff>171265</xdr:colOff>
      <xdr:row>7</xdr:row>
      <xdr:rowOff>161925</xdr:rowOff>
    </xdr:to>
    <xdr:pic>
      <xdr:nvPicPr>
        <xdr:cNvPr id="8" name="Afbeelding 7"/>
        <xdr:cNvPicPr>
          <a:picLocks noChangeAspect="1"/>
        </xdr:cNvPicPr>
      </xdr:nvPicPr>
      <xdr:blipFill rotWithShape="1">
        <a:blip xmlns:r="http://schemas.openxmlformats.org/officeDocument/2006/relationships" r:embed="rId6"/>
        <a:srcRect b="1878"/>
        <a:stretch/>
      </xdr:blipFill>
      <xdr:spPr>
        <a:xfrm>
          <a:off x="3429000" y="500062"/>
          <a:ext cx="1009465" cy="995363"/>
        </a:xfrm>
        <a:prstGeom prst="rect">
          <a:avLst/>
        </a:prstGeom>
      </xdr:spPr>
    </xdr:pic>
    <xdr:clientData/>
  </xdr:twoCellAnchor>
  <xdr:twoCellAnchor editAs="oneCell">
    <xdr:from>
      <xdr:col>7</xdr:col>
      <xdr:colOff>161926</xdr:colOff>
      <xdr:row>2</xdr:row>
      <xdr:rowOff>119064</xdr:rowOff>
    </xdr:from>
    <xdr:to>
      <xdr:col>8</xdr:col>
      <xdr:colOff>557214</xdr:colOff>
      <xdr:row>7</xdr:row>
      <xdr:rowOff>171452</xdr:rowOff>
    </xdr:to>
    <xdr:pic>
      <xdr:nvPicPr>
        <xdr:cNvPr id="9" name="Afbeelding 8"/>
        <xdr:cNvPicPr>
          <a:picLocks noChangeAspect="1"/>
        </xdr:cNvPicPr>
      </xdr:nvPicPr>
      <xdr:blipFill>
        <a:blip xmlns:r="http://schemas.openxmlformats.org/officeDocument/2006/relationships" r:embed="rId7"/>
        <a:stretch>
          <a:fillRect/>
        </a:stretch>
      </xdr:blipFill>
      <xdr:spPr>
        <a:xfrm>
          <a:off x="4429126" y="500064"/>
          <a:ext cx="1004888" cy="1004888"/>
        </a:xfrm>
        <a:prstGeom prst="rect">
          <a:avLst/>
        </a:prstGeom>
      </xdr:spPr>
    </xdr:pic>
    <xdr:clientData/>
  </xdr:twoCellAnchor>
  <xdr:twoCellAnchor>
    <xdr:from>
      <xdr:col>10</xdr:col>
      <xdr:colOff>190500</xdr:colOff>
      <xdr:row>10</xdr:row>
      <xdr:rowOff>104775</xdr:rowOff>
    </xdr:from>
    <xdr:to>
      <xdr:col>18</xdr:col>
      <xdr:colOff>576263</xdr:colOff>
      <xdr:row>24</xdr:row>
      <xdr:rowOff>180975</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333375</xdr:colOff>
      <xdr:row>30</xdr:row>
      <xdr:rowOff>38100</xdr:rowOff>
    </xdr:from>
    <xdr:to>
      <xdr:col>10</xdr:col>
      <xdr:colOff>38100</xdr:colOff>
      <xdr:row>44</xdr:row>
      <xdr:rowOff>114300</xdr:rowOff>
    </xdr:to>
    <xdr:graphicFrame macro="">
      <xdr:nvGraphicFramePr>
        <xdr:cNvPr id="10"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266700</xdr:colOff>
      <xdr:row>30</xdr:row>
      <xdr:rowOff>0</xdr:rowOff>
    </xdr:from>
    <xdr:to>
      <xdr:col>17</xdr:col>
      <xdr:colOff>571500</xdr:colOff>
      <xdr:row>44</xdr:row>
      <xdr:rowOff>76200</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361950</xdr:colOff>
      <xdr:row>46</xdr:row>
      <xdr:rowOff>76199</xdr:rowOff>
    </xdr:from>
    <xdr:to>
      <xdr:col>18</xdr:col>
      <xdr:colOff>0</xdr:colOff>
      <xdr:row>70</xdr:row>
      <xdr:rowOff>123824</xdr:rowOff>
    </xdr:to>
    <xdr:graphicFrame macro="">
      <xdr:nvGraphicFramePr>
        <xdr:cNvPr id="14" name="Grafiek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30</xdr:row>
      <xdr:rowOff>9525</xdr:rowOff>
    </xdr:from>
    <xdr:to>
      <xdr:col>2</xdr:col>
      <xdr:colOff>76038</xdr:colOff>
      <xdr:row>36</xdr:row>
      <xdr:rowOff>161763</xdr:rowOff>
    </xdr:to>
    <xdr:pic>
      <xdr:nvPicPr>
        <xdr:cNvPr id="4" name="Afbeelding 3"/>
        <xdr:cNvPicPr>
          <a:picLocks noChangeAspect="1"/>
        </xdr:cNvPicPr>
      </xdr:nvPicPr>
      <xdr:blipFill>
        <a:blip xmlns:r="http://schemas.openxmlformats.org/officeDocument/2006/relationships" r:embed="rId12"/>
        <a:stretch>
          <a:fillRect/>
        </a:stretch>
      </xdr:blipFill>
      <xdr:spPr>
        <a:xfrm>
          <a:off x="0" y="5724525"/>
          <a:ext cx="1295238" cy="1295238"/>
        </a:xfrm>
        <a:prstGeom prst="rect">
          <a:avLst/>
        </a:prstGeom>
      </xdr:spPr>
    </xdr:pic>
    <xdr:clientData/>
  </xdr:twoCellAnchor>
  <xdr:twoCellAnchor>
    <xdr:from>
      <xdr:col>2</xdr:col>
      <xdr:colOff>381000</xdr:colOff>
      <xdr:row>73</xdr:row>
      <xdr:rowOff>114300</xdr:rowOff>
    </xdr:from>
    <xdr:to>
      <xdr:col>10</xdr:col>
      <xdr:colOff>76200</xdr:colOff>
      <xdr:row>88</xdr:row>
      <xdr:rowOff>0</xdr:rowOff>
    </xdr:to>
    <xdr:graphicFrame macro="">
      <xdr:nvGraphicFramePr>
        <xdr:cNvPr id="15"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371475</xdr:colOff>
      <xdr:row>89</xdr:row>
      <xdr:rowOff>180975</xdr:rowOff>
    </xdr:from>
    <xdr:to>
      <xdr:col>16</xdr:col>
      <xdr:colOff>123825</xdr:colOff>
      <xdr:row>115</xdr:row>
      <xdr:rowOff>9525</xdr:rowOff>
    </xdr:to>
    <xdr:graphicFrame macro="">
      <xdr:nvGraphicFramePr>
        <xdr:cNvPr id="16"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0</xdr:colOff>
      <xdr:row>182</xdr:row>
      <xdr:rowOff>19050</xdr:rowOff>
    </xdr:from>
    <xdr:to>
      <xdr:col>2</xdr:col>
      <xdr:colOff>76038</xdr:colOff>
      <xdr:row>188</xdr:row>
      <xdr:rowOff>190336</xdr:rowOff>
    </xdr:to>
    <xdr:pic>
      <xdr:nvPicPr>
        <xdr:cNvPr id="13" name="Afbeelding 12"/>
        <xdr:cNvPicPr>
          <a:picLocks noChangeAspect="1"/>
        </xdr:cNvPicPr>
      </xdr:nvPicPr>
      <xdr:blipFill>
        <a:blip xmlns:r="http://schemas.openxmlformats.org/officeDocument/2006/relationships" r:embed="rId15"/>
        <a:stretch>
          <a:fillRect/>
        </a:stretch>
      </xdr:blipFill>
      <xdr:spPr>
        <a:xfrm>
          <a:off x="0" y="30880050"/>
          <a:ext cx="1295238" cy="1314286"/>
        </a:xfrm>
        <a:prstGeom prst="rect">
          <a:avLst/>
        </a:prstGeom>
      </xdr:spPr>
    </xdr:pic>
    <xdr:clientData/>
  </xdr:twoCellAnchor>
  <xdr:twoCellAnchor editAs="oneCell">
    <xdr:from>
      <xdr:col>0</xdr:col>
      <xdr:colOff>0</xdr:colOff>
      <xdr:row>122</xdr:row>
      <xdr:rowOff>0</xdr:rowOff>
    </xdr:from>
    <xdr:to>
      <xdr:col>2</xdr:col>
      <xdr:colOff>76038</xdr:colOff>
      <xdr:row>128</xdr:row>
      <xdr:rowOff>180810</xdr:rowOff>
    </xdr:to>
    <xdr:pic>
      <xdr:nvPicPr>
        <xdr:cNvPr id="18" name="Afbeelding 17"/>
        <xdr:cNvPicPr>
          <a:picLocks noChangeAspect="1"/>
        </xdr:cNvPicPr>
      </xdr:nvPicPr>
      <xdr:blipFill>
        <a:blip xmlns:r="http://schemas.openxmlformats.org/officeDocument/2006/relationships" r:embed="rId16"/>
        <a:stretch>
          <a:fillRect/>
        </a:stretch>
      </xdr:blipFill>
      <xdr:spPr>
        <a:xfrm>
          <a:off x="0" y="23241000"/>
          <a:ext cx="1295238" cy="1323810"/>
        </a:xfrm>
        <a:prstGeom prst="rect">
          <a:avLst/>
        </a:prstGeom>
      </xdr:spPr>
    </xdr:pic>
    <xdr:clientData/>
  </xdr:twoCellAnchor>
  <xdr:twoCellAnchor editAs="oneCell">
    <xdr:from>
      <xdr:col>0</xdr:col>
      <xdr:colOff>0</xdr:colOff>
      <xdr:row>204</xdr:row>
      <xdr:rowOff>76200</xdr:rowOff>
    </xdr:from>
    <xdr:to>
      <xdr:col>2</xdr:col>
      <xdr:colOff>66514</xdr:colOff>
      <xdr:row>211</xdr:row>
      <xdr:rowOff>18890</xdr:rowOff>
    </xdr:to>
    <xdr:pic>
      <xdr:nvPicPr>
        <xdr:cNvPr id="19" name="Afbeelding 18"/>
        <xdr:cNvPicPr>
          <a:picLocks noChangeAspect="1"/>
        </xdr:cNvPicPr>
      </xdr:nvPicPr>
      <xdr:blipFill>
        <a:blip xmlns:r="http://schemas.openxmlformats.org/officeDocument/2006/relationships" r:embed="rId17"/>
        <a:stretch>
          <a:fillRect/>
        </a:stretch>
      </xdr:blipFill>
      <xdr:spPr>
        <a:xfrm>
          <a:off x="0" y="35128200"/>
          <a:ext cx="1285714" cy="1276190"/>
        </a:xfrm>
        <a:prstGeom prst="rect">
          <a:avLst/>
        </a:prstGeom>
      </xdr:spPr>
    </xdr:pic>
    <xdr:clientData/>
  </xdr:twoCellAnchor>
  <xdr:twoCellAnchor editAs="oneCell">
    <xdr:from>
      <xdr:col>3</xdr:col>
      <xdr:colOff>0</xdr:colOff>
      <xdr:row>122</xdr:row>
      <xdr:rowOff>0</xdr:rowOff>
    </xdr:from>
    <xdr:to>
      <xdr:col>12</xdr:col>
      <xdr:colOff>274320</xdr:colOff>
      <xdr:row>131</xdr:row>
      <xdr:rowOff>36830</xdr:rowOff>
    </xdr:to>
    <xdr:pic>
      <xdr:nvPicPr>
        <xdr:cNvPr id="20" name="Afbeelding 19"/>
        <xdr:cNvPicPr/>
      </xdr:nvPicPr>
      <xdr:blipFill>
        <a:blip xmlns:r="http://schemas.openxmlformats.org/officeDocument/2006/relationships" r:embed="rId18"/>
        <a:stretch>
          <a:fillRect/>
        </a:stretch>
      </xdr:blipFill>
      <xdr:spPr>
        <a:xfrm>
          <a:off x="1828800" y="23241000"/>
          <a:ext cx="5760720" cy="1751330"/>
        </a:xfrm>
        <a:prstGeom prst="rect">
          <a:avLst/>
        </a:prstGeom>
      </xdr:spPr>
    </xdr:pic>
    <xdr:clientData/>
  </xdr:twoCellAnchor>
  <xdr:twoCellAnchor editAs="oneCell">
    <xdr:from>
      <xdr:col>2</xdr:col>
      <xdr:colOff>600074</xdr:colOff>
      <xdr:row>149</xdr:row>
      <xdr:rowOff>19049</xdr:rowOff>
    </xdr:from>
    <xdr:to>
      <xdr:col>18</xdr:col>
      <xdr:colOff>95249</xdr:colOff>
      <xdr:row>177</xdr:row>
      <xdr:rowOff>66674</xdr:rowOff>
    </xdr:to>
    <xdr:pic>
      <xdr:nvPicPr>
        <xdr:cNvPr id="21" name="Afbeelding 20"/>
        <xdr:cNvPicPr/>
      </xdr:nvPicPr>
      <xdr:blipFill rotWithShape="1">
        <a:blip xmlns:r="http://schemas.openxmlformats.org/officeDocument/2006/relationships" r:embed="rId19"/>
        <a:srcRect l="18309" t="18432" r="8123" b="11569"/>
        <a:stretch/>
      </xdr:blipFill>
      <xdr:spPr bwMode="auto">
        <a:xfrm>
          <a:off x="1819274" y="28403549"/>
          <a:ext cx="9248775" cy="538162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0</xdr:colOff>
      <xdr:row>132</xdr:row>
      <xdr:rowOff>142875</xdr:rowOff>
    </xdr:from>
    <xdr:to>
      <xdr:col>10</xdr:col>
      <xdr:colOff>304800</xdr:colOff>
      <xdr:row>147</xdr:row>
      <xdr:rowOff>28575</xdr:rowOff>
    </xdr:to>
    <xdr:graphicFrame macro="">
      <xdr:nvGraphicFramePr>
        <xdr:cNvPr id="22"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11</xdr:col>
      <xdr:colOff>38100</xdr:colOff>
      <xdr:row>132</xdr:row>
      <xdr:rowOff>133351</xdr:rowOff>
    </xdr:from>
    <xdr:to>
      <xdr:col>19</xdr:col>
      <xdr:colOff>228600</xdr:colOff>
      <xdr:row>147</xdr:row>
      <xdr:rowOff>38101</xdr:rowOff>
    </xdr:to>
    <xdr:pic>
      <xdr:nvPicPr>
        <xdr:cNvPr id="23" name="Afbeelding 22"/>
        <xdr:cNvPicPr/>
      </xdr:nvPicPr>
      <xdr:blipFill rotWithShape="1">
        <a:blip xmlns:r="http://schemas.openxmlformats.org/officeDocument/2006/relationships" r:embed="rId21"/>
        <a:srcRect l="32095" t="22353" r="15403" b="20392"/>
        <a:stretch/>
      </xdr:blipFill>
      <xdr:spPr bwMode="auto">
        <a:xfrm>
          <a:off x="6743700" y="25279351"/>
          <a:ext cx="5067300" cy="2762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57150</xdr:colOff>
      <xdr:row>183</xdr:row>
      <xdr:rowOff>76199</xdr:rowOff>
    </xdr:from>
    <xdr:to>
      <xdr:col>7</xdr:col>
      <xdr:colOff>152400</xdr:colOff>
      <xdr:row>198</xdr:row>
      <xdr:rowOff>81982</xdr:rowOff>
    </xdr:to>
    <xdr:pic>
      <xdr:nvPicPr>
        <xdr:cNvPr id="25" name="Afbeelding 24"/>
        <xdr:cNvPicPr>
          <a:picLocks noChangeAspect="1"/>
        </xdr:cNvPicPr>
      </xdr:nvPicPr>
      <xdr:blipFill>
        <a:blip xmlns:r="http://schemas.openxmlformats.org/officeDocument/2006/relationships" r:embed="rId22"/>
        <a:stretch>
          <a:fillRect/>
        </a:stretch>
      </xdr:blipFill>
      <xdr:spPr>
        <a:xfrm>
          <a:off x="1885950" y="31127699"/>
          <a:ext cx="2533650" cy="2863283"/>
        </a:xfrm>
        <a:prstGeom prst="rect">
          <a:avLst/>
        </a:prstGeom>
      </xdr:spPr>
    </xdr:pic>
    <xdr:clientData/>
  </xdr:twoCellAnchor>
  <xdr:twoCellAnchor editAs="oneCell">
    <xdr:from>
      <xdr:col>8</xdr:col>
      <xdr:colOff>28575</xdr:colOff>
      <xdr:row>183</xdr:row>
      <xdr:rowOff>66675</xdr:rowOff>
    </xdr:from>
    <xdr:to>
      <xdr:col>12</xdr:col>
      <xdr:colOff>333375</xdr:colOff>
      <xdr:row>198</xdr:row>
      <xdr:rowOff>66675</xdr:rowOff>
    </xdr:to>
    <xdr:pic>
      <xdr:nvPicPr>
        <xdr:cNvPr id="26" name="Afbeelding 25"/>
        <xdr:cNvPicPr/>
      </xdr:nvPicPr>
      <xdr:blipFill rotWithShape="1">
        <a:blip xmlns:r="http://schemas.openxmlformats.org/officeDocument/2006/relationships" r:embed="rId23"/>
        <a:srcRect l="59009" t="37451" r="14961" b="13922"/>
        <a:stretch/>
      </xdr:blipFill>
      <xdr:spPr bwMode="auto">
        <a:xfrm>
          <a:off x="4905375" y="31118175"/>
          <a:ext cx="2743200" cy="2857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123825</xdr:colOff>
      <xdr:row>183</xdr:row>
      <xdr:rowOff>66674</xdr:rowOff>
    </xdr:from>
    <xdr:to>
      <xdr:col>23</xdr:col>
      <xdr:colOff>257175</xdr:colOff>
      <xdr:row>202</xdr:row>
      <xdr:rowOff>133349</xdr:rowOff>
    </xdr:to>
    <xdr:pic>
      <xdr:nvPicPr>
        <xdr:cNvPr id="27" name="Afbeelding 26"/>
        <xdr:cNvPicPr/>
      </xdr:nvPicPr>
      <xdr:blipFill rotWithShape="1">
        <a:blip xmlns:r="http://schemas.openxmlformats.org/officeDocument/2006/relationships" r:embed="rId24"/>
        <a:srcRect l="57906" t="22157" r="17167" b="7426"/>
        <a:stretch/>
      </xdr:blipFill>
      <xdr:spPr bwMode="auto">
        <a:xfrm>
          <a:off x="11706225" y="31118174"/>
          <a:ext cx="2571750" cy="36861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28575</xdr:colOff>
      <xdr:row>183</xdr:row>
      <xdr:rowOff>57150</xdr:rowOff>
    </xdr:from>
    <xdr:to>
      <xdr:col>18</xdr:col>
      <xdr:colOff>485775</xdr:colOff>
      <xdr:row>201</xdr:row>
      <xdr:rowOff>180975</xdr:rowOff>
    </xdr:to>
    <xdr:pic>
      <xdr:nvPicPr>
        <xdr:cNvPr id="29" name="Afbeelding 28"/>
        <xdr:cNvPicPr/>
      </xdr:nvPicPr>
      <xdr:blipFill rotWithShape="1">
        <a:blip xmlns:r="http://schemas.openxmlformats.org/officeDocument/2006/relationships" r:embed="rId25"/>
        <a:srcRect l="59560" t="37450" r="16174" b="18824"/>
        <a:stretch/>
      </xdr:blipFill>
      <xdr:spPr bwMode="auto">
        <a:xfrm>
          <a:off x="7953375" y="34918650"/>
          <a:ext cx="3505200" cy="3552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409575</xdr:colOff>
      <xdr:row>204</xdr:row>
      <xdr:rowOff>85725</xdr:rowOff>
    </xdr:from>
    <xdr:to>
      <xdr:col>10</xdr:col>
      <xdr:colOff>104775</xdr:colOff>
      <xdr:row>218</xdr:row>
      <xdr:rowOff>161925</xdr:rowOff>
    </xdr:to>
    <xdr:graphicFrame macro="">
      <xdr:nvGraphicFramePr>
        <xdr:cNvPr id="30" name="Grafiek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16</xdr:col>
      <xdr:colOff>523875</xdr:colOff>
      <xdr:row>89</xdr:row>
      <xdr:rowOff>180975</xdr:rowOff>
    </xdr:from>
    <xdr:to>
      <xdr:col>24</xdr:col>
      <xdr:colOff>219075</xdr:colOff>
      <xdr:row>104</xdr:row>
      <xdr:rowOff>66675</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20</xdr:col>
      <xdr:colOff>57150</xdr:colOff>
      <xdr:row>153</xdr:row>
      <xdr:rowOff>123825</xdr:rowOff>
    </xdr:from>
    <xdr:to>
      <xdr:col>23</xdr:col>
      <xdr:colOff>800100</xdr:colOff>
      <xdr:row>171</xdr:row>
      <xdr:rowOff>116840</xdr:rowOff>
    </xdr:to>
    <xdr:pic>
      <xdr:nvPicPr>
        <xdr:cNvPr id="32" name="Afbeelding 31"/>
        <xdr:cNvPicPr/>
      </xdr:nvPicPr>
      <xdr:blipFill rotWithShape="1">
        <a:blip xmlns:r="http://schemas.openxmlformats.org/officeDocument/2006/relationships" r:embed="rId28"/>
        <a:srcRect l="41251" t="16863" r="30734" b="16862"/>
        <a:stretch/>
      </xdr:blipFill>
      <xdr:spPr bwMode="auto">
        <a:xfrm>
          <a:off x="12249150" y="29270325"/>
          <a:ext cx="2571750" cy="342201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6593</xdr:colOff>
      <xdr:row>6</xdr:row>
      <xdr:rowOff>60813</xdr:rowOff>
    </xdr:from>
    <xdr:to>
      <xdr:col>9</xdr:col>
      <xdr:colOff>197826</xdr:colOff>
      <xdr:row>28</xdr:row>
      <xdr:rowOff>113201</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145072</xdr:colOff>
      <xdr:row>6</xdr:row>
      <xdr:rowOff>51287</xdr:rowOff>
    </xdr:from>
    <xdr:to>
      <xdr:col>22</xdr:col>
      <xdr:colOff>439615</xdr:colOff>
      <xdr:row>28</xdr:row>
      <xdr:rowOff>108438</xdr:rowOff>
    </xdr:to>
    <xdr:graphicFrame macro="">
      <xdr:nvGraphicFramePr>
        <xdr:cNvPr id="8"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250580</xdr:colOff>
      <xdr:row>6</xdr:row>
      <xdr:rowOff>68141</xdr:rowOff>
    </xdr:from>
    <xdr:to>
      <xdr:col>16</xdr:col>
      <xdr:colOff>14654</xdr:colOff>
      <xdr:row>28</xdr:row>
      <xdr:rowOff>106241</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57149</xdr:colOff>
      <xdr:row>68</xdr:row>
      <xdr:rowOff>142874</xdr:rowOff>
    </xdr:from>
    <xdr:to>
      <xdr:col>14</xdr:col>
      <xdr:colOff>552450</xdr:colOff>
      <xdr:row>86</xdr:row>
      <xdr:rowOff>152399</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4</xdr:row>
      <xdr:rowOff>190499</xdr:rowOff>
    </xdr:from>
    <xdr:to>
      <xdr:col>2</xdr:col>
      <xdr:colOff>0</xdr:colOff>
      <xdr:row>10</xdr:row>
      <xdr:rowOff>172570</xdr:rowOff>
    </xdr:to>
    <xdr:pic>
      <xdr:nvPicPr>
        <xdr:cNvPr id="11" name="Afbeelding 10"/>
        <xdr:cNvPicPr>
          <a:picLocks noChangeAspect="1"/>
        </xdr:cNvPicPr>
      </xdr:nvPicPr>
      <xdr:blipFill>
        <a:blip xmlns:r="http://schemas.openxmlformats.org/officeDocument/2006/relationships" r:embed="rId5"/>
        <a:stretch>
          <a:fillRect/>
        </a:stretch>
      </xdr:blipFill>
      <xdr:spPr>
        <a:xfrm>
          <a:off x="0" y="952499"/>
          <a:ext cx="1219200" cy="1201271"/>
        </a:xfrm>
        <a:prstGeom prst="rect">
          <a:avLst/>
        </a:prstGeom>
      </xdr:spPr>
    </xdr:pic>
    <xdr:clientData/>
  </xdr:twoCellAnchor>
  <xdr:twoCellAnchor>
    <xdr:from>
      <xdr:col>3</xdr:col>
      <xdr:colOff>0</xdr:colOff>
      <xdr:row>35</xdr:row>
      <xdr:rowOff>0</xdr:rowOff>
    </xdr:from>
    <xdr:to>
      <xdr:col>10</xdr:col>
      <xdr:colOff>304800</xdr:colOff>
      <xdr:row>49</xdr:row>
      <xdr:rowOff>76200</xdr:rowOff>
    </xdr:to>
    <xdr:graphicFrame macro="">
      <xdr:nvGraphicFramePr>
        <xdr:cNvPr id="13"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19049</xdr:colOff>
      <xdr:row>51</xdr:row>
      <xdr:rowOff>0</xdr:rowOff>
    </xdr:from>
    <xdr:to>
      <xdr:col>13</xdr:col>
      <xdr:colOff>485774</xdr:colOff>
      <xdr:row>65</xdr:row>
      <xdr:rowOff>76200</xdr:rowOff>
    </xdr:to>
    <xdr:graphicFrame macro="">
      <xdr:nvGraphicFramePr>
        <xdr:cNvPr id="14" name="Grafiek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35</xdr:row>
      <xdr:rowOff>0</xdr:rowOff>
    </xdr:from>
    <xdr:to>
      <xdr:col>18</xdr:col>
      <xdr:colOff>304800</xdr:colOff>
      <xdr:row>49</xdr:row>
      <xdr:rowOff>76200</xdr:rowOff>
    </xdr:to>
    <xdr:graphicFrame macro="">
      <xdr:nvGraphicFramePr>
        <xdr:cNvPr id="10"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205157</xdr:colOff>
      <xdr:row>130</xdr:row>
      <xdr:rowOff>7327</xdr:rowOff>
    </xdr:from>
    <xdr:to>
      <xdr:col>12</xdr:col>
      <xdr:colOff>461599</xdr:colOff>
      <xdr:row>149</xdr:row>
      <xdr:rowOff>19050</xdr:rowOff>
    </xdr:to>
    <xdr:graphicFrame macro="">
      <xdr:nvGraphicFramePr>
        <xdr:cNvPr id="15"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197829</xdr:colOff>
      <xdr:row>149</xdr:row>
      <xdr:rowOff>178776</xdr:rowOff>
    </xdr:from>
    <xdr:to>
      <xdr:col>12</xdr:col>
      <xdr:colOff>468923</xdr:colOff>
      <xdr:row>166</xdr:row>
      <xdr:rowOff>7327</xdr:rowOff>
    </xdr:to>
    <xdr:graphicFrame macro="">
      <xdr:nvGraphicFramePr>
        <xdr:cNvPr id="16"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1465</xdr:colOff>
      <xdr:row>168</xdr:row>
      <xdr:rowOff>0</xdr:rowOff>
    </xdr:from>
    <xdr:to>
      <xdr:col>12</xdr:col>
      <xdr:colOff>468923</xdr:colOff>
      <xdr:row>182</xdr:row>
      <xdr:rowOff>76200</xdr:rowOff>
    </xdr:to>
    <xdr:graphicFrame macro="">
      <xdr:nvGraphicFramePr>
        <xdr:cNvPr id="17"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184</xdr:row>
      <xdr:rowOff>0</xdr:rowOff>
    </xdr:from>
    <xdr:to>
      <xdr:col>12</xdr:col>
      <xdr:colOff>542193</xdr:colOff>
      <xdr:row>207</xdr:row>
      <xdr:rowOff>15240</xdr:rowOff>
    </xdr:to>
    <xdr:graphicFrame macro="">
      <xdr:nvGraphicFramePr>
        <xdr:cNvPr id="18" name="Grafiek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0</xdr:colOff>
      <xdr:row>91</xdr:row>
      <xdr:rowOff>0</xdr:rowOff>
    </xdr:from>
    <xdr:to>
      <xdr:col>10</xdr:col>
      <xdr:colOff>542925</xdr:colOff>
      <xdr:row>109</xdr:row>
      <xdr:rowOff>71438</xdr:rowOff>
    </xdr:to>
    <xdr:graphicFrame macro="">
      <xdr:nvGraphicFramePr>
        <xdr:cNvPr id="19"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19050</xdr:colOff>
      <xdr:row>90</xdr:row>
      <xdr:rowOff>180975</xdr:rowOff>
    </xdr:from>
    <xdr:to>
      <xdr:col>18</xdr:col>
      <xdr:colOff>552450</xdr:colOff>
      <xdr:row>109</xdr:row>
      <xdr:rowOff>66675</xdr:rowOff>
    </xdr:to>
    <xdr:graphicFrame macro="">
      <xdr:nvGraphicFramePr>
        <xdr:cNvPr id="20"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19050</xdr:colOff>
      <xdr:row>110</xdr:row>
      <xdr:rowOff>34437</xdr:rowOff>
    </xdr:from>
    <xdr:to>
      <xdr:col>10</xdr:col>
      <xdr:colOff>533400</xdr:colOff>
      <xdr:row>128</xdr:row>
      <xdr:rowOff>80596</xdr:rowOff>
    </xdr:to>
    <xdr:graphicFrame macro="">
      <xdr:nvGraphicFramePr>
        <xdr:cNvPr id="21"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7327</xdr:colOff>
      <xdr:row>136</xdr:row>
      <xdr:rowOff>87923</xdr:rowOff>
    </xdr:from>
    <xdr:to>
      <xdr:col>20</xdr:col>
      <xdr:colOff>593481</xdr:colOff>
      <xdr:row>149</xdr:row>
      <xdr:rowOff>29308</xdr:rowOff>
    </xdr:to>
    <xdr:graphicFrame macro="">
      <xdr:nvGraphicFramePr>
        <xdr:cNvPr id="24" name="Grafiek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5</xdr:row>
      <xdr:rowOff>9525</xdr:rowOff>
    </xdr:from>
    <xdr:to>
      <xdr:col>1</xdr:col>
      <xdr:colOff>42692</xdr:colOff>
      <xdr:row>11</xdr:row>
      <xdr:rowOff>182562</xdr:rowOff>
    </xdr:to>
    <xdr:pic>
      <xdr:nvPicPr>
        <xdr:cNvPr id="2" name="Afbeelding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7" t="1458" r="84114" b="69001"/>
        <a:stretch/>
      </xdr:blipFill>
      <xdr:spPr>
        <a:xfrm>
          <a:off x="0" y="581025"/>
          <a:ext cx="1338092" cy="1323975"/>
        </a:xfrm>
        <a:prstGeom prst="rect">
          <a:avLst/>
        </a:prstGeom>
      </xdr:spPr>
    </xdr:pic>
    <xdr:clientData/>
  </xdr:twoCellAnchor>
  <xdr:twoCellAnchor editAs="oneCell">
    <xdr:from>
      <xdr:col>0</xdr:col>
      <xdr:colOff>9525</xdr:colOff>
      <xdr:row>13</xdr:row>
      <xdr:rowOff>0</xdr:rowOff>
    </xdr:from>
    <xdr:to>
      <xdr:col>1</xdr:col>
      <xdr:colOff>5774</xdr:colOff>
      <xdr:row>19</xdr:row>
      <xdr:rowOff>176373</xdr:rowOff>
    </xdr:to>
    <xdr:pic>
      <xdr:nvPicPr>
        <xdr:cNvPr id="3" name="Afbeelding 2"/>
        <xdr:cNvPicPr>
          <a:picLocks noChangeAspect="1"/>
        </xdr:cNvPicPr>
      </xdr:nvPicPr>
      <xdr:blipFill rotWithShape="1">
        <a:blip xmlns:r="http://schemas.openxmlformats.org/officeDocument/2006/relationships" r:embed="rId2"/>
        <a:srcRect r="2765"/>
        <a:stretch/>
      </xdr:blipFill>
      <xdr:spPr>
        <a:xfrm>
          <a:off x="9525" y="2095500"/>
          <a:ext cx="1291649" cy="1319373"/>
        </a:xfrm>
        <a:prstGeom prst="rect">
          <a:avLst/>
        </a:prstGeom>
      </xdr:spPr>
    </xdr:pic>
    <xdr:clientData/>
  </xdr:twoCellAnchor>
  <xdr:twoCellAnchor editAs="oneCell">
    <xdr:from>
      <xdr:col>0</xdr:col>
      <xdr:colOff>0</xdr:colOff>
      <xdr:row>21</xdr:row>
      <xdr:rowOff>9525</xdr:rowOff>
    </xdr:from>
    <xdr:to>
      <xdr:col>1</xdr:col>
      <xdr:colOff>12122</xdr:colOff>
      <xdr:row>27</xdr:row>
      <xdr:rowOff>180762</xdr:rowOff>
    </xdr:to>
    <xdr:pic>
      <xdr:nvPicPr>
        <xdr:cNvPr id="4" name="Afbeelding 3"/>
        <xdr:cNvPicPr>
          <a:picLocks noChangeAspect="1"/>
        </xdr:cNvPicPr>
      </xdr:nvPicPr>
      <xdr:blipFill rotWithShape="1">
        <a:blip xmlns:r="http://schemas.openxmlformats.org/officeDocument/2006/relationships" r:embed="rId3"/>
        <a:srcRect t="2416"/>
        <a:stretch/>
      </xdr:blipFill>
      <xdr:spPr>
        <a:xfrm>
          <a:off x="0" y="3629025"/>
          <a:ext cx="1307522" cy="1314237"/>
        </a:xfrm>
        <a:prstGeom prst="rect">
          <a:avLst/>
        </a:prstGeom>
      </xdr:spPr>
    </xdr:pic>
    <xdr:clientData/>
  </xdr:twoCellAnchor>
  <xdr:twoCellAnchor editAs="oneCell">
    <xdr:from>
      <xdr:col>0</xdr:col>
      <xdr:colOff>0</xdr:colOff>
      <xdr:row>29</xdr:row>
      <xdr:rowOff>6350</xdr:rowOff>
    </xdr:from>
    <xdr:to>
      <xdr:col>1</xdr:col>
      <xdr:colOff>12123</xdr:colOff>
      <xdr:row>35</xdr:row>
      <xdr:rowOff>180975</xdr:rowOff>
    </xdr:to>
    <xdr:pic>
      <xdr:nvPicPr>
        <xdr:cNvPr id="5" name="Afbeelding 4"/>
        <xdr:cNvPicPr>
          <a:picLocks noChangeAspect="1"/>
        </xdr:cNvPicPr>
      </xdr:nvPicPr>
      <xdr:blipFill>
        <a:blip xmlns:r="http://schemas.openxmlformats.org/officeDocument/2006/relationships" r:embed="rId4"/>
        <a:stretch>
          <a:fillRect/>
        </a:stretch>
      </xdr:blipFill>
      <xdr:spPr>
        <a:xfrm>
          <a:off x="0" y="5149850"/>
          <a:ext cx="1305936" cy="1317625"/>
        </a:xfrm>
        <a:prstGeom prst="rect">
          <a:avLst/>
        </a:prstGeom>
      </xdr:spPr>
    </xdr:pic>
    <xdr:clientData/>
  </xdr:twoCellAnchor>
  <xdr:twoCellAnchor editAs="oneCell">
    <xdr:from>
      <xdr:col>0</xdr:col>
      <xdr:colOff>0</xdr:colOff>
      <xdr:row>36</xdr:row>
      <xdr:rowOff>182563</xdr:rowOff>
    </xdr:from>
    <xdr:to>
      <xdr:col>1</xdr:col>
      <xdr:colOff>20060</xdr:colOff>
      <xdr:row>43</xdr:row>
      <xdr:rowOff>184373</xdr:rowOff>
    </xdr:to>
    <xdr:pic>
      <xdr:nvPicPr>
        <xdr:cNvPr id="6" name="Afbeelding 5"/>
        <xdr:cNvPicPr>
          <a:picLocks noChangeAspect="1"/>
        </xdr:cNvPicPr>
      </xdr:nvPicPr>
      <xdr:blipFill>
        <a:blip xmlns:r="http://schemas.openxmlformats.org/officeDocument/2006/relationships" r:embed="rId5"/>
        <a:stretch>
          <a:fillRect/>
        </a:stretch>
      </xdr:blipFill>
      <xdr:spPr>
        <a:xfrm>
          <a:off x="0" y="6659563"/>
          <a:ext cx="1313873" cy="1335310"/>
        </a:xfrm>
        <a:prstGeom prst="rect">
          <a:avLst/>
        </a:prstGeom>
      </xdr:spPr>
    </xdr:pic>
    <xdr:clientData/>
  </xdr:twoCellAnchor>
  <xdr:twoCellAnchor editAs="oneCell">
    <xdr:from>
      <xdr:col>0</xdr:col>
      <xdr:colOff>0</xdr:colOff>
      <xdr:row>45</xdr:row>
      <xdr:rowOff>7936</xdr:rowOff>
    </xdr:from>
    <xdr:to>
      <xdr:col>1</xdr:col>
      <xdr:colOff>7937</xdr:colOff>
      <xdr:row>52</xdr:row>
      <xdr:rowOff>15169</xdr:rowOff>
    </xdr:to>
    <xdr:pic>
      <xdr:nvPicPr>
        <xdr:cNvPr id="7" name="Afbeelding 6"/>
        <xdr:cNvPicPr>
          <a:picLocks noChangeAspect="1"/>
        </xdr:cNvPicPr>
      </xdr:nvPicPr>
      <xdr:blipFill rotWithShape="1">
        <a:blip xmlns:r="http://schemas.openxmlformats.org/officeDocument/2006/relationships" r:embed="rId6"/>
        <a:srcRect r="2907"/>
        <a:stretch/>
      </xdr:blipFill>
      <xdr:spPr>
        <a:xfrm>
          <a:off x="0" y="8199436"/>
          <a:ext cx="1301750" cy="1340733"/>
        </a:xfrm>
        <a:prstGeom prst="rect">
          <a:avLst/>
        </a:prstGeom>
      </xdr:spPr>
    </xdr:pic>
    <xdr:clientData/>
  </xdr:twoCellAnchor>
  <xdr:twoCellAnchor editAs="oneCell">
    <xdr:from>
      <xdr:col>0</xdr:col>
      <xdr:colOff>0</xdr:colOff>
      <xdr:row>55</xdr:row>
      <xdr:rowOff>23813</xdr:rowOff>
    </xdr:from>
    <xdr:to>
      <xdr:col>0</xdr:col>
      <xdr:colOff>1293812</xdr:colOff>
      <xdr:row>61</xdr:row>
      <xdr:rowOff>176220</xdr:rowOff>
    </xdr:to>
    <xdr:pic>
      <xdr:nvPicPr>
        <xdr:cNvPr id="8" name="Afbeelding 7"/>
        <xdr:cNvPicPr>
          <a:picLocks noChangeAspect="1"/>
        </xdr:cNvPicPr>
      </xdr:nvPicPr>
      <xdr:blipFill rotWithShape="1">
        <a:blip xmlns:r="http://schemas.openxmlformats.org/officeDocument/2006/relationships" r:embed="rId7"/>
        <a:srcRect l="4992" t="4320" r="4429" b="5679"/>
        <a:stretch/>
      </xdr:blipFill>
      <xdr:spPr>
        <a:xfrm>
          <a:off x="0" y="9739313"/>
          <a:ext cx="1293812" cy="1295407"/>
        </a:xfrm>
        <a:prstGeom prst="rect">
          <a:avLst/>
        </a:prstGeom>
      </xdr:spPr>
    </xdr:pic>
    <xdr:clientData/>
  </xdr:twoCellAnchor>
  <xdr:twoCellAnchor editAs="oneCell">
    <xdr:from>
      <xdr:col>0</xdr:col>
      <xdr:colOff>0</xdr:colOff>
      <xdr:row>63</xdr:row>
      <xdr:rowOff>15875</xdr:rowOff>
    </xdr:from>
    <xdr:to>
      <xdr:col>0</xdr:col>
      <xdr:colOff>1293812</xdr:colOff>
      <xdr:row>69</xdr:row>
      <xdr:rowOff>168257</xdr:rowOff>
    </xdr:to>
    <xdr:pic>
      <xdr:nvPicPr>
        <xdr:cNvPr id="9" name="Afbeelding 8"/>
        <xdr:cNvPicPr>
          <a:picLocks noChangeAspect="1"/>
        </xdr:cNvPicPr>
      </xdr:nvPicPr>
      <xdr:blipFill rotWithShape="1">
        <a:blip xmlns:r="http://schemas.openxmlformats.org/officeDocument/2006/relationships" r:embed="rId8"/>
        <a:srcRect l="4279" t="3965" r="5150" b="5424"/>
        <a:stretch/>
      </xdr:blipFill>
      <xdr:spPr>
        <a:xfrm>
          <a:off x="0" y="11255375"/>
          <a:ext cx="1293812" cy="1295382"/>
        </a:xfrm>
        <a:prstGeom prst="rect">
          <a:avLst/>
        </a:prstGeom>
      </xdr:spPr>
    </xdr:pic>
    <xdr:clientData/>
  </xdr:twoCellAnchor>
  <xdr:twoCellAnchor editAs="oneCell">
    <xdr:from>
      <xdr:col>0</xdr:col>
      <xdr:colOff>0</xdr:colOff>
      <xdr:row>71</xdr:row>
      <xdr:rowOff>15875</xdr:rowOff>
    </xdr:from>
    <xdr:to>
      <xdr:col>1</xdr:col>
      <xdr:colOff>3823</xdr:colOff>
      <xdr:row>78</xdr:row>
      <xdr:rowOff>0</xdr:rowOff>
    </xdr:to>
    <xdr:pic>
      <xdr:nvPicPr>
        <xdr:cNvPr id="10" name="Afbeelding 9"/>
        <xdr:cNvPicPr>
          <a:picLocks noChangeAspect="1"/>
        </xdr:cNvPicPr>
      </xdr:nvPicPr>
      <xdr:blipFill rotWithShape="1">
        <a:blip xmlns:r="http://schemas.openxmlformats.org/officeDocument/2006/relationships" r:embed="rId9"/>
        <a:srcRect l="5031" t="6385" r="5112" b="3518"/>
        <a:stretch/>
      </xdr:blipFill>
      <xdr:spPr>
        <a:xfrm>
          <a:off x="0" y="12779375"/>
          <a:ext cx="1297636" cy="1317625"/>
        </a:xfrm>
        <a:prstGeom prst="rect">
          <a:avLst/>
        </a:prstGeom>
      </xdr:spPr>
    </xdr:pic>
    <xdr:clientData/>
  </xdr:twoCellAnchor>
  <xdr:twoCellAnchor editAs="oneCell">
    <xdr:from>
      <xdr:col>0</xdr:col>
      <xdr:colOff>0</xdr:colOff>
      <xdr:row>79</xdr:row>
      <xdr:rowOff>7937</xdr:rowOff>
    </xdr:from>
    <xdr:to>
      <xdr:col>1</xdr:col>
      <xdr:colOff>8909</xdr:colOff>
      <xdr:row>86</xdr:row>
      <xdr:rowOff>0</xdr:rowOff>
    </xdr:to>
    <xdr:pic>
      <xdr:nvPicPr>
        <xdr:cNvPr id="11" name="Afbeelding 10"/>
        <xdr:cNvPicPr>
          <a:picLocks noChangeAspect="1"/>
        </xdr:cNvPicPr>
      </xdr:nvPicPr>
      <xdr:blipFill rotWithShape="1">
        <a:blip xmlns:r="http://schemas.openxmlformats.org/officeDocument/2006/relationships" r:embed="rId10"/>
        <a:srcRect l="5751" t="4315" r="5831" b="5800"/>
        <a:stretch/>
      </xdr:blipFill>
      <xdr:spPr>
        <a:xfrm>
          <a:off x="0" y="14295437"/>
          <a:ext cx="1302722" cy="1325563"/>
        </a:xfrm>
        <a:prstGeom prst="rect">
          <a:avLst/>
        </a:prstGeom>
      </xdr:spPr>
    </xdr:pic>
    <xdr:clientData/>
  </xdr:twoCellAnchor>
  <xdr:twoCellAnchor editAs="oneCell">
    <xdr:from>
      <xdr:col>0</xdr:col>
      <xdr:colOff>0</xdr:colOff>
      <xdr:row>87</xdr:row>
      <xdr:rowOff>0</xdr:rowOff>
    </xdr:from>
    <xdr:to>
      <xdr:col>1</xdr:col>
      <xdr:colOff>602</xdr:colOff>
      <xdr:row>93</xdr:row>
      <xdr:rowOff>174625</xdr:rowOff>
    </xdr:to>
    <xdr:pic>
      <xdr:nvPicPr>
        <xdr:cNvPr id="12" name="Afbeelding 11"/>
        <xdr:cNvPicPr>
          <a:picLocks noChangeAspect="1"/>
        </xdr:cNvPicPr>
      </xdr:nvPicPr>
      <xdr:blipFill rotWithShape="1">
        <a:blip xmlns:r="http://schemas.openxmlformats.org/officeDocument/2006/relationships" r:embed="rId11"/>
        <a:srcRect l="3563" t="4219" r="4535" b="3672"/>
        <a:stretch/>
      </xdr:blipFill>
      <xdr:spPr>
        <a:xfrm>
          <a:off x="0" y="15811500"/>
          <a:ext cx="1294415" cy="1317625"/>
        </a:xfrm>
        <a:prstGeom prst="rect">
          <a:avLst/>
        </a:prstGeom>
      </xdr:spPr>
    </xdr:pic>
    <xdr:clientData/>
  </xdr:twoCellAnchor>
  <xdr:twoCellAnchor editAs="oneCell">
    <xdr:from>
      <xdr:col>0</xdr:col>
      <xdr:colOff>0</xdr:colOff>
      <xdr:row>95</xdr:row>
      <xdr:rowOff>23813</xdr:rowOff>
    </xdr:from>
    <xdr:to>
      <xdr:col>1</xdr:col>
      <xdr:colOff>1425</xdr:colOff>
      <xdr:row>101</xdr:row>
      <xdr:rowOff>176051</xdr:rowOff>
    </xdr:to>
    <xdr:pic>
      <xdr:nvPicPr>
        <xdr:cNvPr id="13" name="Afbeelding 12"/>
        <xdr:cNvPicPr>
          <a:picLocks noChangeAspect="1"/>
        </xdr:cNvPicPr>
      </xdr:nvPicPr>
      <xdr:blipFill>
        <a:blip xmlns:r="http://schemas.openxmlformats.org/officeDocument/2006/relationships" r:embed="rId12"/>
        <a:stretch>
          <a:fillRect/>
        </a:stretch>
      </xdr:blipFill>
      <xdr:spPr>
        <a:xfrm>
          <a:off x="0" y="17359313"/>
          <a:ext cx="1295238" cy="1295238"/>
        </a:xfrm>
        <a:prstGeom prst="rect">
          <a:avLst/>
        </a:prstGeom>
      </xdr:spPr>
    </xdr:pic>
    <xdr:clientData/>
  </xdr:twoCellAnchor>
  <xdr:twoCellAnchor editAs="oneCell">
    <xdr:from>
      <xdr:col>0</xdr:col>
      <xdr:colOff>0</xdr:colOff>
      <xdr:row>103</xdr:row>
      <xdr:rowOff>7936</xdr:rowOff>
    </xdr:from>
    <xdr:to>
      <xdr:col>1</xdr:col>
      <xdr:colOff>7937</xdr:colOff>
      <xdr:row>109</xdr:row>
      <xdr:rowOff>179203</xdr:rowOff>
    </xdr:to>
    <xdr:pic>
      <xdr:nvPicPr>
        <xdr:cNvPr id="14" name="Afbeelding 13"/>
        <xdr:cNvPicPr>
          <a:picLocks noChangeAspect="1"/>
        </xdr:cNvPicPr>
      </xdr:nvPicPr>
      <xdr:blipFill>
        <a:blip xmlns:r="http://schemas.openxmlformats.org/officeDocument/2006/relationships" r:embed="rId13"/>
        <a:stretch>
          <a:fillRect/>
        </a:stretch>
      </xdr:blipFill>
      <xdr:spPr>
        <a:xfrm>
          <a:off x="0" y="18867436"/>
          <a:ext cx="1301750" cy="1314267"/>
        </a:xfrm>
        <a:prstGeom prst="rect">
          <a:avLst/>
        </a:prstGeom>
      </xdr:spPr>
    </xdr:pic>
    <xdr:clientData/>
  </xdr:twoCellAnchor>
  <xdr:twoCellAnchor editAs="oneCell">
    <xdr:from>
      <xdr:col>0</xdr:col>
      <xdr:colOff>0</xdr:colOff>
      <xdr:row>110</xdr:row>
      <xdr:rowOff>182561</xdr:rowOff>
    </xdr:from>
    <xdr:to>
      <xdr:col>1</xdr:col>
      <xdr:colOff>19361</xdr:colOff>
      <xdr:row>117</xdr:row>
      <xdr:rowOff>174625</xdr:rowOff>
    </xdr:to>
    <xdr:pic>
      <xdr:nvPicPr>
        <xdr:cNvPr id="15" name="Afbeelding 14"/>
        <xdr:cNvPicPr>
          <a:picLocks noChangeAspect="1"/>
        </xdr:cNvPicPr>
      </xdr:nvPicPr>
      <xdr:blipFill>
        <a:blip xmlns:r="http://schemas.openxmlformats.org/officeDocument/2006/relationships" r:embed="rId14"/>
        <a:stretch>
          <a:fillRect/>
        </a:stretch>
      </xdr:blipFill>
      <xdr:spPr>
        <a:xfrm>
          <a:off x="0" y="20375561"/>
          <a:ext cx="1313174" cy="1325564"/>
        </a:xfrm>
        <a:prstGeom prst="rect">
          <a:avLst/>
        </a:prstGeom>
      </xdr:spPr>
    </xdr:pic>
    <xdr:clientData/>
  </xdr:twoCellAnchor>
  <xdr:twoCellAnchor editAs="oneCell">
    <xdr:from>
      <xdr:col>0</xdr:col>
      <xdr:colOff>0</xdr:colOff>
      <xdr:row>119</xdr:row>
      <xdr:rowOff>7936</xdr:rowOff>
    </xdr:from>
    <xdr:to>
      <xdr:col>0</xdr:col>
      <xdr:colOff>1290294</xdr:colOff>
      <xdr:row>125</xdr:row>
      <xdr:rowOff>174625</xdr:rowOff>
    </xdr:to>
    <xdr:pic>
      <xdr:nvPicPr>
        <xdr:cNvPr id="16" name="Afbeelding 15"/>
        <xdr:cNvPicPr>
          <a:picLocks noChangeAspect="1"/>
        </xdr:cNvPicPr>
      </xdr:nvPicPr>
      <xdr:blipFill rotWithShape="1">
        <a:blip xmlns:r="http://schemas.openxmlformats.org/officeDocument/2006/relationships" r:embed="rId15"/>
        <a:srcRect l="2401"/>
        <a:stretch/>
      </xdr:blipFill>
      <xdr:spPr>
        <a:xfrm>
          <a:off x="0" y="21915436"/>
          <a:ext cx="1290294" cy="1309689"/>
        </a:xfrm>
        <a:prstGeom prst="rect">
          <a:avLst/>
        </a:prstGeom>
      </xdr:spPr>
    </xdr:pic>
    <xdr:clientData/>
  </xdr:twoCellAnchor>
  <xdr:twoCellAnchor editAs="oneCell">
    <xdr:from>
      <xdr:col>0</xdr:col>
      <xdr:colOff>0</xdr:colOff>
      <xdr:row>127</xdr:row>
      <xdr:rowOff>0</xdr:rowOff>
    </xdr:from>
    <xdr:to>
      <xdr:col>1</xdr:col>
      <xdr:colOff>9362</xdr:colOff>
      <xdr:row>133</xdr:row>
      <xdr:rowOff>161762</xdr:rowOff>
    </xdr:to>
    <xdr:pic>
      <xdr:nvPicPr>
        <xdr:cNvPr id="17" name="Afbeelding 16"/>
        <xdr:cNvPicPr>
          <a:picLocks noChangeAspect="1"/>
        </xdr:cNvPicPr>
      </xdr:nvPicPr>
      <xdr:blipFill>
        <a:blip xmlns:r="http://schemas.openxmlformats.org/officeDocument/2006/relationships" r:embed="rId16"/>
        <a:stretch>
          <a:fillRect/>
        </a:stretch>
      </xdr:blipFill>
      <xdr:spPr>
        <a:xfrm>
          <a:off x="0" y="23431500"/>
          <a:ext cx="1303175" cy="13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847725</xdr:colOff>
      <xdr:row>3</xdr:row>
      <xdr:rowOff>187558</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1714500" y="0"/>
          <a:ext cx="847725" cy="835258"/>
        </a:xfrm>
        <a:prstGeom prst="rect">
          <a:avLst/>
        </a:prstGeom>
      </xdr:spPr>
    </xdr:pic>
    <xdr:clientData/>
  </xdr:twoCellAnchor>
  <xdr:twoCellAnchor editAs="oneCell">
    <xdr:from>
      <xdr:col>2</xdr:col>
      <xdr:colOff>0</xdr:colOff>
      <xdr:row>12</xdr:row>
      <xdr:rowOff>0</xdr:rowOff>
    </xdr:from>
    <xdr:to>
      <xdr:col>2</xdr:col>
      <xdr:colOff>812042</xdr:colOff>
      <xdr:row>15</xdr:row>
      <xdr:rowOff>152400</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1714500" y="2552700"/>
          <a:ext cx="812042" cy="800100"/>
        </a:xfrm>
        <a:prstGeom prst="rect">
          <a:avLst/>
        </a:prstGeom>
      </xdr:spPr>
    </xdr:pic>
    <xdr:clientData/>
  </xdr:twoCellAnchor>
  <xdr:twoCellAnchor editAs="oneCell">
    <xdr:from>
      <xdr:col>2</xdr:col>
      <xdr:colOff>1</xdr:colOff>
      <xdr:row>23</xdr:row>
      <xdr:rowOff>0</xdr:rowOff>
    </xdr:from>
    <xdr:to>
      <xdr:col>2</xdr:col>
      <xdr:colOff>781051</xdr:colOff>
      <xdr:row>26</xdr:row>
      <xdr:rowOff>121864</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1714501" y="5105400"/>
          <a:ext cx="781050" cy="769564"/>
        </a:xfrm>
        <a:prstGeom prst="rect">
          <a:avLst/>
        </a:prstGeom>
      </xdr:spPr>
    </xdr:pic>
    <xdr:clientData/>
  </xdr:twoCellAnchor>
  <xdr:twoCellAnchor editAs="oneCell">
    <xdr:from>
      <xdr:col>2</xdr:col>
      <xdr:colOff>0</xdr:colOff>
      <xdr:row>40</xdr:row>
      <xdr:rowOff>0</xdr:rowOff>
    </xdr:from>
    <xdr:to>
      <xdr:col>2</xdr:col>
      <xdr:colOff>781050</xdr:colOff>
      <xdr:row>43</xdr:row>
      <xdr:rowOff>121864</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1714500" y="8801100"/>
          <a:ext cx="781050" cy="769564"/>
        </a:xfrm>
        <a:prstGeom prst="rect">
          <a:avLst/>
        </a:prstGeom>
      </xdr:spPr>
    </xdr:pic>
    <xdr:clientData/>
  </xdr:twoCellAnchor>
  <xdr:twoCellAnchor editAs="oneCell">
    <xdr:from>
      <xdr:col>2</xdr:col>
      <xdr:colOff>1238250</xdr:colOff>
      <xdr:row>51</xdr:row>
      <xdr:rowOff>0</xdr:rowOff>
    </xdr:from>
    <xdr:to>
      <xdr:col>3</xdr:col>
      <xdr:colOff>142875</xdr:colOff>
      <xdr:row>54</xdr:row>
      <xdr:rowOff>121864</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2952750" y="11925300"/>
          <a:ext cx="781050" cy="769564"/>
        </a:xfrm>
        <a:prstGeom prst="rect">
          <a:avLst/>
        </a:prstGeom>
      </xdr:spPr>
    </xdr:pic>
    <xdr:clientData/>
  </xdr:twoCellAnchor>
  <xdr:twoCellAnchor editAs="oneCell">
    <xdr:from>
      <xdr:col>2</xdr:col>
      <xdr:colOff>257175</xdr:colOff>
      <xdr:row>77</xdr:row>
      <xdr:rowOff>9525</xdr:rowOff>
    </xdr:from>
    <xdr:to>
      <xdr:col>2</xdr:col>
      <xdr:colOff>1038225</xdr:colOff>
      <xdr:row>80</xdr:row>
      <xdr:rowOff>131389</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1971675" y="14487525"/>
          <a:ext cx="781050" cy="769564"/>
        </a:xfrm>
        <a:prstGeom prst="rect">
          <a:avLst/>
        </a:prstGeom>
      </xdr:spPr>
    </xdr:pic>
    <xdr:clientData/>
  </xdr:twoCellAnchor>
  <xdr:oneCellAnchor>
    <xdr:from>
      <xdr:col>2</xdr:col>
      <xdr:colOff>1209675</xdr:colOff>
      <xdr:row>62</xdr:row>
      <xdr:rowOff>9525</xdr:rowOff>
    </xdr:from>
    <xdr:ext cx="781050" cy="769564"/>
    <xdr:pic>
      <xdr:nvPicPr>
        <xdr:cNvPr id="9" name="Afbeelding 8"/>
        <xdr:cNvPicPr>
          <a:picLocks noChangeAspect="1"/>
        </xdr:cNvPicPr>
      </xdr:nvPicPr>
      <xdr:blipFill>
        <a:blip xmlns:r="http://schemas.openxmlformats.org/officeDocument/2006/relationships" r:embed="rId1"/>
        <a:stretch>
          <a:fillRect/>
        </a:stretch>
      </xdr:blipFill>
      <xdr:spPr>
        <a:xfrm>
          <a:off x="3667125" y="14487525"/>
          <a:ext cx="781050" cy="769564"/>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r:id="rId1" refreshedBy="Ellen Vandeputte" refreshedDate="43181.529808564817" createdVersion="5" refreshedVersion="5" minRefreshableVersion="3" recordCount="8">
  <cacheSource type="worksheet">
    <worksheetSource name="Tabel49"/>
  </cacheSource>
  <cacheFields count="4">
    <cacheField name="Jaar" numFmtId="0">
      <sharedItems containsSemiMixedTypes="0" containsString="0" containsNumber="1" containsInteger="1" minValue="2013" maxValue="2016" count="4">
        <n v="2013"/>
        <n v="2014"/>
        <n v="2015"/>
        <n v="2016"/>
      </sharedItems>
    </cacheField>
    <cacheField name="Regio" numFmtId="0">
      <sharedItems count="2">
        <s v="Harelbeke"/>
        <s v="Vlaams Gewest"/>
      </sharedItems>
    </cacheField>
    <cacheField name="Aandeel bebouwde oppervlakte" numFmtId="166">
      <sharedItems containsSemiMixedTypes="0" containsString="0" containsNumber="1" minValue="0.185" maxValue="0.35"/>
    </cacheField>
    <cacheField name="Aandeel opp voor bedrijvigheid in bebouwde opp" numFmtId="166">
      <sharedItems containsSemiMixedTypes="0" containsString="0" containsNumber="1" minValue="0.159" maxValue="0.28899999999999998"/>
    </cacheField>
  </cacheFields>
  <extLst>
    <ext xmlns:x14="http://schemas.microsoft.com/office/spreadsheetml/2009/9/main" uri="{725AE2AE-9491-48be-B2B4-4EB974FC3084}">
      <x14:pivotCacheDefinition pivotCacheId="11"/>
    </ext>
  </extLst>
</pivotCacheDefinition>
</file>

<file path=xl/pivotCache/pivotCacheDefinition10.xml><?xml version="1.0" encoding="utf-8"?>
<pivotCacheDefinition xmlns="http://schemas.openxmlformats.org/spreadsheetml/2006/main" xmlns:r="http://schemas.openxmlformats.org/officeDocument/2006/relationships" r:id="rId1" refreshedBy="Ellen Vandeputte" refreshedDate="43216.641214930554" createdVersion="5" refreshedVersion="5" minRefreshableVersion="3" recordCount="9">
  <cacheSource type="worksheet">
    <worksheetSource name="Tabel92"/>
  </cacheSource>
  <cacheFields count="2">
    <cacheField name="Jaar" numFmtId="0">
      <sharedItems containsSemiMixedTypes="0" containsString="0" containsNumber="1" containsInteger="1" minValue="2008" maxValue="2016" count="9">
        <n v="2008"/>
        <n v="2009"/>
        <n v="2010"/>
        <n v="2011"/>
        <n v="2012"/>
        <n v="2013"/>
        <n v="2014"/>
        <n v="2015"/>
        <n v="2016"/>
      </sharedItems>
    </cacheField>
    <cacheField name="Aantal kg huisvuil per inwoner" numFmtId="0">
      <sharedItems containsSemiMixedTypes="0" containsString="0" containsNumber="1" minValue="129" maxValue="174.35"/>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r:id="rId1" refreshedBy="Ellen Vandeputte" refreshedDate="43217.486956828703" createdVersion="5" refreshedVersion="5" minRefreshableVersion="3" recordCount="7">
  <cacheSource type="worksheet">
    <worksheetSource name="Tabel118"/>
  </cacheSource>
  <cacheFields count="2">
    <cacheField name="Jaar (toestand 1.01)" numFmtId="0">
      <sharedItems containsSemiMixedTypes="0" containsString="0" containsNumber="1" containsInteger="1" minValue="2008" maxValue="2018" count="7">
        <n v="2008"/>
        <n v="2013"/>
        <n v="2014"/>
        <n v="2015"/>
        <n v="2016"/>
        <n v="2017"/>
        <n v="2018"/>
      </sharedItems>
    </cacheField>
    <cacheField name="Resterend aantal woningen tegen 2025" numFmtId="0">
      <sharedItems containsSemiMixedTypes="0" containsString="0" containsNumber="1" containsInteger="1" minValue="101" maxValue="183"/>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r:id="rId1" refreshedBy="Ellen Vandeputte" refreshedDate="43217.495359722219" createdVersion="5" refreshedVersion="5" minRefreshableVersion="3" recordCount="16">
  <cacheSource type="worksheet">
    <worksheetSource name="Tabel122"/>
  </cacheSource>
  <cacheFields count="3">
    <cacheField name="Jaar" numFmtId="0">
      <sharedItems containsSemiMixedTypes="0" containsString="0" containsNumber="1" containsInteger="1" minValue="2015" maxValue="2030" count="16">
        <n v="2015"/>
        <n v="2016"/>
        <n v="2017"/>
        <n v="2018"/>
        <n v="2019"/>
        <n v="2020"/>
        <n v="2021"/>
        <n v="2022"/>
        <n v="2023"/>
        <n v="2024"/>
        <n v="2025"/>
        <n v="2026"/>
        <n v="2027"/>
        <n v="2028"/>
        <n v="2029"/>
        <n v="2030"/>
      </sharedItems>
    </cacheField>
    <cacheField name="Vergrijzingsratio" numFmtId="166">
      <sharedItems containsSemiMixedTypes="0" containsString="0" containsNumber="1" minValue="1.7110000000000001" maxValue="2.6070000000000002"/>
    </cacheField>
    <cacheField name="Evolutie" numFmtId="166">
      <sharedItems containsString="0" containsBlank="1" containsNumber="1" minValue="4.0000000000000001E-3" maxValue="5.6000000000000001E-2"/>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r:id="rId1" refreshedBy="Ellen Vandeputte" refreshedDate="43219.433716666666" createdVersion="5" refreshedVersion="5" minRefreshableVersion="3" recordCount="54">
  <cacheSource type="worksheet">
    <worksheetSource name="Tabel6121"/>
  </cacheSource>
  <cacheFields count="3">
    <cacheField name="Schooljaar" numFmtId="0">
      <sharedItems count="5">
        <s v="2012-2013"/>
        <s v="2013-2014"/>
        <s v="2014-2015"/>
        <s v="2015-2016"/>
        <s v="2016-2017"/>
      </sharedItems>
    </cacheField>
    <cacheField name="School" numFmtId="0">
      <sharedItems count="11">
        <s v="School Noord"/>
        <s v="School Centrum"/>
        <s v="School Zuid"/>
        <s v="VBS Hulste"/>
        <s v="VBS Bavikhove"/>
        <s v="VBS Stasegem"/>
        <s v="VBS Mariaschool"/>
        <s v="VBS Heilig Hart"/>
        <s v="VBS De Vleugel"/>
        <s v="VBS Sint Rita"/>
        <s v="GO Ter Gavers"/>
      </sharedItems>
    </cacheField>
    <cacheField name="Capaciteit" numFmtId="10">
      <sharedItems containsSemiMixedTypes="0" containsString="0" containsNumber="1" minValue="0.40899999999999997" maxValue="0.91600000000000004"/>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Ellen Vandeputte" refreshedDate="43216.641215277778" createdVersion="5" refreshedVersion="5" minRefreshableVersion="3" recordCount="8">
  <cacheSource type="worksheet">
    <worksheetSource name="Tabel101"/>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Winkelvoorzieningen" numFmtId="0">
      <sharedItems count="4">
        <s v="Voldoende winkels in de buurt voor dagelijkse boodschappen"/>
        <s v="Tevreden over de shopping- en winkelvoorzieningen"/>
        <s v="Tevreden over aanbod restaurants en eetcafés"/>
        <s v="Tevreden over uitgaansgelegendheden in de stad"/>
      </sharedItems>
    </cacheField>
    <cacheField name="Oneens" numFmtId="9">
      <sharedItems containsSemiMixedTypes="0" containsString="0" containsNumber="1" minValue="0.11" maxValue="0.36"/>
    </cacheField>
    <cacheField name="Eens" numFmtId="9">
      <sharedItems containsSemiMixedTypes="0" containsString="0" containsNumber="1" minValue="0.42" maxValue="0.73"/>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Ellen Vandeputte" refreshedDate="43216.641215509262" createdVersion="5" refreshedVersion="5" minRefreshableVersion="3" recordCount="4">
  <cacheSource type="worksheet">
    <worksheetSource name="Tabel962198"/>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Tevredenheid en fierheid op de stad" numFmtId="0">
      <sharedItems count="2">
        <s v="Tevreden over de stad"/>
        <s v="Fier over de stad"/>
      </sharedItems>
    </cacheField>
    <cacheField name="Oneens" numFmtId="9">
      <sharedItems containsSemiMixedTypes="0" containsString="0" containsNumber="1" minValue="0.09" maxValue="0.1"/>
    </cacheField>
    <cacheField name="Eens" numFmtId="9">
      <sharedItems containsSemiMixedTypes="0" containsString="0" containsNumber="1" minValue="0.63" maxValue="0.77"/>
    </cacheField>
  </cacheFields>
  <extLst>
    <ext xmlns:x14="http://schemas.microsoft.com/office/spreadsheetml/2009/9/main" uri="{725AE2AE-9491-48be-B2B4-4EB974FC3084}">
      <x14:pivotCacheDefinition pivotCacheId="19"/>
    </ext>
  </extLst>
</pivotCacheDefinition>
</file>

<file path=xl/pivotCache/pivotCacheDefinition13.xml><?xml version="1.0" encoding="utf-8"?>
<pivotCacheDefinition xmlns="http://schemas.openxmlformats.org/spreadsheetml/2006/main" xmlns:r="http://schemas.openxmlformats.org/officeDocument/2006/relationships" r:id="rId1" refreshedBy="Ellen Vandeputte" refreshedDate="43216.641215740739" createdVersion="5" refreshedVersion="5" minRefreshableVersion="3" recordCount="4">
  <cacheSource type="worksheet">
    <worksheetSource name="Tabel94"/>
  </cacheSource>
  <cacheFields count="5">
    <cacheField name="Jaar" numFmtId="0">
      <sharedItems containsSemiMixedTypes="0" containsString="0" containsNumber="1" containsInteger="1" minValue="2017" maxValue="2017"/>
    </cacheField>
    <cacheField name="Regio" numFmtId="0">
      <sharedItems count="2">
        <s v="Harelbeke"/>
        <s v="Vlaams gewest excl centrumsteden"/>
      </sharedItems>
    </cacheField>
    <cacheField name="Houding tov andere culturen" numFmtId="0">
      <sharedItems count="3">
        <s v="Culturen leven goed samen"/>
        <s v="Mensen uit andere culturen leren kennen, blijkt dat ze sympathiek zijn"/>
        <s v="Houding tov andere culturen" u="1"/>
      </sharedItems>
    </cacheField>
    <cacheField name="Oneens" numFmtId="9">
      <sharedItems containsSemiMixedTypes="0" containsString="0" containsNumber="1" minValue="0.08" maxValue="0.22"/>
    </cacheField>
    <cacheField name="Eens" numFmtId="9">
      <sharedItems containsSemiMixedTypes="0" containsString="0" containsNumber="1" minValue="0.45" maxValue="0.63"/>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Ellen Vandeputte" refreshedDate="43216.641216087963" createdVersion="5" refreshedVersion="5" minRefreshableVersion="3" recordCount="8">
  <cacheSource type="worksheet">
    <worksheetSource name="Tabel44"/>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Mobiliteit: beschikt over minstens 1" numFmtId="0">
      <sharedItems count="4">
        <s v="Wagen"/>
        <s v="Moto of bromfiets"/>
        <s v="Fiets"/>
        <s v="Elektrische fiets"/>
      </sharedItems>
    </cacheField>
    <cacheField name="Oneens" numFmtId="9">
      <sharedItems containsSemiMixedTypes="0" containsString="0" containsNumber="1" minValue="5.0000000000000044E-2" maxValue="0.88"/>
    </cacheField>
    <cacheField name="Eens" numFmtId="9">
      <sharedItems containsSemiMixedTypes="0" containsString="0" containsNumber="1" minValue="0.12" maxValue="0.95"/>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Ellen Vandeputte" refreshedDate="43216.641216319447" createdVersion="5" refreshedVersion="5" minRefreshableVersion="3" recordCount="4">
  <cacheSource type="worksheet">
    <worksheetSource name="Tabel91"/>
  </cacheSource>
  <cacheFields count="6">
    <cacheField name="Jaar" numFmtId="0">
      <sharedItems containsSemiMixedTypes="0" containsString="0" containsNumber="1" containsInteger="1" minValue="2017" maxValue="2017"/>
    </cacheField>
    <cacheField name="locatie" numFmtId="0">
      <sharedItems count="2">
        <s v="Harelbeke"/>
        <s v="Vlaams Gewest"/>
      </sharedItems>
    </cacheField>
    <cacheField name="Duurzaam verplaatsingsgedrag" numFmtId="0">
      <sharedItems count="2">
        <s v="Met de fiets"/>
        <s v="Te voet"/>
      </sharedItems>
    </cacheField>
    <cacheField name="Nooit of uitzonderlijk" numFmtId="9">
      <sharedItems containsSemiMixedTypes="0" containsString="0" containsNumber="1" minValue="0.23" maxValue="0.39"/>
    </cacheField>
    <cacheField name="Minstens maandelijks" numFmtId="9">
      <sharedItems containsSemiMixedTypes="0" containsString="0" containsNumber="1" minValue="0.22" maxValue="0.32"/>
    </cacheField>
    <cacheField name="Minstens wekelijks" numFmtId="9">
      <sharedItems containsSemiMixedTypes="0" containsString="0" containsNumber="1" minValue="0.38" maxValue="0.52"/>
    </cacheField>
  </cacheFields>
  <extLst>
    <ext xmlns:x14="http://schemas.microsoft.com/office/spreadsheetml/2009/9/main" uri="{725AE2AE-9491-48be-B2B4-4EB974FC3084}">
      <x14:pivotCacheDefinition pivotCacheId="18"/>
    </ext>
  </extLst>
</pivotCacheDefinition>
</file>

<file path=xl/pivotCache/pivotCacheDefinition16.xml><?xml version="1.0" encoding="utf-8"?>
<pivotCacheDefinition xmlns="http://schemas.openxmlformats.org/spreadsheetml/2006/main" xmlns:r="http://schemas.openxmlformats.org/officeDocument/2006/relationships" r:id="rId1" refreshedBy="Ellen Vandeputte" refreshedDate="43216.641216666663" createdVersion="5" refreshedVersion="5" minRefreshableVersion="3" recordCount="2">
  <cacheSource type="worksheet">
    <worksheetSource name="Tabel96215087"/>
  </cacheSource>
  <cacheFields count="6">
    <cacheField name="Dominant vervoersmiddel voor woon/werk, woon/school" numFmtId="0">
      <sharedItems containsSemiMixedTypes="0" containsString="0" containsNumber="1" containsInteger="1" minValue="2017" maxValue="2017"/>
    </cacheField>
    <cacheField name="locatie" numFmtId="0">
      <sharedItems count="2">
        <s v="Harelbeke"/>
        <s v="Vlaams Gewest"/>
      </sharedItems>
    </cacheField>
    <cacheField name="Minder dan 15 minuten" numFmtId="9">
      <sharedItems containsSemiMixedTypes="0" containsString="0" containsNumber="1" minValue="0.24" maxValue="0.26"/>
    </cacheField>
    <cacheField name="Tussen 15 en 30 minuten" numFmtId="9">
      <sharedItems containsSemiMixedTypes="0" containsString="0" containsNumber="1" minValue="0.31" maxValue="0.41"/>
    </cacheField>
    <cacheField name="Tussen 30 minuten en 1 uur" numFmtId="9">
      <sharedItems containsSemiMixedTypes="0" containsString="0" containsNumber="1" minValue="0.21" maxValue="0.3"/>
    </cacheField>
    <cacheField name="Meer dan 1 uur" numFmtId="9">
      <sharedItems containsSemiMixedTypes="0" containsString="0" containsNumber="1" minValue="0.12" maxValue="0.15"/>
    </cacheField>
  </cacheFields>
  <extLst>
    <ext xmlns:x14="http://schemas.microsoft.com/office/spreadsheetml/2009/9/main" uri="{725AE2AE-9491-48be-B2B4-4EB974FC3084}">
      <x14:pivotCacheDefinition pivotCacheId="14"/>
    </ext>
  </extLst>
</pivotCacheDefinition>
</file>

<file path=xl/pivotCache/pivotCacheDefinition17.xml><?xml version="1.0" encoding="utf-8"?>
<pivotCacheDefinition xmlns="http://schemas.openxmlformats.org/spreadsheetml/2006/main" xmlns:r="http://schemas.openxmlformats.org/officeDocument/2006/relationships" r:id="rId1" refreshedBy="Ellen Vandeputte" refreshedDate="43216.641216898148" createdVersion="5" refreshedVersion="5" minRefreshableVersion="3" recordCount="10">
  <cacheSource type="worksheet">
    <worksheetSource name="Tabel96"/>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Aandeel bewoners dat vindt dat er voldoende" numFmtId="0">
      <sharedItems count="6">
        <s v="Openbaar vervoer in de buurt"/>
        <s v="Voldoende fietspaden"/>
        <s v="Goede staat fietspaden"/>
        <s v="Goede staat voetpaden"/>
        <s v="Parkeerplaatsen"/>
        <s v="Fietspaden" u="1"/>
      </sharedItems>
    </cacheField>
    <cacheField name="Oneens" numFmtId="9">
      <sharedItems containsSemiMixedTypes="0" containsString="0" containsNumber="1" minValue="0.24" maxValue="0.36"/>
    </cacheField>
    <cacheField name="Eens" numFmtId="9">
      <sharedItems containsSemiMixedTypes="0" containsString="0" containsNumber="1" minValue="0.42" maxValue="0.64"/>
    </cacheField>
  </cacheFields>
  <extLst>
    <ext xmlns:x14="http://schemas.microsoft.com/office/spreadsheetml/2009/9/main" uri="{725AE2AE-9491-48be-B2B4-4EB974FC3084}">
      <x14:pivotCacheDefinition pivotCacheId="17"/>
    </ext>
  </extLst>
</pivotCacheDefinition>
</file>

<file path=xl/pivotCache/pivotCacheDefinition18.xml><?xml version="1.0" encoding="utf-8"?>
<pivotCacheDefinition xmlns="http://schemas.openxmlformats.org/spreadsheetml/2006/main" xmlns:r="http://schemas.openxmlformats.org/officeDocument/2006/relationships" r:id="rId1" refreshedBy="Ellen Vandeputte" refreshedDate="43216.641217245371" createdVersion="5" refreshedVersion="5" minRefreshableVersion="3" recordCount="8">
  <cacheSource type="worksheet">
    <worksheetSource name="Tabel690"/>
  </cacheSource>
  <cacheFields count="7">
    <cacheField name="Migratiebeweging van niet-belgen volgens Gemeentelijke profielschets" numFmtId="49">
      <sharedItems containsSemiMixedTypes="0" containsString="0" containsNumber="1" containsInteger="1" minValue="2010" maxValue="2017" count="8">
        <n v="2010"/>
        <n v="2011"/>
        <n v="2012"/>
        <n v="2013"/>
        <n v="2014"/>
        <n v="2015"/>
        <n v="2016"/>
        <n v="2017"/>
      </sharedItems>
    </cacheField>
    <cacheField name="Interne inwijking binnen België niet Belgen" numFmtId="0">
      <sharedItems containsSemiMixedTypes="0" containsString="0" containsNumber="1" containsInteger="1" minValue="84" maxValue="232"/>
    </cacheField>
    <cacheField name="Interne uitwijking binnen België niet belgen" numFmtId="0">
      <sharedItems containsSemiMixedTypes="0" containsString="0" containsNumber="1" containsInteger="1" minValue="-227" maxValue="-64"/>
    </cacheField>
    <cacheField name="Saldo interne verhuisbeweging niet belgen" numFmtId="0">
      <sharedItems containsSemiMixedTypes="0" containsString="0" containsNumber="1" containsInteger="1" minValue="-21" maxValue="46"/>
    </cacheField>
    <cacheField name="Internationale inwijking niet belgen" numFmtId="0">
      <sharedItems containsSemiMixedTypes="0" containsString="0" containsNumber="1" containsInteger="1" minValue="131" maxValue="214"/>
    </cacheField>
    <cacheField name="Internationale uitwijking niet belgen" numFmtId="0">
      <sharedItems containsSemiMixedTypes="0" containsString="0" containsNumber="1" containsInteger="1" minValue="-63" maxValue="-26"/>
    </cacheField>
    <cacheField name="Saldo internationale verhuisbeweging niet belgen" numFmtId="0">
      <sharedItems containsSemiMixedTypes="0" containsString="0" containsNumber="1" containsInteger="1" minValue="86" maxValue="188"/>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Ellen Vandeputte" refreshedDate="43216.641217592594" createdVersion="5" refreshedVersion="5" minRefreshableVersion="3" recordCount="14">
  <cacheSource type="worksheet">
    <worksheetSource name="Tabel586"/>
  </cacheSource>
  <cacheFields count="19">
    <cacheField name="Spreiding" numFmtId="0">
      <sharedItems containsSemiMixedTypes="0" containsString="0" containsNumber="1" containsInteger="1" minValue="2004" maxValue="2017" count="14">
        <n v="2004"/>
        <n v="2005"/>
        <n v="2006"/>
        <n v="2007"/>
        <n v="2008"/>
        <n v="2009"/>
        <n v="2010"/>
        <n v="2011"/>
        <n v="2012"/>
        <n v="2013"/>
        <n v="2014"/>
        <n v="2015"/>
        <n v="2016"/>
        <n v="2017"/>
      </sharedItems>
    </cacheField>
    <cacheField name="Harelbeke Belgen" numFmtId="3">
      <sharedItems containsSemiMixedTypes="0" containsString="0" containsNumber="1" containsInteger="1" minValue="18538" maxValue="19498"/>
    </cacheField>
    <cacheField name="Harelbeke niet Belgen" numFmtId="3">
      <sharedItems containsSemiMixedTypes="0" containsString="0" containsNumber="1" containsInteger="1" minValue="322" maxValue="1237"/>
    </cacheField>
    <cacheField name="Bavikhove Belgen" numFmtId="3">
      <sharedItems containsSemiMixedTypes="0" containsString="0" containsNumber="1" containsInteger="1" minValue="3746" maxValue="3880"/>
    </cacheField>
    <cacheField name="Bavikhove niet Belgen" numFmtId="3">
      <sharedItems containsSemiMixedTypes="0" containsString="0" containsNumber="1" containsInteger="1" minValue="15" maxValue="107"/>
    </cacheField>
    <cacheField name="Hulste Belgen" numFmtId="3">
      <sharedItems containsSemiMixedTypes="0" containsString="0" containsNumber="1" containsInteger="1" minValue="3147" maxValue="3462"/>
    </cacheField>
    <cacheField name="Hulste niet Belgen" numFmtId="3">
      <sharedItems containsSemiMixedTypes="0" containsString="0" containsNumber="1" containsInteger="1" minValue="22" maxValue="144"/>
    </cacheField>
    <cacheField name="Totaal Deelgemeente Harelbeke" numFmtId="3">
      <sharedItems containsSemiMixedTypes="0" containsString="0" containsNumber="1" containsInteger="1" minValue="18860" maxValue="20735"/>
    </cacheField>
    <cacheField name="Totaal deelgemeente Bavikhove" numFmtId="3">
      <sharedItems containsSemiMixedTypes="0" containsString="0" containsNumber="1" containsInteger="1" minValue="3795" maxValue="3918"/>
    </cacheField>
    <cacheField name="Totaal deelgemeente Hulste" numFmtId="3">
      <sharedItems containsSemiMixedTypes="0" containsString="0" containsNumber="1" containsInteger="1" minValue="3291" maxValue="3499"/>
    </cacheField>
    <cacheField name="Totaal niet Belgen" numFmtId="3">
      <sharedItems containsSemiMixedTypes="0" containsString="0" containsNumber="1" containsInteger="1" minValue="365" maxValue="1488"/>
    </cacheField>
    <cacheField name="Totaal aantal inwoners" numFmtId="3">
      <sharedItems containsSemiMixedTypes="0" containsString="0" containsNumber="1" containsInteger="1" minValue="26040" maxValue="27879"/>
    </cacheField>
    <cacheField name="Aandeel niet Belgen" numFmtId="10">
      <sharedItems containsSemiMixedTypes="0" containsString="0" containsNumber="1" minValue="1.401689708141321E-2" maxValue="5.3373506940708061E-2"/>
    </cacheField>
    <cacheField name="Procentueel aandeel Harelbeke" numFmtId="9">
      <sharedItems containsSemiMixedTypes="0" containsString="0" containsNumber="1" minValue="0.71937164809250309" maxValue="0.74374977581692314"/>
    </cacheField>
    <cacheField name="Procentueel aandeel Bavikhove" numFmtId="9">
      <sharedItems containsSemiMixedTypes="0" containsString="0" containsNumber="1" minValue="0.13820438322751893" maxValue="0.14803281178793862"/>
    </cacheField>
    <cacheField name="Procentueel aandeel Hulste" numFmtId="9">
      <sharedItems containsSemiMixedTypes="0" containsString="0" containsNumber="1" minValue="0.11804584095555795" maxValue="0.13308736830093948"/>
    </cacheField>
    <cacheField name="Aandeel personen buitenlandse herkomst EU" numFmtId="10">
      <sharedItems containsString="0" containsBlank="1" containsNumber="1" minValue="2.47E-2" maxValue="3.7600000000000001E-2"/>
    </cacheField>
    <cacheField name="Aandeel personen buitenlandse herkomst Niet EU" numFmtId="10">
      <sharedItems containsString="0" containsBlank="1" containsNumber="1" minValue="5.4300000000000001E-2" maxValue="7.7799999999999994E-2"/>
    </cacheField>
    <cacheField name="Aandeel personen buitenlandse herkomst totaal" numFmtId="10">
      <sharedItems containsString="0" containsBlank="1" containsNumber="1" minValue="7.9000000000000001E-2" maxValue="0.115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llen Vandeputte" refreshedDate="43216.641212499999" createdVersion="5" refreshedVersion="5" minRefreshableVersion="3" recordCount="30">
  <cacheSource type="worksheet">
    <worksheetSource name="Tabel4117"/>
  </cacheSource>
  <cacheFields count="3">
    <cacheField name="Schooljaar" numFmtId="0">
      <sharedItems count="10">
        <s v="2008-2009"/>
        <s v="2009-2010"/>
        <s v="2010-2011"/>
        <s v="2011-2012"/>
        <s v="2012-2013"/>
        <s v="2013-2014"/>
        <s v="2014-2015"/>
        <s v="2015-2016"/>
        <s v="2016-2017"/>
        <s v="2017-2018"/>
      </sharedItems>
    </cacheField>
    <cacheField name="Afdeling" numFmtId="0">
      <sharedItems count="3">
        <s v="Lagere"/>
        <s v="Middelbare"/>
        <s v="Hogere"/>
      </sharedItems>
    </cacheField>
    <cacheField name="Inschrijvingen" numFmtId="0">
      <sharedItems containsSemiMixedTypes="0" containsString="0" containsNumber="1" containsInteger="1" minValue="90" maxValue="431"/>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Ellen Vandeputte" refreshedDate="43216.641218171295" createdVersion="5" refreshedVersion="5" minRefreshableVersion="3" recordCount="61">
  <cacheSource type="worksheet">
    <worksheetSource name="Tabel588"/>
  </cacheSource>
  <cacheFields count="5">
    <cacheField name="Jaar" numFmtId="0">
      <sharedItems containsSemiMixedTypes="0" containsString="0" containsNumber="1" containsInteger="1" minValue="2008" maxValue="2016" count="9">
        <n v="2008"/>
        <n v="2009"/>
        <n v="2010"/>
        <n v="2011"/>
        <n v="2012"/>
        <n v="2013"/>
        <n v="2014"/>
        <n v="2015"/>
        <n v="2016"/>
      </sharedItems>
    </cacheField>
    <cacheField name="Industrieterrein" numFmtId="0">
      <sharedItems count="7">
        <s v="Stasegem"/>
        <s v="Kanaalzone"/>
        <s v="Vaarnewijk"/>
        <s v="De Geit"/>
        <s v="Vierschaar"/>
        <s v="De Blokken"/>
        <s v="Evolis"/>
      </sharedItems>
    </cacheField>
    <cacheField name="Totale oppervlakte in hectare" numFmtId="2">
      <sharedItems containsSemiMixedTypes="0" containsString="0" containsNumber="1" minValue="3.6" maxValue="87"/>
    </cacheField>
    <cacheField name="Bezettingsgraad" numFmtId="9">
      <sharedItems containsSemiMixedTypes="0" containsString="0" containsNumber="1" minValue="0.1" maxValue="1"/>
    </cacheField>
    <cacheField name="Bezette oppervlakte in hectare" numFmtId="2">
      <sharedItems containsSemiMixedTypes="0" containsString="0" containsNumber="1" minValue="1.08" maxValue="87"/>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Ellen Vandeputte" refreshedDate="43216.641218518518" createdVersion="5" refreshedVersion="5" minRefreshableVersion="3" recordCount="6">
  <cacheSource type="worksheet">
    <worksheetSource name="Tabel84"/>
  </cacheSource>
  <cacheFields count="5">
    <cacheField name="Jaar" numFmtId="0">
      <sharedItems containsSemiMixedTypes="0" containsString="0" containsNumber="1" containsInteger="1" minValue="2017" maxValue="2017"/>
    </cacheField>
    <cacheField name="Totale gezinsuitgave voor wonen" numFmtId="0">
      <sharedItems count="3">
        <s v="Voor de inwoners"/>
        <s v="Voor de inwoners, eigenaars"/>
        <s v="Voor de inwoners, huurders"/>
      </sharedItems>
    </cacheField>
    <cacheField name="Locatie" numFmtId="0">
      <sharedItems count="2">
        <s v="Harelbeke"/>
        <s v="Vlaams gewest"/>
      </sharedItems>
    </cacheField>
    <cacheField name="Is minder dan of gelijk aan 30%" numFmtId="9">
      <sharedItems containsSemiMixedTypes="0" containsString="0" containsNumber="1" minValue="0.44" maxValue="0.88"/>
    </cacheField>
    <cacheField name="Is meer dan 30%" numFmtId="9">
      <sharedItems containsSemiMixedTypes="0" containsString="0" containsNumber="1" minValue="0.12" maxValue="0.56000000000000005"/>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Ellen Vandeputte" refreshedDate="43216.641218750003" createdVersion="5" refreshedVersion="5" minRefreshableVersion="3" recordCount="12">
  <cacheSource type="worksheet">
    <worksheetSource name="Tabel82"/>
  </cacheSource>
  <cacheFields count="18">
    <cacheField name="Jaar" numFmtId="0">
      <sharedItems containsSemiMixedTypes="0" containsString="0" containsNumber="1" containsInteger="1" minValue="2005" maxValue="2016" count="12">
        <n v="2005"/>
        <n v="2006"/>
        <n v="2007"/>
        <n v="2008"/>
        <n v="2009"/>
        <n v="2010"/>
        <n v="2011"/>
        <n v="2012"/>
        <n v="2013"/>
        <n v="2014"/>
        <n v="2015"/>
        <n v="2016"/>
      </sharedItems>
    </cacheField>
    <cacheField name="Stadhuis" numFmtId="0">
      <sharedItems containsSemiMixedTypes="0" containsString="0" containsNumber="1" containsInteger="1" minValue="245" maxValue="548"/>
    </cacheField>
    <cacheField name="Bibliotheek" numFmtId="0">
      <sharedItems containsSemiMixedTypes="0" containsString="0" containsNumber="1" containsInteger="1" minValue="83" maxValue="232"/>
    </cacheField>
    <cacheField name="Brandweer" numFmtId="0">
      <sharedItems containsSemiMixedTypes="0" containsString="0" containsNumber="1" containsInteger="1" minValue="89" maxValue="120"/>
    </cacheField>
    <cacheField name="Jeugdcentrum TSAS" numFmtId="0">
      <sharedItems containsSemiMixedTypes="0" containsString="0" containsNumber="1" containsInteger="1" minValue="90" maxValue="328"/>
    </cacheField>
    <cacheField name="CC Het Spoor" numFmtId="0">
      <sharedItems containsSemiMixedTypes="0" containsString="0" containsNumber="1" containsInteger="1" minValue="499" maxValue="946"/>
    </cacheField>
    <cacheField name="SAMWD" numFmtId="0">
      <sharedItems containsSemiMixedTypes="0" containsString="0" containsNumber="1" containsInteger="1" minValue="0" maxValue="136"/>
    </cacheField>
    <cacheField name="School Bavikhove" numFmtId="0">
      <sharedItems containsSemiMixedTypes="0" containsString="0" containsNumber="1" containsInteger="1" minValue="165" maxValue="293"/>
    </cacheField>
    <cacheField name="School Centrum" numFmtId="0">
      <sharedItems containsSemiMixedTypes="0" containsString="0" containsNumber="1" containsInteger="1" minValue="256" maxValue="773"/>
    </cacheField>
    <cacheField name="School Eiland / AHA!" numFmtId="0">
      <sharedItems containsSemiMixedTypes="0" containsString="0" containsNumber="1" containsInteger="1" minValue="165" maxValue="545"/>
    </cacheField>
    <cacheField name="School Hulste" numFmtId="0">
      <sharedItems containsSemiMixedTypes="0" containsString="0" containsNumber="1" containsInteger="1" minValue="200" maxValue="550"/>
    </cacheField>
    <cacheField name="School Stasegem" numFmtId="0">
      <sharedItems containsSemiMixedTypes="0" containsString="0" containsNumber="1" containsInteger="1" minValue="203" maxValue="1039"/>
    </cacheField>
    <cacheField name="Stadsdepot" numFmtId="0">
      <sharedItems containsSemiMixedTypes="0" containsString="0" containsNumber="1" containsInteger="1" minValue="14" maxValue="33"/>
    </cacheField>
    <cacheField name="Sporthal De Dageraad" numFmtId="0">
      <sharedItems containsSemiMixedTypes="0" containsString="0" containsNumber="1" containsInteger="1" minValue="379" maxValue="747"/>
    </cacheField>
    <cacheField name="Sporthal Vlasschaard Bavikhove" numFmtId="0">
      <sharedItems containsSemiMixedTypes="0" containsString="0" containsNumber="1" containsInteger="1" minValue="309" maxValue="773"/>
    </cacheField>
    <cacheField name="Forestiersstadion" numFmtId="0">
      <sharedItems containsString="0" containsBlank="1" containsNumber="1" containsInteger="1" minValue="1953" maxValue="2268"/>
    </cacheField>
    <cacheField name="Vrije tijdsdiensten" numFmtId="0">
      <sharedItems containsSemiMixedTypes="0" containsString="0" containsNumber="1" containsInteger="1" minValue="1412" maxValue="4541"/>
    </cacheField>
    <cacheField name="Scholen" numFmtId="0">
      <sharedItems containsSemiMixedTypes="0" containsString="0" containsNumber="1" containsInteger="1" minValue="1241" maxValue="2780"/>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Ellen Vandeputte" refreshedDate="43216.641218865741" createdVersion="5" refreshedVersion="5" minRefreshableVersion="3" recordCount="2">
  <cacheSource type="worksheet">
    <worksheetSource name="Tabel81"/>
  </cacheSource>
  <cacheFields count="5">
    <cacheField name="Jaar" numFmtId="0">
      <sharedItems containsSemiMixedTypes="0" containsString="0" containsNumber="1" containsInteger="1" minValue="2017" maxValue="2017" count="1">
        <n v="2017"/>
      </sharedItems>
    </cacheField>
    <cacheField name="Regio" numFmtId="0">
      <sharedItems count="2">
        <s v="Harelbeke"/>
        <s v="Vlaams gewest"/>
      </sharedItems>
    </cacheField>
    <cacheField name="Energiezuinige ketel" numFmtId="9">
      <sharedItems containsSemiMixedTypes="0" containsString="0" containsNumber="1" minValue="0.56999999999999995" maxValue="0.61"/>
    </cacheField>
    <cacheField name="Zonnepanelen" numFmtId="9">
      <sharedItems containsSemiMixedTypes="0" containsString="0" containsNumber="1" minValue="0.16" maxValue="0.17"/>
    </cacheField>
    <cacheField name="Zonneboiler" numFmtId="9">
      <sharedItems containsSemiMixedTypes="0" containsString="0" containsNumber="1" minValue="0.06" maxValue="0.06"/>
    </cacheField>
  </cacheFields>
  <extLst>
    <ext xmlns:x14="http://schemas.microsoft.com/office/spreadsheetml/2009/9/main" uri="{725AE2AE-9491-48be-B2B4-4EB974FC3084}">
      <x14:pivotCacheDefinition pivotCacheId="9"/>
    </ext>
  </extLst>
</pivotCacheDefinition>
</file>

<file path=xl/pivotCache/pivotCacheDefinition24.xml><?xml version="1.0" encoding="utf-8"?>
<pivotCacheDefinition xmlns="http://schemas.openxmlformats.org/spreadsheetml/2006/main" xmlns:r="http://schemas.openxmlformats.org/officeDocument/2006/relationships" r:id="rId1" refreshedBy="Ellen Vandeputte" refreshedDate="43216.641219097219" createdVersion="5" refreshedVersion="5" minRefreshableVersion="3" recordCount="5">
  <cacheSource type="worksheet">
    <worksheetSource name="Tabel45"/>
  </cacheSource>
  <cacheFields count="3">
    <cacheField name="Jaar" numFmtId="0">
      <sharedItems containsSemiMixedTypes="0" containsString="0" containsNumber="1" containsInteger="1" minValue="2013" maxValue="2017" count="5">
        <n v="2013"/>
        <n v="2014"/>
        <n v="2015"/>
        <n v="2016"/>
        <n v="2017"/>
      </sharedItems>
    </cacheField>
    <cacheField name="Premie alternatieve energievormen" numFmtId="0">
      <sharedItems containsSemiMixedTypes="0" containsString="0" containsNumber="1" containsInteger="1" minValue="19" maxValue="86"/>
    </cacheField>
    <cacheField name="Premies FSC-hout" numFmtId="0">
      <sharedItems containsSemiMixedTypes="0" containsString="0" containsNumber="1" containsInteger="1" minValue="1" maxValue="12"/>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Ellen Vandeputte" refreshedDate="43216.641219328703" createdVersion="5" refreshedVersion="5" minRefreshableVersion="3" recordCount="8">
  <cacheSource type="worksheet">
    <worksheetSource name="Tabel76"/>
  </cacheSource>
  <cacheFields count="5">
    <cacheField name="Jaar" numFmtId="0">
      <sharedItems containsSemiMixedTypes="0" containsString="0" containsNumber="1" containsInteger="1" minValue="2008" maxValue="2017" count="10">
        <n v="2010"/>
        <n v="2011"/>
        <n v="2012"/>
        <n v="2013"/>
        <n v="2014"/>
        <n v="2015"/>
        <n v="2016"/>
        <n v="2017"/>
        <n v="2009" u="1"/>
        <n v="2008" u="1"/>
      </sharedItems>
    </cacheField>
    <cacheField name="Aantal personen leefloon per 1000 inwoners Harelbeke" numFmtId="0">
      <sharedItems containsSemiMixedTypes="0" containsString="0" containsNumber="1" minValue="2.7" maxValue="3.9"/>
    </cacheField>
    <cacheField name="Aantal personen leefloon per 1000 inwoners Vlaams gewest" numFmtId="0">
      <sharedItems containsSemiMixedTypes="0" containsString="0" containsNumber="1" minValue="4.9000000000000004" maxValue="6"/>
    </cacheField>
    <cacheField name="Aantal personen leefloon per 1000 inwoners Harelbeke 18-24 jaar" numFmtId="0">
      <sharedItems containsSemiMixedTypes="0" containsString="0" containsNumber="1" minValue="7.4" maxValue="14.4"/>
    </cacheField>
    <cacheField name="Aantal personen leefloon per 1000 inwoners Vlaams gewest 18-24 jaar" numFmtId="0">
      <sharedItems containsSemiMixedTypes="0" containsString="0" containsNumber="1" minValue="16.3" maxValue="22.4"/>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Ellen Vandeputte" refreshedDate="43216.641219675927" createdVersion="5" refreshedVersion="5" minRefreshableVersion="3" recordCount="3">
  <cacheSource type="worksheet">
    <worksheetSource name="Tabel74"/>
  </cacheSource>
  <cacheFields count="4">
    <cacheField name="Tevredenheid" numFmtId="0">
      <sharedItems count="3">
        <s v="Sportvoorzieningen"/>
        <s v="Recreatievoorzieningen"/>
        <s v="Culturele voorzieningen"/>
      </sharedItems>
    </cacheField>
    <cacheField name="Ontevreden" numFmtId="9">
      <sharedItems containsSemiMixedTypes="0" containsString="0" containsNumber="1" minValue="0.04" maxValue="0.09"/>
    </cacheField>
    <cacheField name="Neutraal" numFmtId="9">
      <sharedItems containsSemiMixedTypes="0" containsString="0" containsNumber="1" minValue="0.14000000000000001" maxValue="0.2"/>
    </cacheField>
    <cacheField name="Tevreden" numFmtId="9">
      <sharedItems containsSemiMixedTypes="0" containsString="0" containsNumber="1" minValue="0.72" maxValue="0.82"/>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Ellen Vandeputte" refreshedDate="43216.641219907404" createdVersion="5" refreshedVersion="5" minRefreshableVersion="3" recordCount="3">
  <cacheSource type="worksheet">
    <worksheetSource name="Tabel73"/>
  </cacheSource>
  <cacheFields count="5">
    <cacheField name="Infrastructuur" numFmtId="0">
      <sharedItems count="3">
        <s v="Zwemmen"/>
        <s v="Sporten"/>
        <s v="Bibliotheek"/>
      </sharedItems>
    </cacheField>
    <cacheField name="Nooit" numFmtId="9">
      <sharedItems containsSemiMixedTypes="0" containsString="0" containsNumber="1" minValue="0.49" maxValue="0.68"/>
    </cacheField>
    <cacheField name="Tot 12 keer" numFmtId="9">
      <sharedItems containsSemiMixedTypes="0" containsString="0" containsNumber="1" minValue="0.08" maxValue="0.34"/>
    </cacheField>
    <cacheField name="Meer dan 12 keer" numFmtId="9">
      <sharedItems containsSemiMixedTypes="0" containsString="0" containsNumber="1" minValue="0.02" maxValue="0.17"/>
    </cacheField>
    <cacheField name="Niet aanwezig " numFmtId="9">
      <sharedItems containsSemiMixedTypes="0" containsString="0" containsNumber="1" minValue="0.01" maxValue="0.22"/>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Ellen Vandeputte" refreshedDate="43216.64122002315" createdVersion="5" refreshedVersion="5" minRefreshableVersion="3" recordCount="2">
  <cacheSource type="worksheet">
    <worksheetSource name="Tabel71"/>
  </cacheSource>
  <cacheFields count="3">
    <cacheField name="2017" numFmtId="0">
      <sharedItems count="2">
        <s v="Harelbeke"/>
        <s v="Vlaams gewest"/>
      </sharedItems>
    </cacheField>
    <cacheField name="Oneens" numFmtId="9">
      <sharedItems containsSemiMixedTypes="0" containsString="0" containsNumber="1" minValue="0.08" maxValue="0.12"/>
    </cacheField>
    <cacheField name="Eens" numFmtId="9">
      <sharedItems containsSemiMixedTypes="0" containsString="0" containsNumber="1" minValue="0.71" maxValue="0.8"/>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Ellen Vandeputte" refreshedDate="43216.641220486112" createdVersion="5" refreshedVersion="5" minRefreshableVersion="3" recordCount="7">
  <cacheSource type="worksheet">
    <worksheetSource name="Tabel16"/>
  </cacheSource>
  <cacheFields count="5">
    <cacheField name="Jaar" numFmtId="0">
      <sharedItems containsSemiMixedTypes="0" containsString="0" containsNumber="1" containsInteger="1" minValue="2010" maxValue="2016" count="7">
        <n v="2010"/>
        <n v="2011"/>
        <n v="2012"/>
        <n v="2013"/>
        <n v="2014"/>
        <n v="2015"/>
        <n v="2016"/>
      </sharedItems>
    </cacheField>
    <cacheField name="Totaal aantal opvangplaatsen" numFmtId="0">
      <sharedItems containsSemiMixedTypes="0" containsString="0" containsNumber="1" containsInteger="1" minValue="421" maxValue="472"/>
    </cacheField>
    <cacheField name="Capaciteit tov doelgroep " numFmtId="9">
      <sharedItems containsSemiMixedTypes="0" containsString="0" containsNumber="1" minValue="0.45" maxValue="0.53"/>
    </cacheField>
    <cacheField name="Capaciteit Belfiuscluster" numFmtId="9">
      <sharedItems containsSemiMixedTypes="0" containsString="0" containsNumber="1" minValue="0.41" maxValue="0.46"/>
    </cacheField>
    <cacheField name="Capaciteit Vlaams gewest" numFmtId="9">
      <sharedItems containsSemiMixedTypes="0" containsString="0" containsNumber="1" minValue="0.37" maxValue="0.4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llen Vandeputte" refreshedDate="43216.641212615737" createdVersion="5" refreshedVersion="5" minRefreshableVersion="3" recordCount="20">
  <cacheSource type="worksheet">
    <worksheetSource name="Tabel3116"/>
  </cacheSource>
  <cacheFields count="4">
    <cacheField name="Schooljaar" numFmtId="0">
      <sharedItems count="10">
        <s v="2008-2009"/>
        <s v="2009-2010"/>
        <s v="2010-2011"/>
        <s v="2011-2012"/>
        <s v="2012-2013"/>
        <s v="2013-2014"/>
        <s v="2014-2015"/>
        <s v="2015-2016"/>
        <s v="2016-2017"/>
        <s v="2017-2018"/>
      </sharedItems>
    </cacheField>
    <cacheField name="Afdeling" numFmtId="0">
      <sharedItems count="2">
        <s v="Harelbeke"/>
        <s v="Deerlijk"/>
      </sharedItems>
    </cacheField>
    <cacheField name="Aantal leerlingen hoofdelijk" numFmtId="0">
      <sharedItems containsSemiMixedTypes="0" containsString="0" containsNumber="1" containsInteger="1" minValue="215" maxValue="830"/>
    </cacheField>
    <cacheField name="Aantal cursisten" numFmtId="0">
      <sharedItems containsSemiMixedTypes="0" containsString="0" containsNumber="1" containsInteger="1" minValue="555" maxValue="2247"/>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Ellen Vandeputte" refreshedDate="43216.641220717589" createdVersion="5" refreshedVersion="5" minRefreshableVersion="3" recordCount="5">
  <cacheSource type="worksheet">
    <worksheetSource name="Tabel69"/>
  </cacheSource>
  <cacheFields count="3">
    <cacheField name="Jaar" numFmtId="0">
      <sharedItems containsSemiMixedTypes="0" containsString="0" containsNumber="1" containsInteger="1" minValue="2013" maxValue="2017" count="5">
        <n v="2013"/>
        <n v="2014"/>
        <n v="2015"/>
        <n v="2016"/>
        <n v="2017"/>
      </sharedItems>
    </cacheField>
    <cacheField name="Uitbetaalde premies Doe het nu duurzaam" numFmtId="0">
      <sharedItems containsSemiMixedTypes="0" containsString="0" containsNumber="1" containsInteger="1" minValue="0" maxValue="21"/>
    </cacheField>
    <cacheField name="Uitbetaalde premies gevelrenovatie met isolatie" numFmtId="0">
      <sharedItems containsSemiMixedTypes="0" containsString="0" containsNumber="1" containsInteger="1" minValue="0" maxValue="18"/>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Ellen Vandeputte" refreshedDate="43216.641221064812" createdVersion="5" refreshedVersion="5" minRefreshableVersion="3" recordCount="5">
  <cacheSource type="worksheet">
    <worksheetSource name="Tabel47"/>
  </cacheSource>
  <cacheFields count="4">
    <cacheField name="Jaar" numFmtId="0">
      <sharedItems containsSemiMixedTypes="0" containsString="0" containsNumber="1" containsInteger="1" minValue="2013" maxValue="2017" count="5">
        <n v="2013"/>
        <n v="2014"/>
        <n v="2015"/>
        <n v="2016"/>
        <n v="2017"/>
      </sharedItems>
    </cacheField>
    <cacheField name="Aantal afgeleverde conformiteitsattesten" numFmtId="0">
      <sharedItems containsSemiMixedTypes="0" containsString="0" containsNumber="1" containsInteger="1" minValue="3" maxValue="48"/>
    </cacheField>
    <cacheField name="Ongeschikte woningen" numFmtId="0">
      <sharedItems containsNonDate="0" containsString="0" containsBlank="1"/>
    </cacheField>
    <cacheField name="Onbewoonbare woninge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Ellen Vandeputte" refreshedDate="43216.641221296297" createdVersion="5" refreshedVersion="5" minRefreshableVersion="3" recordCount="40">
  <cacheSource type="worksheet">
    <worksheetSource name="Tabel67"/>
  </cacheSource>
  <cacheFields count="12">
    <cacheField name="Jaar" numFmtId="0">
      <sharedItems containsSemiMixedTypes="0" containsString="0" containsNumber="1" containsInteger="1" minValue="2002" maxValue="2018" count="5">
        <n v="2002"/>
        <n v="2007"/>
        <n v="2012"/>
        <n v="2017"/>
        <n v="2018" u="1"/>
      </sharedItems>
    </cacheField>
    <cacheField name="Wijk" numFmtId="0">
      <sharedItems count="11">
        <s v="Totaal Harelbeke"/>
        <s v="Arendswijk"/>
        <s v="Bavikhove"/>
        <s v="Centrum"/>
        <s v="Eiland"/>
        <s v="Hulste"/>
        <s v="Kollegewijk"/>
        <s v="Overleie"/>
        <s v="Stasegem"/>
        <s v="Zandberg"/>
        <s v="Harelbeke" u="1"/>
      </sharedItems>
    </cacheField>
    <cacheField name="0-12 jaar" numFmtId="0">
      <sharedItems containsSemiMixedTypes="0" containsString="0" containsNumber="1" containsInteger="1" minValue="137" maxValue="3857"/>
    </cacheField>
    <cacheField name="13-17 jaar" numFmtId="0">
      <sharedItems containsSemiMixedTypes="0" containsString="0" containsNumber="1" containsInteger="1" minValue="60" maxValue="1618"/>
    </cacheField>
    <cacheField name="18-25 jaar" numFmtId="0">
      <sharedItems containsSemiMixedTypes="0" containsString="0" containsNumber="1" containsInteger="1" minValue="115" maxValue="2739"/>
    </cacheField>
    <cacheField name="26-34 jaar" numFmtId="0">
      <sharedItems containsSemiMixedTypes="0" containsString="0" containsNumber="1" containsInteger="1" minValue="122" maxValue="3246"/>
    </cacheField>
    <cacheField name="35-59 jaar" numFmtId="0">
      <sharedItems containsSemiMixedTypes="0" containsString="0" containsNumber="1" containsInteger="1" minValue="411" maxValue="9539"/>
    </cacheField>
    <cacheField name="60-79 jaar" numFmtId="0">
      <sharedItems containsSemiMixedTypes="0" containsString="0" containsNumber="1" containsInteger="1" minValue="315" maxValue="5763"/>
    </cacheField>
    <cacheField name="80+" numFmtId="0">
      <sharedItems containsSemiMixedTypes="0" containsString="0" containsNumber="1" containsInteger="1" minValue="25" maxValue="1611"/>
    </cacheField>
    <cacheField name="Eindtotaal" numFmtId="3">
      <sharedItems containsSemiMixedTypes="0" containsString="0" containsNumber="1" containsInteger="1" minValue="1341" maxValue="27728"/>
    </cacheField>
    <cacheField name="oppervlakte per wijk" numFmtId="0">
      <sharedItems containsSemiMixedTypes="0" containsString="0" containsNumber="1" minValue="0.7" maxValue="29.1"/>
    </cacheField>
    <cacheField name="bevolkingsdichtheid" numFmtId="1">
      <sharedItems containsSemiMixedTypes="0" containsString="0" containsNumber="1" minValue="401.0501750291715" maxValue="4128.5714285714284"/>
    </cacheField>
  </cacheFields>
  <extLst>
    <ext xmlns:x14="http://schemas.microsoft.com/office/spreadsheetml/2009/9/main" uri="{725AE2AE-9491-48be-B2B4-4EB974FC3084}">
      <x14:pivotCacheDefinition pivotCacheId="8"/>
    </ext>
  </extLst>
</pivotCacheDefinition>
</file>

<file path=xl/pivotCache/pivotCacheDefinition33.xml><?xml version="1.0" encoding="utf-8"?>
<pivotCacheDefinition xmlns="http://schemas.openxmlformats.org/spreadsheetml/2006/main" xmlns:r="http://schemas.openxmlformats.org/officeDocument/2006/relationships" r:id="rId1" refreshedBy="Ellen Vandeputte" refreshedDate="43216.641222685183" createdVersion="5" refreshedVersion="5" minRefreshableVersion="3" recordCount="8">
  <cacheSource type="worksheet">
    <worksheetSource name="Tabel2"/>
  </cacheSource>
  <cacheFields count="10">
    <cacheField name="Jaar" numFmtId="0">
      <sharedItems containsSemiMixedTypes="0" containsString="0" containsNumber="1" containsInteger="1" minValue="2010" maxValue="2017" count="8">
        <n v="2010"/>
        <n v="2011"/>
        <n v="2012"/>
        <n v="2013"/>
        <n v="2014"/>
        <n v="2015"/>
        <n v="2016"/>
        <n v="2017"/>
      </sharedItems>
    </cacheField>
    <cacheField name="0-20" numFmtId="0">
      <sharedItems containsSemiMixedTypes="0" containsString="0" containsNumber="1" containsInteger="1" minValue="20" maxValue="28"/>
    </cacheField>
    <cacheField name="21-25" numFmtId="0">
      <sharedItems containsSemiMixedTypes="0" containsString="0" containsNumber="1" containsInteger="1" minValue="23" maxValue="27"/>
    </cacheField>
    <cacheField name="26-30" numFmtId="0">
      <sharedItems containsSemiMixedTypes="0" containsString="0" containsNumber="1" containsInteger="1" minValue="11" maxValue="30"/>
    </cacheField>
    <cacheField name="31-40" numFmtId="0">
      <sharedItems containsSemiMixedTypes="0" containsString="0" containsNumber="1" containsInteger="1" minValue="24" maxValue="30"/>
    </cacheField>
    <cacheField name="41-50" numFmtId="0">
      <sharedItems containsSemiMixedTypes="0" containsString="0" containsNumber="1" containsInteger="1" minValue="22" maxValue="29"/>
    </cacheField>
    <cacheField name="51-60" numFmtId="0">
      <sharedItems containsSemiMixedTypes="0" containsString="0" containsNumber="1" containsInteger="1" minValue="12" maxValue="25"/>
    </cacheField>
    <cacheField name="61-70" numFmtId="0">
      <sharedItems containsSemiMixedTypes="0" containsString="0" containsNumber="1" containsInteger="1" minValue="3" maxValue="11"/>
    </cacheField>
    <cacheField name="71-80" numFmtId="0">
      <sharedItems containsString="0" containsBlank="1" containsNumber="1" containsInteger="1" minValue="1" maxValue="3"/>
    </cacheField>
    <cacheField name="80 plus"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Ellen Vandeputte" refreshedDate="43216.641223032406" createdVersion="5" refreshedVersion="5" minRefreshableVersion="3" recordCount="30">
  <cacheSource type="worksheet">
    <worksheetSource name="Tabel68"/>
  </cacheSource>
  <cacheFields count="14">
    <cacheField name="Bestuurder" numFmtId="0">
      <sharedItems/>
    </cacheField>
    <cacheField name="Wagen" numFmtId="0">
      <sharedItems/>
    </cacheField>
    <cacheField name="Nrplaat" numFmtId="0">
      <sharedItems/>
    </cacheField>
    <cacheField name="Km begin" numFmtId="0">
      <sharedItems containsSemiMixedTypes="0" containsString="0" containsNumber="1" containsInteger="1" minValue="0" maxValue="137940"/>
    </cacheField>
    <cacheField name="datum begin" numFmtId="14">
      <sharedItems containsSemiMixedTypes="0" containsNonDate="0" containsDate="1" containsString="0" minDate="2015-11-27T00:00:00" maxDate="2016-03-11T00:00:00"/>
    </cacheField>
    <cacheField name="Km einde" numFmtId="0">
      <sharedItems containsSemiMixedTypes="0" containsString="0" containsNumber="1" containsInteger="1" minValue="1086" maxValue="142873"/>
    </cacheField>
    <cacheField name="datum eind" numFmtId="14">
      <sharedItems containsSemiMixedTypes="0" containsNonDate="0" containsDate="1" containsString="0" minDate="2016-10-28T00:00:00" maxDate="2017-01-11T00:00:00"/>
    </cacheField>
    <cacheField name="periode" numFmtId="0">
      <sharedItems containsSemiMixedTypes="0" containsString="0" containsNumber="1" containsInteger="1" minValue="297" maxValue="387"/>
    </cacheField>
    <cacheField name="getankte l." numFmtId="0">
      <sharedItems containsString="0" containsBlank="1" containsNumber="1" minValue="330.78" maxValue="6286.49"/>
    </cacheField>
    <cacheField name="verbruik" numFmtId="0">
      <sharedItems containsString="0" containsBlank="1" containsNumber="1" minValue="5.24" maxValue="44.65"/>
    </cacheField>
    <cacheField name=" km/jaar (365d)" numFmtId="0">
      <sharedItems containsSemiMixedTypes="0" containsString="0" containsNumber="1" containsInteger="1" minValue="1335" maxValue="13964"/>
    </cacheField>
    <cacheField name="Liter/jaar (365d)" numFmtId="0">
      <sharedItems containsString="0" containsBlank="1" containsNumber="1" containsInteger="1" minValue="334" maxValue="6235"/>
    </cacheField>
    <cacheField name="brandstof" numFmtId="0">
      <sharedItems count="3">
        <s v="diesel"/>
        <s v="benzine"/>
        <s v="elektrisch"/>
      </sharedItems>
    </cacheField>
    <cacheField name="in dienst" numFmtId="17">
      <sharedItems containsSemiMixedTypes="0" containsNonDate="0" containsDate="1" containsString="0" minDate="1997-11-01T00:00:00" maxDate="2016-03-02T00:00:00"/>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Ellen Vandeputte" refreshedDate="43216.64122326389" createdVersion="5" refreshedVersion="5" minRefreshableVersion="3" recordCount="15">
  <cacheSource type="worksheet">
    <worksheetSource name="Tabel41"/>
  </cacheSource>
  <cacheFields count="2">
    <cacheField name="Jaar" numFmtId="0">
      <sharedItems containsSemiMixedTypes="0" containsString="0" containsNumber="1" containsInteger="1" minValue="2003" maxValue="2017" count="15">
        <n v="2003"/>
        <n v="2004"/>
        <n v="2005"/>
        <n v="2006"/>
        <n v="2007"/>
        <n v="2008"/>
        <n v="2009"/>
        <n v="2010"/>
        <n v="2011"/>
        <n v="2012"/>
        <n v="2013"/>
        <n v="2014"/>
        <n v="2015"/>
        <n v="2016"/>
        <n v="2017"/>
      </sharedItems>
    </cacheField>
    <cacheField name="Aantal zwaluwnesten" numFmtId="0">
      <sharedItems containsSemiMixedTypes="0" containsString="0" containsNumber="1" containsInteger="1" minValue="12" maxValue="33"/>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Ellen Vandeputte" refreshedDate="43216.641223495368" createdVersion="5" refreshedVersion="5" minRefreshableVersion="3" recordCount="9">
  <cacheSource type="worksheet">
    <worksheetSource name="Tabel54"/>
  </cacheSource>
  <cacheFields count="5">
    <cacheField name="Jaar" numFmtId="0">
      <sharedItems containsSemiMixedTypes="0" containsString="0" containsNumber="1" containsInteger="1" minValue="2013" maxValue="2017" count="5">
        <n v="2013"/>
        <n v="2014"/>
        <n v="2015"/>
        <n v="2016"/>
        <n v="2017"/>
      </sharedItems>
    </cacheField>
    <cacheField name="Locatie" numFmtId="0">
      <sharedItems/>
    </cacheField>
    <cacheField name="Aantal detailhandelszaken per 1000 inwoners" numFmtId="0">
      <sharedItems containsString="0" containsBlank="1" containsNumber="1" minValue="6.7" maxValue="10.8"/>
    </cacheField>
    <cacheField name="Percentage leegstand winkelgebied centrum" numFmtId="166">
      <sharedItems containsString="0" containsBlank="1" containsNumber="1" minValue="9.9000000000000005E-2" maxValue="0.35499999999999998"/>
    </cacheField>
    <cacheField name="Percentage leegstand Groot Harelbeke" numFmtId="166">
      <sharedItems containsString="0" containsBlank="1" containsNumber="1" minValue="7.4999999999999997E-2" maxValue="0.122"/>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Ellen Vandeputte" refreshedDate="43216.641223958337" createdVersion="5" refreshedVersion="5" minRefreshableVersion="3" recordCount="9">
  <cacheSource type="worksheet">
    <worksheetSource name="Tabel52"/>
  </cacheSource>
  <cacheFields count="8">
    <cacheField name="Jaar" numFmtId="0">
      <sharedItems containsSemiMixedTypes="0" containsString="0" containsNumber="1" containsInteger="1" minValue="2013" maxValue="2017" count="5">
        <n v="2013"/>
        <n v="2014"/>
        <n v="2015"/>
        <n v="2016"/>
        <n v="2017"/>
      </sharedItems>
    </cacheField>
    <cacheField name="Regio" numFmtId="0">
      <sharedItems count="2">
        <s v="Harelbeke"/>
        <s v="Vlaams Gewest"/>
      </sharedItems>
    </cacheField>
    <cacheField name="Werkloosheidsgraad" numFmtId="166">
      <sharedItems containsString="0" containsBlank="1" containsNumber="1" minValue="4.5999999999999999E-2" maxValue="5.8000000000000003E-2"/>
    </cacheField>
    <cacheField name="Aandeel laaggeschoolden" numFmtId="166">
      <sharedItems containsString="0" containsBlank="1" containsNumber="1" minValue="0.45600000000000002" maxValue="0.56000000000000005"/>
    </cacheField>
    <cacheField name="Aandeel jeugdwerklozen" numFmtId="166">
      <sharedItems containsString="0" containsBlank="1" containsNumber="1" minValue="0.19800000000000001" maxValue="0.246"/>
    </cacheField>
    <cacheField name="Aandeel 50-plussers" numFmtId="166">
      <sharedItems containsString="0" containsBlank="1" containsNumber="1" minValue="0.23799999999999999" maxValue="0.33700000000000002"/>
    </cacheField>
    <cacheField name="Aandeel langdurig werklozen" numFmtId="166">
      <sharedItems containsString="0" containsBlank="1" containsNumber="1" minValue="8.5999999999999993E-2" maxValue="0.127"/>
    </cacheField>
    <cacheField name="Gemid # openstaande vacatures per 100 NWWZ" numFmtId="0">
      <sharedItems containsString="0" containsBlank="1" containsNumber="1" minValue="7.9" maxValue="72"/>
    </cacheField>
  </cacheFields>
  <extLst>
    <ext xmlns:x14="http://schemas.microsoft.com/office/spreadsheetml/2009/9/main" uri="{725AE2AE-9491-48be-B2B4-4EB974FC3084}">
      <x14:pivotCacheDefinition pivotCacheId="7"/>
    </ext>
  </extLst>
</pivotCacheDefinition>
</file>

<file path=xl/pivotCache/pivotCacheDefinition38.xml><?xml version="1.0" encoding="utf-8"?>
<pivotCacheDefinition xmlns="http://schemas.openxmlformats.org/spreadsheetml/2006/main" xmlns:r="http://schemas.openxmlformats.org/officeDocument/2006/relationships" r:id="rId1" refreshedBy="Ellen Vandeputte" refreshedDate="43216.641224189814" createdVersion="5" refreshedVersion="5" minRefreshableVersion="3" recordCount="8">
  <cacheSource type="worksheet">
    <worksheetSource name="Tabel51"/>
  </cacheSource>
  <cacheFields count="8">
    <cacheField name="Jaar" numFmtId="0">
      <sharedItems containsSemiMixedTypes="0" containsString="0" containsNumber="1" containsInteger="1" minValue="2013" maxValue="2016" count="4">
        <n v="2013"/>
        <n v="2014"/>
        <n v="2015"/>
        <n v="2016"/>
      </sharedItems>
    </cacheField>
    <cacheField name="Regio" numFmtId="0">
      <sharedItems count="2">
        <s v="Harelbeke"/>
        <s v="Vlaams gewest"/>
      </sharedItems>
    </cacheField>
    <cacheField name="Evolutie aantal loontrekkers laatste 10 j" numFmtId="166">
      <sharedItems containsSemiMixedTypes="0" containsString="0" containsNumber="1" minValue="3.5999999999999997E-2" maxValue="0.1"/>
    </cacheField>
    <cacheField name="Evolutie aantal zelfstandigen en helpers laaste 10 j" numFmtId="166">
      <sharedItems containsSemiMixedTypes="0" containsString="0" containsNumber="1" minValue="8.9999999999999993E-3" maxValue="0.186"/>
    </cacheField>
    <cacheField name="Industrialiseringsgraad" numFmtId="166">
      <sharedItems containsSemiMixedTypes="0" containsString="0" containsNumber="1" minValue="5.8999999999999997E-2" maxValue="0.10199999999999999"/>
    </cacheField>
    <cacheField name="Jobratio" numFmtId="166">
      <sharedItems containsSemiMixedTypes="0" containsString="0" containsNumber="1" minValue="0.56799999999999995" maxValue="0.68100000000000005"/>
    </cacheField>
    <cacheField name="Ondernemersgraad" numFmtId="166">
      <sharedItems containsSemiMixedTypes="0" containsString="0" containsNumber="1" minValue="0.10299999999999999" maxValue="0.106"/>
    </cacheField>
    <cacheField name="Werkzaamheidsgraad" numFmtId="166">
      <sharedItems containsSemiMixedTypes="0" containsString="0" containsNumber="1" minValue="0.69399999999999995" maxValue="0.73899999999999999"/>
    </cacheField>
  </cacheFields>
  <extLst>
    <ext xmlns:x14="http://schemas.microsoft.com/office/spreadsheetml/2009/9/main" uri="{725AE2AE-9491-48be-B2B4-4EB974FC3084}">
      <x14:pivotCacheDefinition pivotCacheId="6"/>
    </ext>
  </extLst>
</pivotCacheDefinition>
</file>

<file path=xl/pivotCache/pivotCacheDefinition39.xml><?xml version="1.0" encoding="utf-8"?>
<pivotCacheDefinition xmlns="http://schemas.openxmlformats.org/spreadsheetml/2006/main" xmlns:r="http://schemas.openxmlformats.org/officeDocument/2006/relationships" r:id="rId1" refreshedBy="Ellen Vandeputte" refreshedDate="43216.641224421299" createdVersion="5" refreshedVersion="5" minRefreshableVersion="3" recordCount="8">
  <cacheSource type="worksheet">
    <worksheetSource name="Tabel43"/>
  </cacheSource>
  <cacheFields count="5">
    <cacheField name="Jaar" numFmtId="0">
      <sharedItems containsSemiMixedTypes="0" containsString="0" containsNumber="1" containsInteger="1" minValue="2013" maxValue="2016" count="4">
        <n v="2013"/>
        <n v="2014"/>
        <n v="2015"/>
        <n v="2016"/>
      </sharedItems>
    </cacheField>
    <cacheField name="Regio" numFmtId="0">
      <sharedItems count="2">
        <s v="Harelbeke"/>
        <s v="Vlaams Gewest"/>
      </sharedItems>
    </cacheField>
    <cacheField name="Belastbaar inkomen per inwoner" numFmtId="44">
      <sharedItems containsSemiMixedTypes="0" containsString="0" containsNumber="1" containsInteger="1" minValue="15881" maxValue="18204"/>
    </cacheField>
    <cacheField name="Gemiddelde jaarlijkse groei belastbaar inkomen per inwoner vorige 10 jaar" numFmtId="166">
      <sharedItems containsSemiMixedTypes="0" containsString="0" containsNumber="1" minValue="0.03" maxValue="3.5000000000000003E-2"/>
    </cacheField>
    <cacheField name="Welvaartsindex (België = 100)" numFmtId="0">
      <sharedItems containsSemiMixedTypes="0" containsString="0" containsNumber="1" minValue="100.7" maxValue="106.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llen Vandeputte" refreshedDate="43216.641212847222" createdVersion="5" refreshedVersion="5" minRefreshableVersion="3" recordCount="16">
  <cacheSource type="worksheet">
    <worksheetSource name="Tabel1110"/>
  </cacheSource>
  <cacheFields count="7">
    <cacheField name="Jaar" numFmtId="0">
      <sharedItems containsSemiMixedTypes="0" containsString="0" containsNumber="1" containsInteger="1" minValue="2010" maxValue="2017" count="8">
        <n v="2010"/>
        <n v="2011"/>
        <n v="2012"/>
        <n v="2013"/>
        <n v="2014"/>
        <n v="2015"/>
        <n v="2016"/>
        <n v="2017"/>
      </sharedItems>
    </cacheField>
    <cacheField name="teller detail" numFmtId="0">
      <sharedItems count="2">
        <s v="Aantal gebouwen"/>
        <s v="Aantal woongelegenheden"/>
      </sharedItems>
    </cacheField>
    <cacheField name="Huizen in_x000a_gesloten_x000a_bebouwing" numFmtId="3">
      <sharedItems containsSemiMixedTypes="0" containsString="0" containsNumber="1" containsInteger="1" minValue="3991" maxValue="4154"/>
    </cacheField>
    <cacheField name="Huizen in_x000a_halfopen_x000a_bebouwing" numFmtId="3">
      <sharedItems containsSemiMixedTypes="0" containsString="0" containsNumber="1" containsInteger="1" minValue="3415" maxValue="3632"/>
    </cacheField>
    <cacheField name="Huizen in open_x000a_bebouwing,_x000a_hoeven en_x000a_kastelen" numFmtId="3">
      <sharedItems containsSemiMixedTypes="0" containsString="0" containsNumber="1" containsInteger="1" minValue="2340" maxValue="2397"/>
    </cacheField>
    <cacheField name="Buildings en_x000a_flatgebouwen_x000a_met_x000a_appartementen" numFmtId="3">
      <sharedItems containsSemiMixedTypes="0" containsString="0" containsNumber="1" containsInteger="1" minValue="195" maxValue="2083"/>
    </cacheField>
    <cacheField name="Handelshuizen" numFmtId="3">
      <sharedItems containsSemiMixedTypes="0" containsString="0" containsNumber="1" containsInteger="1" minValue="347" maxValue="417"/>
    </cacheField>
  </cacheFields>
  <extLst>
    <ext xmlns:x14="http://schemas.microsoft.com/office/spreadsheetml/2009/9/main" uri="{725AE2AE-9491-48be-B2B4-4EB974FC3084}">
      <x14:pivotCacheDefinition pivotCacheId="22"/>
    </ext>
  </extLst>
</pivotCacheDefinition>
</file>

<file path=xl/pivotCache/pivotCacheDefinition40.xml><?xml version="1.0" encoding="utf-8"?>
<pivotCacheDefinition xmlns="http://schemas.openxmlformats.org/spreadsheetml/2006/main" xmlns:r="http://schemas.openxmlformats.org/officeDocument/2006/relationships" r:id="rId1" refreshedBy="Ellen Vandeputte" refreshedDate="43216.641224652776" createdVersion="5" refreshedVersion="5" minRefreshableVersion="3" recordCount="4">
  <cacheSource type="worksheet">
    <worksheetSource name="Tabel5"/>
  </cacheSource>
  <cacheFields count="8">
    <cacheField name="Jaar" numFmtId="0">
      <sharedItems containsSemiMixedTypes="0" containsString="0" containsNumber="1" containsInteger="1" minValue="2014" maxValue="2017" count="4">
        <n v="2014"/>
        <n v="2015"/>
        <n v="2016"/>
        <n v="2017"/>
      </sharedItems>
    </cacheField>
    <cacheField name="Opleiding" numFmtId="0">
      <sharedItems containsSemiMixedTypes="0" containsString="0" containsNumber="1" containsInteger="1" minValue="12" maxValue="23"/>
    </cacheField>
    <cacheField name="Voortraject/ Arbeidszorg" numFmtId="0">
      <sharedItems containsSemiMixedTypes="0" containsString="0" containsNumber="1" containsInteger="1" minValue="12" maxValue="28"/>
    </cacheField>
    <cacheField name="Werk in regulier circuit" numFmtId="0">
      <sharedItems containsSemiMixedTypes="0" containsString="0" containsNumber="1" containsInteger="1" minValue="12" maxValue="31"/>
    </cacheField>
    <cacheField name="Werk in alternatief circuit" numFmtId="0">
      <sharedItems containsSemiMixedTypes="0" containsString="0" containsNumber="1" containsInteger="1" minValue="3" maxValue="11"/>
    </cacheField>
    <cacheField name="Tewerkstelling art60§7" numFmtId="0">
      <sharedItems containsSemiMixedTypes="0" containsString="0" containsNumber="1" containsInteger="1" minValue="9" maxValue="14"/>
    </cacheField>
    <cacheField name="Andere begeleiding van de werkzoekende" numFmtId="0">
      <sharedItems containsSemiMixedTypes="0" containsString="0" containsNumber="1" containsInteger="1" minValue="9" maxValue="37"/>
    </cacheField>
    <cacheField name="Afgehaakt (verhuis, ziekte, werk,…)" numFmtId="0">
      <sharedItems containsSemiMixedTypes="0" containsString="0" containsNumber="1" containsInteger="1" minValue="21" maxValue="33"/>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Ellen Vandeputte" refreshedDate="43216.641224884261" createdVersion="5" refreshedVersion="5" minRefreshableVersion="3" recordCount="7">
  <cacheSource type="worksheet">
    <worksheetSource name="Tabel17"/>
  </cacheSource>
  <cacheFields count="5">
    <cacheField name="Jaar" numFmtId="0">
      <sharedItems containsSemiMixedTypes="0" containsString="0" containsNumber="1" containsInteger="1" minValue="2010" maxValue="2016" count="7">
        <n v="2010"/>
        <n v="2011"/>
        <n v="2012"/>
        <n v="2013"/>
        <n v="2014"/>
        <n v="2015"/>
        <n v="2016"/>
      </sharedItems>
    </cacheField>
    <cacheField name="Aantal personen verhoogde tegmoetkoming" numFmtId="0">
      <sharedItems containsSemiMixedTypes="0" containsString="0" containsNumber="1" containsInteger="1" minValue="3217" maxValue="3629"/>
    </cacheField>
    <cacheField name="Verhoogde tegemoetkoming per 1.000 inwoners Harelbeke" numFmtId="164">
      <sharedItems containsSemiMixedTypes="0" containsString="0" containsNumber="1" minValue="121" maxValue="133"/>
    </cacheField>
    <cacheField name="Verhoogde tegemoetkoming per 1.000 inwoners Belfiuscluster" numFmtId="0">
      <sharedItems containsSemiMixedTypes="0" containsString="0" containsNumber="1" minValue="127.2" maxValue="146.69999999999999"/>
    </cacheField>
    <cacheField name="Verhoogde tegemoetkoming per 1.000 inwoners Vlaams gewest" numFmtId="0">
      <sharedItems containsSemiMixedTypes="0" containsString="0" containsNumber="1" minValue="120.2" maxValue="137.19999999999999"/>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Ellen Vandeputte" refreshedDate="43216.641225347223" createdVersion="5" refreshedVersion="5" minRefreshableVersion="3" recordCount="5">
  <cacheSource type="worksheet">
    <worksheetSource name="Tabel31"/>
  </cacheSource>
  <cacheFields count="7">
    <cacheField name="Jaar" numFmtId="0">
      <sharedItems containsSemiMixedTypes="0" containsString="0" containsNumber="1" containsInteger="1" minValue="2012" maxValue="2016" count="5">
        <n v="2012"/>
        <n v="2013"/>
        <n v="2014"/>
        <n v="2015"/>
        <n v="2016"/>
      </sharedItems>
    </cacheField>
    <cacheField name="Gemid. Leeftijd bij opname Ca/dL" numFmtId="0">
      <sharedItems containsSemiMixedTypes="0" containsString="0" containsNumber="1" containsInteger="1" minValue="83" maxValue="86"/>
    </cacheField>
    <cacheField name="Gemid. Leeftijd bij overlijden Ca/dL" numFmtId="0">
      <sharedItems containsSemiMixedTypes="0" containsString="0" containsNumber="1" containsInteger="1" minValue="86" maxValue="90"/>
    </cacheField>
    <cacheField name="Gemid. Leeftijd bij opname Vlinder" numFmtId="0">
      <sharedItems containsSemiMixedTypes="0" containsString="0" containsNumber="1" containsInteger="1" minValue="82" maxValue="84"/>
    </cacheField>
    <cacheField name="Gemid. Leeftijd bij overlijden Vlinder" numFmtId="0">
      <sharedItems containsSemiMixedTypes="0" containsString="0" containsNumber="1" containsInteger="1" minValue="82" maxValue="87"/>
    </cacheField>
    <cacheField name="Gemid. Leeftijd bij opname" numFmtId="0">
      <sharedItems containsSemiMixedTypes="0" containsString="0" containsNumber="1" minValue="83" maxValue="85"/>
    </cacheField>
    <cacheField name="Gemid. Leeftijd bij overlijden" numFmtId="0">
      <sharedItems containsSemiMixedTypes="0" containsString="0" containsNumber="1" minValue="84.5" maxValue="88.5"/>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Ellen Vandeputte" refreshedDate="43216.641225694446" createdVersion="5" refreshedVersion="5" minRefreshableVersion="3" recordCount="5">
  <cacheSource type="worksheet">
    <worksheetSource name="Tabel13"/>
  </cacheSource>
  <cacheFields count="11">
    <cacheField name="Jaar" numFmtId="0">
      <sharedItems containsSemiMixedTypes="0" containsString="0" containsNumber="1" containsInteger="1" minValue="2012" maxValue="2016" count="5">
        <n v="2012"/>
        <n v="2013"/>
        <n v="2014"/>
        <n v="2015"/>
        <n v="2016"/>
      </sharedItems>
    </cacheField>
    <cacheField name="Aantal aanvragen vanuit ziekenhuis" numFmtId="0">
      <sharedItems containsSemiMixedTypes="0" containsString="0" containsNumber="1" containsInteger="1" minValue="101" maxValue="142"/>
    </cacheField>
    <cacheField name="Aantal aanvragen vanuit thuissituatie" numFmtId="0">
      <sharedItems containsSemiMixedTypes="0" containsString="0" containsNumber="1" containsInteger="1" minValue="77" maxValue="160"/>
    </cacheField>
    <cacheField name="Totaal aantal aanvragen " numFmtId="0">
      <sharedItems containsSemiMixedTypes="0" containsString="0" containsNumber="1" containsInteger="1" minValue="178" maxValue="286"/>
    </cacheField>
    <cacheField name="Gemid. aantal opnames" numFmtId="0">
      <sharedItems containsSemiMixedTypes="0" containsString="0" containsNumber="1" containsInteger="1" minValue="38" maxValue="122"/>
    </cacheField>
    <cacheField name="Tussenkomst OCMW in dagprijs zonder OH plicht" numFmtId="0">
      <sharedItems containsSemiMixedTypes="0" containsString="0" containsNumber="1" containsInteger="1" minValue="2" maxValue="6"/>
    </cacheField>
    <cacheField name="Gemid. aantal dagen wachttijd opname WZC" numFmtId="1">
      <sharedItems containsSemiMixedTypes="0" containsString="0" containsNumber="1" minValue="214.9" maxValue="411.5"/>
    </cacheField>
    <cacheField name="Gemid. aantal dagen wachttijd shortlist thuiszorg" numFmtId="1">
      <sharedItems containsSemiMixedTypes="0" containsString="0" containsNumber="1" minValue="238" maxValue="476.4"/>
    </cacheField>
    <cacheField name="Gemid. aantal dagen wachttijd bewoners serviceflats" numFmtId="1">
      <sharedItems containsSemiMixedTypes="0" containsString="0" containsNumber="1" minValue="24" maxValue="185.5"/>
    </cacheField>
    <cacheField name="Aantal wachtenden op assisentiewoningen De Beiaard op 31/12" numFmtId="0">
      <sharedItems containsNonDate="0" containsString="0" containsBlank="1"/>
    </cacheField>
    <cacheField name="Aantal aanvragen voor assisentiewoningen De Beiaard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Ellen Vandeputte" refreshedDate="43216.641225925923" createdVersion="5" refreshedVersion="5" minRefreshableVersion="3" recordCount="6">
  <cacheSource type="worksheet">
    <worksheetSource name="Tabel11"/>
  </cacheSource>
  <cacheFields count="7">
    <cacheField name="Jaar" numFmtId="0">
      <sharedItems containsSemiMixedTypes="0" containsString="0" containsNumber="1" containsInteger="1" minValue="2011" maxValue="2016" count="6">
        <n v="2011"/>
        <n v="2012"/>
        <n v="2013"/>
        <n v="2014"/>
        <n v="2015"/>
        <n v="2016"/>
      </sharedItems>
    </cacheField>
    <cacheField name="Aantal klanten poetshulp" numFmtId="0">
      <sharedItems containsString="0" containsBlank="1" containsNumber="1" containsInteger="1" minValue="353" maxValue="475"/>
    </cacheField>
    <cacheField name="Aantal ritten Mindermobielenvervoer" numFmtId="0">
      <sharedItems containsSemiMixedTypes="0" containsString="0" containsNumber="1" containsInteger="1" minValue="2504" maxValue="3877"/>
    </cacheField>
    <cacheField name="Aantal leden mindermobielen-centrale" numFmtId="0">
      <sharedItems containsSemiMixedTypes="0" containsString="0" containsNumber="1" containsInteger="1" minValue="269" maxValue="395"/>
    </cacheField>
    <cacheField name="Aantal kilometer mindermobielen-centrale" numFmtId="0">
      <sharedItems containsSemiMixedTypes="0" containsString="0" containsNumber="1" containsInteger="1" minValue="22912" maxValue="38064"/>
    </cacheField>
    <cacheField name="Gemiddeld aantal km per rit" numFmtId="0">
      <sharedItems containsSemiMixedTypes="0" containsString="0" containsNumber="1" containsInteger="1" minValue="6" maxValue="11"/>
    </cacheField>
    <cacheField name="Vrijwilligers in OCMW" numFmtId="0">
      <sharedItems containsSemiMixedTypes="0" containsString="0" containsNumber="1" containsInteger="1" minValue="188" maxValue="283"/>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r:id="rId1" refreshedBy="Ellen Vandeputte" refreshedDate="43216.641226157408" createdVersion="5" refreshedVersion="5" minRefreshableVersion="3" recordCount="6">
  <cacheSource type="worksheet">
    <worksheetSource name="Tabel35"/>
  </cacheSource>
  <cacheFields count="6">
    <cacheField name="Jaar" numFmtId="0">
      <sharedItems containsSemiMixedTypes="0" containsString="0" containsNumber="1" containsInteger="1" minValue="2011" maxValue="2016" count="6">
        <n v="2011"/>
        <n v="2012"/>
        <n v="2013"/>
        <n v="2014"/>
        <n v="2015"/>
        <n v="2016"/>
      </sharedItems>
    </cacheField>
    <cacheField name="Aantal verkochte warme maaltijden aan huis" numFmtId="1">
      <sharedItems containsSemiMixedTypes="0" containsString="0" containsNumber="1" containsInteger="1" minValue="27682" maxValue="38309"/>
    </cacheField>
    <cacheField name="Aantal verkochte diepvriesmaaltijden aan huis" numFmtId="0">
      <sharedItems containsSemiMixedTypes="0" containsString="0" containsNumber="1" containsInteger="1" minValue="1434" maxValue="3199"/>
    </cacheField>
    <cacheField name="Aantal klanten maaltijdbedeling" numFmtId="0">
      <sharedItems containsString="0" containsBlank="1" containsNumber="1" containsInteger="1" minValue="197" maxValue="330"/>
    </cacheField>
    <cacheField name="Gemid # warme maaltijden aan huis per dag" numFmtId="1">
      <sharedItems containsSemiMixedTypes="0" containsString="0" containsNumber="1" minValue="75.841095890410955" maxValue="104.95616438356164"/>
    </cacheField>
    <cacheField name="Gemid # diepvriesmaaltijden aan huis per dag" numFmtId="1">
      <sharedItems containsSemiMixedTypes="0" containsString="0" containsNumber="1" minValue="3.9287671232876713" maxValue="8.7643835616438359"/>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r:id="rId1" refreshedBy="Ellen Vandeputte" refreshedDate="43216.641226388892" createdVersion="5" refreshedVersion="5" minRefreshableVersion="3" recordCount="5">
  <cacheSource type="worksheet">
    <worksheetSource name="Tabel6"/>
  </cacheSource>
  <cacheFields count="9">
    <cacheField name="Jaar" numFmtId="0">
      <sharedItems containsSemiMixedTypes="0" containsString="0" containsNumber="1" containsInteger="1" minValue="2012" maxValue="2016" count="5">
        <n v="2012"/>
        <n v="2013"/>
        <n v="2014"/>
        <n v="2015"/>
        <n v="2016"/>
      </sharedItems>
    </cacheField>
    <cacheField name="Tussenkomst naar verhuurders" numFmtId="0">
      <sharedItems containsSemiMixedTypes="0" containsString="0" containsNumber="1" containsInteger="1" minValue="4" maxValue="10"/>
    </cacheField>
    <cacheField name="Tussenkomst huurdersbond" numFmtId="0">
      <sharedItems containsSemiMixedTypes="0" containsString="0" containsNumber="1" containsInteger="1" minValue="3" maxValue="13"/>
    </cacheField>
    <cacheField name="Aanvraag huursubsidies" numFmtId="0">
      <sharedItems containsSemiMixedTypes="0" containsString="0" containsNumber="1" containsInteger="1" minValue="2" maxValue="11"/>
    </cacheField>
    <cacheField name="Verhinderen uithuiszetting" numFmtId="0">
      <sharedItems containsSemiMixedTypes="0" containsString="0" containsNumber="1" containsInteger="1" minValue="4" maxValue="17"/>
    </cacheField>
    <cacheField name="Doorverwijzing CAW" numFmtId="0">
      <sharedItems containsSemiMixedTypes="0" containsString="0" containsNumber="1" containsInteger="1" minValue="1" maxValue="2"/>
    </cacheField>
    <cacheField name="Ondersteuning bij zoeken woning" numFmtId="0">
      <sharedItems containsSemiMixedTypes="0" containsString="0" containsNumber="1" containsInteger="1" minValue="18" maxValue="45"/>
    </cacheField>
    <cacheField name="Begeleiding verbijf in crisis of doorgangswoning" numFmtId="0">
      <sharedItems containsSemiMixedTypes="0" containsString="0" containsNumber="1" containsInteger="1" minValue="21" maxValue="25"/>
    </cacheField>
    <cacheField name="Andere" numFmtId="0">
      <sharedItems containsSemiMixedTypes="0" containsString="0" containsNumber="1" containsInteger="1" minValue="0" maxValue="8"/>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r:id="rId1" refreshedBy="Ellen Vandeputte" refreshedDate="43216.64122662037" createdVersion="5" refreshedVersion="5" minRefreshableVersion="3" recordCount="24">
  <cacheSource type="worksheet">
    <worksheetSource name="Tabel816"/>
  </cacheSource>
  <cacheFields count="10">
    <cacheField name="Jaar" numFmtId="0">
      <sharedItems containsSemiMixedTypes="0" containsString="0" containsNumber="1" containsInteger="1" minValue="2009" maxValue="2016" count="8">
        <n v="2009"/>
        <n v="2010"/>
        <n v="2011"/>
        <n v="2012"/>
        <n v="2013"/>
        <n v="2014"/>
        <n v="2015"/>
        <n v="2016"/>
      </sharedItems>
    </cacheField>
    <cacheField name="Locatie" numFmtId="0">
      <sharedItems count="3">
        <s v="Harelbeke"/>
        <s v="Belfius Cluster"/>
        <s v="Vlaams Gewest"/>
      </sharedItems>
    </cacheField>
    <cacheField name="Aandeel schoolse vertraging lager onderwijs" numFmtId="10">
      <sharedItems containsSemiMixedTypes="0" containsString="0" containsNumber="1" minValue="0.129" maxValue="0.18099999999999999"/>
    </cacheField>
    <cacheField name="Aandeel schoolse vertraging gewoon secundair onderwijs" numFmtId="10">
      <sharedItems containsSemiMixedTypes="0" containsString="0" containsNumber="1" minValue="0.24099999999999999" maxValue="0.30499999999999999"/>
    </cacheField>
    <cacheField name="Aantal lln lager Ndls met min. 2 jaar schoolse vertraging" numFmtId="1">
      <sharedItems containsString="0" containsBlank="1" containsNumber="1" containsInteger="1" minValue="1" maxValue="1"/>
    </cacheField>
    <cacheField name="Aantal lln lager niet-Ndls met min. 2 jaar schoolse vertraging" numFmtId="1">
      <sharedItems containsString="0" containsBlank="1" containsNumber="1" containsInteger="1" minValue="4" maxValue="4"/>
    </cacheField>
    <cacheField name="Aantal lln secundair Ndls met min. 2 jaar schoolse vertraging" numFmtId="1">
      <sharedItems containsString="0" containsBlank="1" containsNumber="1" containsInteger="1" minValue="36" maxValue="36"/>
    </cacheField>
    <cacheField name="Aantal lln secundair niet-Ndls met min. 2 jaar schoolse vertraging" numFmtId="1">
      <sharedItems containsString="0" containsBlank="1" containsNumber="1" containsInteger="1" minValue="33" maxValue="33"/>
    </cacheField>
    <cacheField name="Aantal vroegtijdig schoolverlaters" numFmtId="1">
      <sharedItems containsString="0" containsBlank="1" containsNumber="1" containsInteger="1" minValue="17" maxValue="36"/>
    </cacheField>
    <cacheField name="Percentage vroegtijdig schoolverlaters tov schoolverlaters" numFmtId="166">
      <sharedItems containsString="0" containsBlank="1" containsNumber="1" minValue="6.7000000000000004E-2" maxValue="0.11"/>
    </cacheField>
  </cacheFields>
  <extLst>
    <ext xmlns:x14="http://schemas.microsoft.com/office/spreadsheetml/2009/9/main" uri="{725AE2AE-9491-48be-B2B4-4EB974FC3084}">
      <x14:pivotCacheDefinition pivotCacheId="4"/>
    </ext>
  </extLst>
</pivotCacheDefinition>
</file>

<file path=xl/pivotCache/pivotCacheDefinition48.xml><?xml version="1.0" encoding="utf-8"?>
<pivotCacheDefinition xmlns="http://schemas.openxmlformats.org/spreadsheetml/2006/main" xmlns:r="http://schemas.openxmlformats.org/officeDocument/2006/relationships" r:id="rId1" refreshedBy="Ellen Vandeputte" refreshedDate="43216.641227430555" createdVersion="5" refreshedVersion="5" minRefreshableVersion="3" recordCount="77">
  <cacheSource type="worksheet">
    <worksheetSource name="Tabel28"/>
  </cacheSource>
  <cacheFields count="19">
    <cacheField name="Provincie" numFmtId="0">
      <sharedItems/>
    </cacheField>
    <cacheField name="Postnr" numFmtId="0">
      <sharedItems containsSemiMixedTypes="0" containsString="0" containsNumber="1" containsInteger="1" minValue="8530" maxValue="8530"/>
    </cacheField>
    <cacheField name="Gemeente" numFmtId="0">
      <sharedItems/>
    </cacheField>
    <cacheField name="Instelling" numFmtId="0">
      <sharedItems containsSemiMixedTypes="0" containsString="0" containsNumber="1" containsInteger="1" minValue="2469" maxValue="125641"/>
    </cacheField>
    <cacheField name="Naam instelling" numFmtId="0">
      <sharedItems/>
    </cacheField>
    <cacheField name="Straat" numFmtId="0">
      <sharedItems/>
    </cacheField>
    <cacheField name="Huisnr" numFmtId="0">
      <sharedItems containsMixedTypes="1" containsNumber="1" containsInteger="1" minValue="8" maxValue="127"/>
    </cacheField>
    <cacheField name="Teldatum (1)" numFmtId="0">
      <sharedItems containsSemiMixedTypes="0" containsNonDate="0" containsDate="1" containsString="0" minDate="2010-02-01T00:00:00" maxDate="2016-02-02T00:00:00"/>
    </cacheField>
    <cacheField name="Aantal lln (1)" numFmtId="0">
      <sharedItems containsSemiMixedTypes="0" containsString="0" containsNumber="1" containsInteger="1" minValue="134" maxValue="335"/>
    </cacheField>
    <cacheField name="Indicator &quot;opleiding moeder&quot; (1)" numFmtId="0">
      <sharedItems containsSemiMixedTypes="0" containsString="0" containsNumber="1" containsInteger="1" minValue="17" maxValue="109"/>
    </cacheField>
    <cacheField name="Indicator &quot;schooltoelage&quot;" numFmtId="0">
      <sharedItems containsSemiMixedTypes="0" containsString="0" containsNumber="1" containsInteger="1" minValue="26" maxValue="96"/>
    </cacheField>
    <cacheField name="Indicator &quot;thuistaal&quot; (1)" numFmtId="0">
      <sharedItems containsSemiMixedTypes="0" containsString="0" containsNumber="1" containsInteger="1" minValue="4" maxValue="77"/>
    </cacheField>
    <cacheField name="Indicator &quot;buurt&quot;" numFmtId="0">
      <sharedItems containsSemiMixedTypes="0" containsString="0" containsNumber="1" containsInteger="1" minValue="0" maxValue="90"/>
    </cacheField>
    <cacheField name="Schooljaar" numFmtId="0">
      <sharedItems containsSemiMixedTypes="0" containsString="0" containsNumber="1" containsInteger="1" minValue="2010" maxValue="2016" count="7">
        <n v="2010"/>
        <n v="2011"/>
        <n v="2012"/>
        <n v="2013"/>
        <n v="2014"/>
        <n v="2015"/>
        <n v="2016"/>
      </sharedItems>
    </cacheField>
    <cacheField name="School" numFmtId="0">
      <sharedItems count="11">
        <s v="Guldensporencollege"/>
        <s v="GO Ter Gavers"/>
        <s v="SBS Zuid"/>
        <s v="VBS H Hart"/>
        <s v="VBS Mariaschool"/>
        <s v="VBS Stasegem"/>
        <s v="SBS Centrum"/>
        <s v="VBS Sint Rita"/>
        <s v="SBS Noord"/>
        <s v="VBS De Wingerd"/>
        <s v="VBS Bavikhove"/>
      </sharedItems>
    </cacheField>
    <cacheField name="Percentage indicator &quot;opleiding moeder&quot;" numFmtId="9">
      <sharedItems containsSemiMixedTypes="0" containsString="0" containsNumber="1" minValue="6.8441064638783272E-2" maxValue="0.44385026737967914"/>
    </cacheField>
    <cacheField name="Percentage indicator  &quot;schooltoelage&quot;" numFmtId="9">
      <sharedItems containsSemiMixedTypes="0" containsString="0" containsNumber="1" minValue="8.3591331269349839E-2" maxValue="0.41988950276243092"/>
    </cacheField>
    <cacheField name="Percentage indicator &quot;Thuistaal&quot;" numFmtId="9">
      <sharedItems containsSemiMixedTypes="0" containsString="0" containsNumber="1" minValue="1.7667844522968199E-2" maxValue="0.31623931623931623"/>
    </cacheField>
    <cacheField name="Percentage indicator &quot;buurt&quot;" numFmtId="9">
      <sharedItems containsSemiMixedTypes="0" containsString="0" containsNumber="1" minValue="0" maxValue="0.29241877256317689"/>
    </cacheField>
  </cacheFields>
  <extLst>
    <ext xmlns:x14="http://schemas.microsoft.com/office/spreadsheetml/2009/9/main" uri="{725AE2AE-9491-48be-B2B4-4EB974FC3084}">
      <x14:pivotCacheDefinition pivotCacheId="3"/>
    </ext>
  </extLst>
</pivotCacheDefinition>
</file>

<file path=xl/pivotCache/pivotCacheDefinition49.xml><?xml version="1.0" encoding="utf-8"?>
<pivotCacheDefinition xmlns="http://schemas.openxmlformats.org/spreadsheetml/2006/main" xmlns:r="http://schemas.openxmlformats.org/officeDocument/2006/relationships" r:id="rId1" refreshedBy="Ellen Vandeputte" refreshedDate="43216.64122824074" createdVersion="5" refreshedVersion="5" minRefreshableVersion="3" recordCount="9">
  <cacheSource type="worksheet">
    <worksheetSource name="Tabel1"/>
  </cacheSource>
  <cacheFields count="7">
    <cacheField name="Jaar" numFmtId="0">
      <sharedItems containsString="0" containsBlank="1" containsNumber="1" containsInteger="1" minValue="2010" maxValue="2017" count="9">
        <n v="2010"/>
        <n v="2011"/>
        <n v="2012"/>
        <n v="2013"/>
        <n v="2014"/>
        <n v="2015"/>
        <n v="2016"/>
        <n v="2017"/>
        <m/>
      </sharedItems>
    </cacheField>
    <cacheField name="Financiële dienstverlening" numFmtId="0">
      <sharedItems containsString="0" containsBlank="1" containsNumber="1" containsInteger="1" minValue="231" maxValue="298"/>
    </cacheField>
    <cacheField name="Dienstverlening vreemdelingen" numFmtId="0">
      <sharedItems containsString="0" containsBlank="1" containsNumber="1" containsInteger="1" minValue="50" maxValue="111"/>
    </cacheField>
    <cacheField name="Budgetbeheer/-begeleiding/ Collectieve schuldenregeling" numFmtId="0">
      <sharedItems containsString="0" containsBlank="1" containsNumber="1" containsInteger="1" minValue="308" maxValue="379"/>
    </cacheField>
    <cacheField name="Trajectbegeleiding" numFmtId="0">
      <sharedItems containsString="0" containsBlank="1" containsNumber="1" containsInteger="1" minValue="115" maxValue="150"/>
    </cacheField>
    <cacheField name="Woonbegeleiding" numFmtId="0">
      <sharedItems containsString="0" containsBlank="1" containsNumber="1" containsInteger="1" minValue="91" maxValue="119"/>
    </cacheField>
    <cacheField name="Rechthebbenden op leefloon" numFmtId="0">
      <sharedItems containsSemiMixedTypes="0" containsString="0" containsNumber="1" containsInteger="1" minValue="0" maxValue="16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llen Vandeputte" refreshedDate="43216.641213310184" createdVersion="6" refreshedVersion="5" minRefreshableVersion="3" recordCount="110">
  <cacheSource type="worksheet">
    <worksheetSource name="Tabel65"/>
  </cacheSource>
  <cacheFields count="84">
    <cacheField name="Leeftijd" numFmtId="0">
      <sharedItems/>
    </cacheField>
    <cacheField name="Categorie" numFmtId="0">
      <sharedItems/>
    </cacheField>
    <cacheField name="arbeidsactief" numFmtId="0">
      <sharedItems count="3">
        <s v="0-17 jarigen"/>
        <s v="18-64 jarigen"/>
        <s v="65+"/>
      </sharedItems>
    </cacheField>
    <cacheField name="1991" numFmtId="3">
      <sharedItems containsSemiMixedTypes="0" containsString="0" containsNumber="1" containsInteger="1" minValue="0" maxValue="4931"/>
    </cacheField>
    <cacheField name="1992" numFmtId="3">
      <sharedItems containsSemiMixedTypes="0" containsString="0" containsNumber="1" containsInteger="1" minValue="0" maxValue="4901"/>
    </cacheField>
    <cacheField name="1993" numFmtId="3">
      <sharedItems containsSemiMixedTypes="0" containsString="0" containsNumber="1" containsInteger="1" minValue="0" maxValue="4898"/>
    </cacheField>
    <cacheField name="1994" numFmtId="3">
      <sharedItems containsSemiMixedTypes="0" containsString="0" containsNumber="1" containsInteger="1" minValue="0" maxValue="4891"/>
    </cacheField>
    <cacheField name="1995" numFmtId="3">
      <sharedItems containsSemiMixedTypes="0" containsString="0" containsNumber="1" containsInteger="1" minValue="0" maxValue="4872"/>
    </cacheField>
    <cacheField name="1996" numFmtId="3">
      <sharedItems containsSemiMixedTypes="0" containsString="0" containsNumber="1" containsInteger="1" minValue="0" maxValue="4845"/>
    </cacheField>
    <cacheField name="1997" numFmtId="3">
      <sharedItems containsSemiMixedTypes="0" containsString="0" containsNumber="1" containsInteger="1" minValue="0" maxValue="4819"/>
    </cacheField>
    <cacheField name="1998" numFmtId="3">
      <sharedItems containsSemiMixedTypes="0" containsString="0" containsNumber="1" containsInteger="1" minValue="0" maxValue="4808"/>
    </cacheField>
    <cacheField name="1999" numFmtId="3">
      <sharedItems containsSemiMixedTypes="0" containsString="0" containsNumber="1" containsInteger="1" minValue="0" maxValue="4793"/>
    </cacheField>
    <cacheField name="2000" numFmtId="3">
      <sharedItems containsSemiMixedTypes="0" containsString="0" containsNumber="1" containsInteger="1" minValue="0" maxValue="4772"/>
    </cacheField>
    <cacheField name="2001" numFmtId="3">
      <sharedItems containsSemiMixedTypes="0" containsString="0" containsNumber="1" containsInteger="1" minValue="0" maxValue="4742"/>
    </cacheField>
    <cacheField name="2002" numFmtId="3">
      <sharedItems containsSemiMixedTypes="0" containsString="0" containsNumber="1" containsInteger="1" minValue="0" maxValue="4751"/>
    </cacheField>
    <cacheField name="2003" numFmtId="3">
      <sharedItems containsSemiMixedTypes="0" containsString="0" containsNumber="1" containsInteger="1" minValue="0" maxValue="4748"/>
    </cacheField>
    <cacheField name="2004" numFmtId="3">
      <sharedItems containsSemiMixedTypes="0" containsString="0" containsNumber="1" containsInteger="1" minValue="0" maxValue="4741"/>
    </cacheField>
    <cacheField name="2005" numFmtId="3">
      <sharedItems containsSemiMixedTypes="0" containsString="0" containsNumber="1" containsInteger="1" minValue="0" maxValue="4750"/>
    </cacheField>
    <cacheField name="2006" numFmtId="3">
      <sharedItems containsSemiMixedTypes="0" containsString="0" containsNumber="1" containsInteger="1" minValue="0" maxValue="4723"/>
    </cacheField>
    <cacheField name="2007" numFmtId="3">
      <sharedItems containsSemiMixedTypes="0" containsString="0" containsNumber="1" containsInteger="1" minValue="0" maxValue="4728"/>
    </cacheField>
    <cacheField name="2008" numFmtId="3">
      <sharedItems containsSemiMixedTypes="0" containsString="0" containsNumber="1" containsInteger="1" minValue="0" maxValue="4722"/>
    </cacheField>
    <cacheField name="2009" numFmtId="3">
      <sharedItems containsSemiMixedTypes="0" containsString="0" containsNumber="1" containsInteger="1" minValue="0" maxValue="4721"/>
    </cacheField>
    <cacheField name="2010" numFmtId="3">
      <sharedItems containsSemiMixedTypes="0" containsString="0" containsNumber="1" containsInteger="1" minValue="0" maxValue="4747"/>
    </cacheField>
    <cacheField name="2011" numFmtId="3">
      <sharedItems containsSemiMixedTypes="0" containsString="0" containsNumber="1" containsInteger="1" minValue="0" maxValue="4748"/>
    </cacheField>
    <cacheField name="2012" numFmtId="3">
      <sharedItems containsSemiMixedTypes="0" containsString="0" containsNumber="1" containsInteger="1" minValue="0" maxValue="4742"/>
    </cacheField>
    <cacheField name="2013" numFmtId="3">
      <sharedItems containsSemiMixedTypes="0" containsString="0" containsNumber="1" containsInteger="1" minValue="0" maxValue="4706"/>
    </cacheField>
    <cacheField name="2014" numFmtId="3">
      <sharedItems containsSemiMixedTypes="0" containsString="0" containsNumber="1" containsInteger="1" minValue="0" maxValue="4692"/>
    </cacheField>
    <cacheField name="2015" numFmtId="3">
      <sharedItems containsSemiMixedTypes="0" containsString="0" containsNumber="1" containsInteger="1" minValue="0" maxValue="4694"/>
    </cacheField>
    <cacheField name="2016" numFmtId="3">
      <sharedItems containsSemiMixedTypes="0" containsString="0" containsNumber="1" containsInteger="1" minValue="0" maxValue="4680"/>
    </cacheField>
    <cacheField name="2017" numFmtId="3">
      <sharedItems containsSemiMixedTypes="0" containsString="0" containsNumber="1" containsInteger="1" minValue="0" maxValue="4674"/>
    </cacheField>
    <cacheField name="2018" numFmtId="3">
      <sharedItems containsSemiMixedTypes="0" containsString="0" containsNumber="1" containsInteger="1" minValue="0" maxValue="4644"/>
    </cacheField>
    <cacheField name="2019" numFmtId="3">
      <sharedItems containsSemiMixedTypes="0" containsString="0" containsNumber="1" containsInteger="1" minValue="0" maxValue="4628"/>
    </cacheField>
    <cacheField name="2020" numFmtId="3">
      <sharedItems containsSemiMixedTypes="0" containsString="0" containsNumber="1" containsInteger="1" minValue="0" maxValue="4601"/>
    </cacheField>
    <cacheField name="2021" numFmtId="3">
      <sharedItems containsSemiMixedTypes="0" containsString="0" containsNumber="1" containsInteger="1" minValue="0" maxValue="4574"/>
    </cacheField>
    <cacheField name="2022" numFmtId="3">
      <sharedItems containsSemiMixedTypes="0" containsString="0" containsNumber="1" containsInteger="1" minValue="0" maxValue="4540"/>
    </cacheField>
    <cacheField name="2023" numFmtId="3">
      <sharedItems containsSemiMixedTypes="0" containsString="0" containsNumber="1" containsInteger="1" minValue="0" maxValue="4515"/>
    </cacheField>
    <cacheField name="2024" numFmtId="3">
      <sharedItems containsSemiMixedTypes="0" containsString="0" containsNumber="1" containsInteger="1" minValue="0" maxValue="4481"/>
    </cacheField>
    <cacheField name="2025" numFmtId="3">
      <sharedItems containsSemiMixedTypes="0" containsString="0" containsNumber="1" containsInteger="1" minValue="0" maxValue="4454"/>
    </cacheField>
    <cacheField name="2026" numFmtId="3">
      <sharedItems containsSemiMixedTypes="0" containsString="0" containsNumber="1" containsInteger="1" minValue="0" maxValue="4426"/>
    </cacheField>
    <cacheField name="2027" numFmtId="3">
      <sharedItems containsSemiMixedTypes="0" containsString="0" containsNumber="1" containsInteger="1" minValue="0" maxValue="4384"/>
    </cacheField>
    <cacheField name="2028" numFmtId="3">
      <sharedItems containsSemiMixedTypes="0" containsString="0" containsNumber="1" containsInteger="1" minValue="0" maxValue="4348"/>
    </cacheField>
    <cacheField name="2029" numFmtId="3">
      <sharedItems containsSemiMixedTypes="0" containsString="0" containsNumber="1" containsInteger="1" minValue="0" maxValue="4317"/>
    </cacheField>
    <cacheField name="2030" numFmtId="3">
      <sharedItems containsSemiMixedTypes="0" containsString="0" containsNumber="1" containsInteger="1" minValue="0" maxValue="4281"/>
    </cacheField>
    <cacheField name="2031" numFmtId="3">
      <sharedItems containsSemiMixedTypes="0" containsString="0" containsNumber="1" containsInteger="1" minValue="0" maxValue="4253"/>
    </cacheField>
    <cacheField name="2032" numFmtId="3">
      <sharedItems containsSemiMixedTypes="0" containsString="0" containsNumber="1" containsInteger="1" minValue="0" maxValue="4209"/>
    </cacheField>
    <cacheField name="2033" numFmtId="3">
      <sharedItems containsSemiMixedTypes="0" containsString="0" containsNumber="1" containsInteger="1" minValue="0" maxValue="4169"/>
    </cacheField>
    <cacheField name="2034" numFmtId="3">
      <sharedItems containsSemiMixedTypes="0" containsString="0" containsNumber="1" containsInteger="1" minValue="0" maxValue="4137"/>
    </cacheField>
    <cacheField name="2035" numFmtId="3">
      <sharedItems containsSemiMixedTypes="0" containsString="0" containsNumber="1" containsInteger="1" minValue="0" maxValue="4102"/>
    </cacheField>
    <cacheField name="2036" numFmtId="3">
      <sharedItems containsSemiMixedTypes="0" containsString="0" containsNumber="1" containsInteger="1" minValue="0" maxValue="4073"/>
    </cacheField>
    <cacheField name="2037" numFmtId="3">
      <sharedItems containsSemiMixedTypes="0" containsString="0" containsNumber="1" containsInteger="1" minValue="0" maxValue="4035"/>
    </cacheField>
    <cacheField name="2038" numFmtId="3">
      <sharedItems containsSemiMixedTypes="0" containsString="0" containsNumber="1" containsInteger="1" minValue="0" maxValue="3990"/>
    </cacheField>
    <cacheField name="2039" numFmtId="3">
      <sharedItems containsSemiMixedTypes="0" containsString="0" containsNumber="1" containsInteger="1" minValue="0" maxValue="3946"/>
    </cacheField>
    <cacheField name="2040" numFmtId="3">
      <sharedItems containsSemiMixedTypes="0" containsString="0" containsNumber="1" containsInteger="1" minValue="0" maxValue="3913"/>
    </cacheField>
    <cacheField name="2041" numFmtId="3">
      <sharedItems containsSemiMixedTypes="0" containsString="0" containsNumber="1" containsInteger="1" minValue="0" maxValue="3906"/>
    </cacheField>
    <cacheField name="2042" numFmtId="3">
      <sharedItems containsSemiMixedTypes="0" containsString="0" containsNumber="1" containsInteger="1" minValue="0" maxValue="3899"/>
    </cacheField>
    <cacheField name="2043" numFmtId="3">
      <sharedItems containsSemiMixedTypes="0" containsString="0" containsNumber="1" containsInteger="1" minValue="0" maxValue="3892"/>
    </cacheField>
    <cacheField name="2044" numFmtId="3">
      <sharedItems containsSemiMixedTypes="0" containsString="0" containsNumber="1" containsInteger="1" minValue="0" maxValue="3883"/>
    </cacheField>
    <cacheField name="2045" numFmtId="3">
      <sharedItems containsSemiMixedTypes="0" containsString="0" containsNumber="1" containsInteger="1" minValue="0" maxValue="3878"/>
    </cacheField>
    <cacheField name="2046" numFmtId="3">
      <sharedItems containsSemiMixedTypes="0" containsString="0" containsNumber="1" containsInteger="1" minValue="0" maxValue="3858"/>
    </cacheField>
    <cacheField name="2047" numFmtId="3">
      <sharedItems containsSemiMixedTypes="0" containsString="0" containsNumber="1" containsInteger="1" minValue="0" maxValue="3843"/>
    </cacheField>
    <cacheField name="2048" numFmtId="3">
      <sharedItems containsSemiMixedTypes="0" containsString="0" containsNumber="1" containsInteger="1" minValue="0" maxValue="3807"/>
    </cacheField>
    <cacheField name="2049" numFmtId="3">
      <sharedItems containsSemiMixedTypes="0" containsString="0" containsNumber="1" containsInteger="1" minValue="0" maxValue="3782"/>
    </cacheField>
    <cacheField name="2050" numFmtId="3">
      <sharedItems containsSemiMixedTypes="0" containsString="0" containsNumber="1" containsInteger="1" minValue="0" maxValue="3761"/>
    </cacheField>
    <cacheField name="2051" numFmtId="3">
      <sharedItems containsSemiMixedTypes="0" containsString="0" containsNumber="1" containsInteger="1" minValue="0" maxValue="3739"/>
    </cacheField>
    <cacheField name="2052" numFmtId="3">
      <sharedItems containsSemiMixedTypes="0" containsString="0" containsNumber="1" containsInteger="1" minValue="0" maxValue="3723"/>
    </cacheField>
    <cacheField name="2053" numFmtId="3">
      <sharedItems containsSemiMixedTypes="0" containsString="0" containsNumber="1" containsInteger="1" minValue="0" maxValue="3717"/>
    </cacheField>
    <cacheField name="2054" numFmtId="3">
      <sharedItems containsSemiMixedTypes="0" containsString="0" containsNumber="1" containsInteger="1" minValue="0" maxValue="3726"/>
    </cacheField>
    <cacheField name="2055" numFmtId="3">
      <sharedItems containsSemiMixedTypes="0" containsString="0" containsNumber="1" containsInteger="1" minValue="0" maxValue="3768"/>
    </cacheField>
    <cacheField name="2056" numFmtId="3">
      <sharedItems containsSemiMixedTypes="0" containsString="0" containsNumber="1" containsInteger="1" minValue="0" maxValue="3776"/>
    </cacheField>
    <cacheField name="2057" numFmtId="3">
      <sharedItems containsSemiMixedTypes="0" containsString="0" containsNumber="1" containsInteger="1" minValue="0" maxValue="3791"/>
    </cacheField>
    <cacheField name="2058" numFmtId="3">
      <sharedItems containsSemiMixedTypes="0" containsString="0" containsNumber="1" containsInteger="1" minValue="0" maxValue="3788"/>
    </cacheField>
    <cacheField name="2059" numFmtId="3">
      <sharedItems containsSemiMixedTypes="0" containsString="0" containsNumber="1" containsInteger="1" minValue="0" maxValue="3787"/>
    </cacheField>
    <cacheField name="2060" numFmtId="3">
      <sharedItems containsSemiMixedTypes="0" containsString="0" containsNumber="1" containsInteger="1" minValue="0" maxValue="3788"/>
    </cacheField>
    <cacheField name="2061" numFmtId="3">
      <sharedItems containsSemiMixedTypes="0" containsString="0" containsNumber="1" containsInteger="1" minValue="0" maxValue="3784"/>
    </cacheField>
    <cacheField name="2062" numFmtId="3">
      <sharedItems containsSemiMixedTypes="0" containsString="0" containsNumber="1" containsInteger="1" minValue="0" maxValue="3772"/>
    </cacheField>
    <cacheField name="2063" numFmtId="3">
      <sharedItems containsSemiMixedTypes="0" containsString="0" containsNumber="1" containsInteger="1" minValue="0" maxValue="3761"/>
    </cacheField>
    <cacheField name="2064" numFmtId="3">
      <sharedItems containsSemiMixedTypes="0" containsString="0" containsNumber="1" containsInteger="1" minValue="0" maxValue="3754"/>
    </cacheField>
    <cacheField name="2065" numFmtId="3">
      <sharedItems containsSemiMixedTypes="0" containsString="0" containsNumber="1" containsInteger="1" minValue="0" maxValue="3749"/>
    </cacheField>
    <cacheField name="2066" numFmtId="3">
      <sharedItems containsSemiMixedTypes="0" containsString="0" containsNumber="1" containsInteger="1" minValue="0" maxValue="3759"/>
    </cacheField>
    <cacheField name="2067" numFmtId="3">
      <sharedItems containsSemiMixedTypes="0" containsString="0" containsNumber="1" containsInteger="1" minValue="0" maxValue="3758"/>
    </cacheField>
    <cacheField name="2068" numFmtId="3">
      <sharedItems containsSemiMixedTypes="0" containsString="0" containsNumber="1" containsInteger="1" minValue="0" maxValue="3757"/>
    </cacheField>
    <cacheField name="2069" numFmtId="3">
      <sharedItems containsSemiMixedTypes="0" containsString="0" containsNumber="1" containsInteger="1" minValue="0" maxValue="3755"/>
    </cacheField>
    <cacheField name="2070" numFmtId="3">
      <sharedItems containsSemiMixedTypes="0" containsString="0" containsNumber="1" containsInteger="1" minValue="0" maxValue="3749"/>
    </cacheField>
    <cacheField name="2071" numFmtId="3">
      <sharedItems containsSemiMixedTypes="0" containsString="0" containsNumber="1" containsInteger="1" minValue="0" maxValue="3742"/>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r:id="rId1" refreshedBy="Ellen Vandeputte" refreshedDate="43216.641228587963" createdVersion="5" refreshedVersion="5" minRefreshableVersion="3" recordCount="7">
  <cacheSource type="worksheet">
    <worksheetSource name="Tabel115"/>
  </cacheSource>
  <cacheFields count="4">
    <cacheField name="Jaar" numFmtId="0">
      <sharedItems containsSemiMixedTypes="0" containsString="0" containsNumber="1" containsInteger="1" minValue="2010" maxValue="2016" count="7">
        <n v="2010"/>
        <n v="2011"/>
        <n v="2012"/>
        <n v="2013"/>
        <n v="2014"/>
        <n v="2015"/>
        <n v="2016"/>
      </sharedItems>
    </cacheField>
    <cacheField name="Aantal nieuwe OCMW-klanten" numFmtId="0">
      <sharedItems containsString="0" containsBlank="1" containsNumber="1" containsInteger="1" minValue="482" maxValue="914"/>
    </cacheField>
    <cacheField name="Aantal nieuwe unieke gezinnen" numFmtId="0">
      <sharedItems containsString="0" containsBlank="1" containsNumber="1" containsInteger="1" minValue="458" maxValue="609"/>
    </cacheField>
    <cacheField name="Huisbezoeken maatschappelijk werkers" numFmtId="0">
      <sharedItems containsSemiMixedTypes="0" containsString="0" containsNumber="1" containsInteger="1" minValue="473" maxValue="961"/>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r:id="rId1" refreshedBy="Ellen Vandeputte" refreshedDate="43216.641228819448" createdVersion="5" refreshedVersion="5" minRefreshableVersion="3" recordCount="8">
  <cacheSource type="worksheet">
    <worksheetSource name="Tabel29"/>
  </cacheSource>
  <cacheFields count="3">
    <cacheField name="Jaar" numFmtId="0">
      <sharedItems containsSemiMixedTypes="0" containsString="0" containsNumber="1" containsInteger="1" minValue="2010" maxValue="2017" count="8">
        <n v="2010"/>
        <n v="2011"/>
        <n v="2012"/>
        <n v="2013"/>
        <n v="2014"/>
        <n v="2015"/>
        <n v="2016"/>
        <n v="2017"/>
      </sharedItems>
    </cacheField>
    <cacheField name="Elektriciteit" numFmtId="0">
      <sharedItems containsSemiMixedTypes="0" containsString="0" containsNumber="1" containsInteger="1" minValue="212" maxValue="260"/>
    </cacheField>
    <cacheField name="Gas" numFmtId="0">
      <sharedItems containsSemiMixedTypes="0" containsString="0" containsNumber="1" containsInteger="1" minValue="80" maxValue="155"/>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r:id="rId1" refreshedBy="Ellen Vandeputte" refreshedDate="43216.641229050925" createdVersion="5" refreshedVersion="5" minRefreshableVersion="3" recordCount="3">
  <cacheSource type="worksheet">
    <worksheetSource name="Tabel25"/>
  </cacheSource>
  <cacheFields count="6">
    <cacheField name="Jaar" numFmtId="0">
      <sharedItems containsSemiMixedTypes="0" containsString="0" containsNumber="1" containsInteger="1" minValue="2015" maxValue="2017" count="3">
        <n v="2015"/>
        <n v="2016"/>
        <n v="2017"/>
      </sharedItems>
    </cacheField>
    <cacheField name="Woninginbraak" numFmtId="0">
      <sharedItems containsSemiMixedTypes="0" containsString="0" containsNumber="1" containsInteger="1" minValue="77" maxValue="91"/>
    </cacheField>
    <cacheField name="Inbraak in bedrijf of handelszaak" numFmtId="0">
      <sharedItems containsSemiMixedTypes="0" containsString="0" containsNumber="1" containsInteger="1" minValue="42" maxValue="54"/>
    </cacheField>
    <cacheField name="Inbraak in openbare of overheidsinstelling" numFmtId="0">
      <sharedItems containsSemiMixedTypes="0" containsString="0" containsNumber="1" containsInteger="1" minValue="10" maxValue="20"/>
    </cacheField>
    <cacheField name="Ramkraak" numFmtId="0">
      <sharedItems containsString="0" containsBlank="1" containsNumber="1" containsInteger="1" minValue="1" maxValue="3"/>
    </cacheField>
    <cacheField name="Inbraak in gebouw" numFmtId="0">
      <sharedItems containsSemiMixedTypes="0" containsString="0" containsNumber="1" containsInteger="1" minValue="138" maxValue="155"/>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r:id="rId1" refreshedBy="Ellen Vandeputte" refreshedDate="43216.641229398148" createdVersion="5" refreshedVersion="5" minRefreshableVersion="3" recordCount="3">
  <cacheSource type="worksheet">
    <worksheetSource name="Tabel27"/>
  </cacheSource>
  <cacheFields count="7">
    <cacheField name="Jaar" numFmtId="0">
      <sharedItems containsSemiMixedTypes="0" containsString="0" containsNumber="1" containsInteger="1" minValue="2015" maxValue="2017" count="3">
        <n v="2015"/>
        <n v="2016"/>
        <n v="2017"/>
      </sharedItems>
    </cacheField>
    <cacheField name="Snelheidscontrole - Passanten" numFmtId="0">
      <sharedItems containsSemiMixedTypes="0" containsString="0" containsNumber="1" containsInteger="1" minValue="66559" maxValue="76451"/>
    </cacheField>
    <cacheField name="Snelheidscontrole - Overtreders" numFmtId="0">
      <sharedItems containsSemiMixedTypes="0" containsString="0" containsNumber="1" containsInteger="1" minValue="7659" maxValue="8031"/>
    </cacheField>
    <cacheField name="Snelheidscontrole - % overtreders" numFmtId="166">
      <sharedItems containsSemiMixedTypes="0" containsString="0" containsNumber="1" minValue="0.10138520097840446" maxValue="0.12065986568307817"/>
    </cacheField>
    <cacheField name="Onbemande snelheid - Passanten" numFmtId="0">
      <sharedItems containsString="0" containsBlank="1" containsNumber="1" containsInteger="1" minValue="581352" maxValue="581352"/>
    </cacheField>
    <cacheField name="Onbemande snelheid - Overtreders" numFmtId="0">
      <sharedItems containsString="0" containsBlank="1" containsNumber="1" containsInteger="1" minValue="3722" maxValue="3722"/>
    </cacheField>
    <cacheField name="Onbemande snelheid - % overtreders" numFmtId="0">
      <sharedItems containsString="0" containsBlank="1" containsNumber="1" minValue="6.4023173567821215E-3" maxValue="6.4023173567821215E-3"/>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r:id="rId1" refreshedBy="Ellen Vandeputte" refreshedDate="43216.64122986111" createdVersion="5" refreshedVersion="5" minRefreshableVersion="3" recordCount="3">
  <cacheSource type="worksheet">
    <worksheetSource name="Tabel26"/>
  </cacheSource>
  <cacheFields count="10">
    <cacheField name="Jaar" numFmtId="0">
      <sharedItems containsSemiMixedTypes="0" containsString="0" containsNumber="1" containsInteger="1" minValue="2015" maxValue="2017" count="3">
        <n v="2015"/>
        <n v="2016"/>
        <n v="2017"/>
      </sharedItems>
    </cacheField>
    <cacheField name="Overlast in verkeer" numFmtId="0">
      <sharedItems containsString="0" containsBlank="1" containsNumber="1" containsInteger="1" minValue="1" maxValue="1"/>
    </cacheField>
    <cacheField name="Vandalisme - schade" numFmtId="0">
      <sharedItems containsSemiMixedTypes="0" containsString="0" containsNumber="1" containsInteger="1" minValue="144" maxValue="160"/>
    </cacheField>
    <cacheField name="Netheid - omgeving" numFmtId="0">
      <sharedItems containsSemiMixedTypes="0" containsString="0" containsNumber="1" containsInteger="1" minValue="22" maxValue="26"/>
    </cacheField>
    <cacheField name="Geluidshinder" numFmtId="0">
      <sharedItems containsSemiMixedTypes="0" containsString="0" containsNumber="1" containsInteger="1" minValue="7" maxValue="26"/>
    </cacheField>
    <cacheField name="Storend gedrag - drugs" numFmtId="0">
      <sharedItems containsSemiMixedTypes="0" containsString="0" containsNumber="1" containsInteger="1" minValue="27" maxValue="42"/>
    </cacheField>
    <cacheField name="Storend gedrag - alcohol/dronkenschap" numFmtId="0">
      <sharedItems containsSemiMixedTypes="0" containsString="0" containsNumber="1" containsInteger="1" minValue="42" maxValue="51"/>
    </cacheField>
    <cacheField name="Storende gedrag - Intimidatie/lastig vallen/beledigingen" numFmtId="0">
      <sharedItems containsSemiMixedTypes="0" containsString="0" containsNumber="1" containsInteger="1" minValue="20" maxValue="36"/>
    </cacheField>
    <cacheField name="Vechten" numFmtId="0">
      <sharedItems containsSemiMixedTypes="0" containsString="0" containsNumber="1" containsInteger="1" minValue="5" maxValue="8"/>
    </cacheField>
    <cacheField name="Andere" numFmtId="0">
      <sharedItems containsSemiMixedTypes="0" containsString="0" containsNumber="1" containsInteger="1" minValue="25" maxValue="32"/>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r:id="rId1" refreshedBy="Ellen Vandeputte" refreshedDate="43216.641230324072" createdVersion="5" refreshedVersion="5" minRefreshableVersion="3" recordCount="3">
  <cacheSource type="worksheet">
    <worksheetSource name="Tabel24"/>
  </cacheSource>
  <cacheFields count="11">
    <cacheField name="Jaar" numFmtId="0">
      <sharedItems containsSemiMixedTypes="0" containsString="0" containsNumber="1" containsInteger="1" minValue="2015" maxValue="2017" count="3">
        <n v="2015"/>
        <n v="2016"/>
        <n v="2017"/>
      </sharedItems>
    </cacheField>
    <cacheField name="Diefstal gewapenderhand" numFmtId="0">
      <sharedItems containsSemiMixedTypes="0" containsString="0" containsNumber="1" containsInteger="1" minValue="3" maxValue="6"/>
    </cacheField>
    <cacheField name="Diefstal met geweld zonder wapen" numFmtId="0">
      <sharedItems containsSemiMixedTypes="0" containsString="0" containsNumber="1" containsInteger="1" minValue="14" maxValue="18"/>
    </cacheField>
    <cacheField name="Diefstal uit of aan voertuig" numFmtId="0">
      <sharedItems containsSemiMixedTypes="0" containsString="0" containsNumber="1" containsInteger="1" minValue="75" maxValue="104"/>
    </cacheField>
    <cacheField name="Diefstal van wapens of explosieven" numFmtId="0">
      <sharedItems containsSemiMixedTypes="0" containsString="0" containsNumber="1" containsInteger="1" minValue="1" maxValue="2"/>
    </cacheField>
    <cacheField name="Handtasroof" numFmtId="0">
      <sharedItems containsString="0" containsBlank="1" containsNumber="1" containsInteger="1" minValue="4" maxValue="4"/>
    </cacheField>
    <cacheField name="Grijpdiefstal" numFmtId="0">
      <sharedItems containsSemiMixedTypes="0" containsString="0" containsNumber="1" containsInteger="1" minValue="2" maxValue="6"/>
    </cacheField>
    <cacheField name="zakkenrollerij" numFmtId="0">
      <sharedItems containsSemiMixedTypes="0" containsString="0" containsNumber="1" containsInteger="1" minValue="6" maxValue="21"/>
    </cacheField>
    <cacheField name="winkeldiefstal" numFmtId="0">
      <sharedItems containsSemiMixedTypes="0" containsString="0" containsNumber="1" containsInteger="1" minValue="17" maxValue="22"/>
    </cacheField>
    <cacheField name="diefstal met list" numFmtId="0">
      <sharedItems containsSemiMixedTypes="0" containsString="0" containsNumber="1" containsInteger="1" minValue="1" maxValue="7"/>
    </cacheField>
    <cacheField name="metaaldiefstal" numFmtId="0">
      <sharedItems containsSemiMixedTypes="0" containsString="0" containsNumber="1" containsInteger="1" minValue="2" maxValue="10"/>
    </cacheField>
  </cacheFields>
  <extLst>
    <ext xmlns:x14="http://schemas.microsoft.com/office/spreadsheetml/2009/9/main" uri="{725AE2AE-9491-48be-B2B4-4EB974FC3084}">
      <x14:pivotCacheDefinition pivotCacheId="20"/>
    </ext>
  </extLst>
</pivotCacheDefinition>
</file>

<file path=xl/pivotCache/pivotCacheDefinition56.xml><?xml version="1.0" encoding="utf-8"?>
<pivotCacheDefinition xmlns="http://schemas.openxmlformats.org/spreadsheetml/2006/main" xmlns:r="http://schemas.openxmlformats.org/officeDocument/2006/relationships" r:id="rId1" refreshedBy="Ellen Vandeputte" refreshedDate="43216.641230671295" createdVersion="5" refreshedVersion="5" minRefreshableVersion="3" recordCount="148">
  <cacheSource type="worksheet">
    <worksheetSource name="Tabel120"/>
  </cacheSource>
  <cacheFields count="17">
    <cacheField name="Jaar" numFmtId="0">
      <sharedItems containsSemiMixedTypes="0" containsString="0" containsNumber="1" containsInteger="1" minValue="2014" maxValue="2018" count="5">
        <n v="2017"/>
        <n v="2016"/>
        <n v="2015"/>
        <n v="2014"/>
        <n v="2018" u="1"/>
      </sharedItems>
    </cacheField>
    <cacheField name="BItem" numFmtId="0">
      <sharedItems/>
    </cacheField>
    <cacheField name="Omschr. BItem" numFmtId="0">
      <sharedItems/>
    </cacheField>
    <cacheField name="AR" numFmtId="0">
      <sharedItems containsMixedTypes="1" containsNumber="1" containsInteger="1" minValue="612900" maxValue="612900"/>
    </cacheField>
    <cacheField name="Omschrijving AR" numFmtId="0">
      <sharedItems/>
    </cacheField>
    <cacheField name="Actie" numFmtId="0">
      <sharedItems containsBlank="1"/>
    </cacheField>
    <cacheField name="Budget" numFmtId="165">
      <sharedItems containsSemiMixedTypes="0" containsString="0" containsNumber="1" minValue="0" maxValue="50000"/>
    </cacheField>
    <cacheField name="Verbruik" numFmtId="165">
      <sharedItems containsSemiMixedTypes="0" containsString="0" containsNumber="1" minValue="0" maxValue="90142.49"/>
    </cacheField>
    <cacheField name="Beschikbaar" numFmtId="165">
      <sharedItems containsSemiMixedTypes="0" containsString="0" containsNumber="1" minValue="-40142.49" maxValue="7975"/>
    </cacheField>
    <cacheField name="aangewend" numFmtId="165">
      <sharedItems containsSemiMixedTypes="0" containsString="0" containsNumber="1" minValue="0" maxValue="90142.49"/>
    </cacheField>
    <cacheField name="Geboekt" numFmtId="165">
      <sharedItems containsSemiMixedTypes="0" containsString="0" containsNumber="1" minValue="0" maxValue="90142.49"/>
    </cacheField>
    <cacheField name="Rekening" numFmtId="165">
      <sharedItems count="2">
        <s v="6"/>
        <s v="7"/>
      </sharedItems>
    </cacheField>
    <cacheField name="U/F" numFmtId="165">
      <sharedItems/>
    </cacheField>
    <cacheField name="Totaal exploitatiebudget uitgaven" numFmtId="165">
      <sharedItems containsString="0" containsBlank="1" containsNumber="1" containsInteger="1" minValue="31684602" maxValue="33954290"/>
    </cacheField>
    <cacheField name="Totaal exploitatiebudget inkomsten" numFmtId="165">
      <sharedItems containsString="0" containsBlank="1" containsNumber="1" containsInteger="1" minValue="34515327" maxValue="37190987"/>
    </cacheField>
    <cacheField name="0,7%norm" numFmtId="0">
      <sharedItems containsString="0" containsBlank="1" containsNumber="1" minValue="7.0000000000000001E-3" maxValue="7.0000000000000001E-3"/>
    </cacheField>
    <cacheField name="Percentage OS op totaal expl budget" numFmtId="0" formula="Geboekt/'Totaal exploitatiebudget uitgaven'" databaseField="0"/>
  </cacheFields>
  <extLst>
    <ext xmlns:x14="http://schemas.microsoft.com/office/spreadsheetml/2009/9/main" uri="{725AE2AE-9491-48be-B2B4-4EB974FC3084}">
      <x14:pivotCacheDefinition pivotCacheId="1"/>
    </ext>
  </extLst>
</pivotCacheDefinition>
</file>

<file path=xl/pivotCache/pivotCacheDefinition57.xml><?xml version="1.0" encoding="utf-8"?>
<pivotCacheDefinition xmlns="http://schemas.openxmlformats.org/spreadsheetml/2006/main" xmlns:r="http://schemas.openxmlformats.org/officeDocument/2006/relationships" r:id="rId1" refreshedBy="Ellen Vandeputte" refreshedDate="43216.641231481481" createdVersion="5" refreshedVersion="5" minRefreshableVersion="3" recordCount="8">
  <cacheSource type="worksheet">
    <worksheetSource name="Tabel4"/>
  </cacheSource>
  <cacheFields count="8">
    <cacheField name="Jaar" numFmtId="0">
      <sharedItems containsSemiMixedTypes="0" containsString="0" containsNumber="1" containsInteger="1" minValue="2010" maxValue="2017" count="8">
        <n v="2010"/>
        <n v="2011"/>
        <n v="2012"/>
        <n v="2013"/>
        <n v="2014"/>
        <n v="2015"/>
        <n v="2016"/>
        <n v="2017"/>
      </sharedItems>
    </cacheField>
    <cacheField name="Stookolietoelage Met recht op verhoogde tegmoetkoming" numFmtId="0">
      <sharedItems containsSemiMixedTypes="0" containsString="0" containsNumber="1" containsInteger="1" minValue="77" maxValue="208"/>
    </cacheField>
    <cacheField name="Stookolietoelage Met laag inkomen" numFmtId="0">
      <sharedItems containsString="0" containsBlank="1" containsNumber="1" containsInteger="1" minValue="20" maxValue="20"/>
    </cacheField>
    <cacheField name="Stookolietoelage Met schuldbemiddeling" numFmtId="0">
      <sharedItems containsString="0" containsBlank="1" containsNumber="1" containsInteger="1" minValue="5" maxValue="18"/>
    </cacheField>
    <cacheField name="Stookolietoelage" numFmtId="0">
      <sharedItems containsSemiMixedTypes="0" containsString="0" containsNumber="1" containsInteger="1" minValue="77" maxValue="214"/>
    </cacheField>
    <cacheField name="Opladingen budgetmeter" numFmtId="0">
      <sharedItems containsString="0" containsBlank="1" containsNumber="1" containsInteger="1" minValue="722" maxValue="3511"/>
    </cacheField>
    <cacheField name="Bedrag opladingen budgetmeter" numFmtId="0">
      <sharedItems containsBlank="1"/>
    </cacheField>
    <cacheField name="Uitgevoerde energiescans" numFmtId="0">
      <sharedItems containsString="0" containsBlank="1" containsNumber="1" containsInteger="1" minValue="57" maxValue="184"/>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r:id="rId1" refreshedBy="Ellen Vandeputte" refreshedDate="43216.641231944443" createdVersion="5" refreshedVersion="5" minRefreshableVersion="3" recordCount="9">
  <cacheSource type="worksheet">
    <worksheetSource name="Tabel21"/>
  </cacheSource>
  <cacheFields count="10">
    <cacheField name="Jaar" numFmtId="0">
      <sharedItems containsSemiMixedTypes="0" containsString="0" containsNumber="1" containsInteger="1" minValue="2008" maxValue="2016" count="9">
        <n v="2008"/>
        <n v="2009"/>
        <n v="2010"/>
        <n v="2011"/>
        <n v="2012"/>
        <n v="2013"/>
        <n v="2014"/>
        <n v="2015"/>
        <n v="2016"/>
      </sharedItems>
    </cacheField>
    <cacheField name="Verkeersongevallen stoffelijke schade zonder vluchtmisdrijf" numFmtId="0">
      <sharedItems containsSemiMixedTypes="0" containsString="0" containsNumber="1" containsInteger="1" minValue="48" maxValue="354"/>
    </cacheField>
    <cacheField name="Verkeersongevallen stoffelijke schade met  vluchtmisdrijf" numFmtId="0">
      <sharedItems containsSemiMixedTypes="0" containsString="0" containsNumber="1" containsInteger="1" minValue="176" maxValue="261"/>
    </cacheField>
    <cacheField name="Verkeersongevallen stoffelijke schade" numFmtId="0">
      <sharedItems containsSemiMixedTypes="0" containsString="0" containsNumber="1" containsInteger="1" minValue="224" maxValue="602"/>
    </cacheField>
    <cacheField name="Verkeersongevallen met gewonden zonder vluchtmisdrijf" numFmtId="0">
      <sharedItems containsSemiMixedTypes="0" containsString="0" containsNumber="1" containsInteger="1" minValue="75" maxValue="171"/>
    </cacheField>
    <cacheField name="Verkeersongevallen met gewonden met vluchtmisdrijf" numFmtId="0">
      <sharedItems containsSemiMixedTypes="0" containsString="0" containsNumber="1" containsInteger="1" minValue="5" maxValue="19"/>
    </cacheField>
    <cacheField name="Verkeersongevallen met gewonden" numFmtId="0">
      <sharedItems containsSemiMixedTypes="0" containsString="0" containsNumber="1" containsInteger="1" minValue="86" maxValue="187"/>
    </cacheField>
    <cacheField name="Verkeersongevallen met doden zonder vluchtmisdrijf" numFmtId="0">
      <sharedItems containsSemiMixedTypes="0" containsString="0" containsNumber="1" containsInteger="1" minValue="0" maxValue="3"/>
    </cacheField>
    <cacheField name="Verkeersongevallen met doden met vluchtmisdrijf" numFmtId="0">
      <sharedItems containsSemiMixedTypes="0" containsString="0" containsNumber="1" containsInteger="1" minValue="0" maxValue="1"/>
    </cacheField>
    <cacheField name="Verkeersongevallen met doden" numFmtId="0">
      <sharedItems containsSemiMixedTypes="0" containsString="0" containsNumber="1" containsInteger="1" minValue="0" maxValue="4"/>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r:id="rId1" refreshedBy="Ellen Vandeputte" refreshedDate="43216.641232407404" createdVersion="5" refreshedVersion="5" minRefreshableVersion="3" recordCount="3">
  <cacheSource type="worksheet">
    <worksheetSource name="Tabel22"/>
  </cacheSource>
  <cacheFields count="8">
    <cacheField name="Jaar" numFmtId="0">
      <sharedItems containsSemiMixedTypes="0" containsString="0" containsNumber="1" containsInteger="1" minValue="2015" maxValue="2017" count="3">
        <n v="2015"/>
        <n v="2016"/>
        <n v="2017"/>
      </sharedItems>
    </cacheField>
    <cacheField name="Autodiefstal" numFmtId="0">
      <sharedItems containsSemiMixedTypes="0" containsString="0" containsNumber="1" containsInteger="1" minValue="7" maxValue="15"/>
    </cacheField>
    <cacheField name="Motodiefstal" numFmtId="0">
      <sharedItems containsString="0" containsBlank="1" containsNumber="1" containsInteger="1" minValue="2" maxValue="5"/>
    </cacheField>
    <cacheField name="Carjacking" numFmtId="0">
      <sharedItems containsString="0" containsBlank="1" containsNumber="1" containsInteger="1" minValue="1" maxValue="1"/>
    </cacheField>
    <cacheField name="Homejacking" numFmtId="0">
      <sharedItems containsString="0" containsBlank="1" containsNumber="1" containsInteger="1" minValue="1" maxValue="1"/>
    </cacheField>
    <cacheField name="Garagediefstal" numFmtId="0">
      <sharedItems containsString="0" containsBlank="1" containsNumber="1" containsInteger="1" minValue="1" maxValue="2"/>
    </cacheField>
    <cacheField name="Bromfietsdiefstal" numFmtId="0">
      <sharedItems containsSemiMixedTypes="0" containsString="0" containsNumber="1" containsInteger="1" minValue="11" maxValue="28"/>
    </cacheField>
    <cacheField name="Fietsdiefstal" numFmtId="0">
      <sharedItems containsSemiMixedTypes="0" containsString="0" containsNumber="1" containsInteger="1" minValue="111" maxValue="13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Ellen Vandeputte" refreshedDate="43216.641213773146" createdVersion="5" refreshedVersion="5" minRefreshableVersion="3" recordCount="4">
  <cacheSource type="worksheet">
    <worksheetSource name="Tabel112"/>
  </cacheSource>
  <cacheFields count="5">
    <cacheField name="Jaar" numFmtId="0">
      <sharedItems containsSemiMixedTypes="0" containsString="0" containsNumber="1" containsInteger="1" minValue="2014" maxValue="2017" count="4">
        <n v="2014"/>
        <n v="2015"/>
        <n v="2016"/>
        <n v="2017"/>
      </sharedItems>
    </cacheField>
    <cacheField name="CC Het Spoor" numFmtId="0">
      <sharedItems containsSemiMixedTypes="0" containsString="0" containsNumber="1" containsInteger="1" minValue="1256" maxValue="1634"/>
    </cacheField>
    <cacheField name="SCC Torengalm" numFmtId="0">
      <sharedItems containsSemiMixedTypes="0" containsString="0" containsNumber="1" containsInteger="1" minValue="246" maxValue="275"/>
    </cacheField>
    <cacheField name="Oud bib Bavikhove" numFmtId="0">
      <sharedItems containsSemiMixedTypes="0" containsString="0" containsNumber="1" containsInteger="1" minValue="168" maxValue="191"/>
    </cacheField>
    <cacheField name="SCC Zuiderkouter Stasegem" numFmtId="0">
      <sharedItems containsSemiMixedTypes="0" containsString="0" containsNumber="1" containsInteger="1" minValue="619" maxValue="1021"/>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r:id="rId1" refreshedBy="Ellen Vandeputte" refreshedDate="43216.641232870374" createdVersion="5" refreshedVersion="5" minRefreshableVersion="3" recordCount="6">
  <cacheSource type="worksheet">
    <worksheetSource name="Tabel3"/>
  </cacheSource>
  <cacheFields count="3">
    <cacheField name="Jaar" numFmtId="0">
      <sharedItems containsSemiMixedTypes="0" containsString="0" containsNumber="1" containsInteger="1" minValue="2012" maxValue="2017" count="6">
        <n v="2012"/>
        <n v="2013"/>
        <n v="2014"/>
        <n v="2015"/>
        <n v="2016"/>
        <n v="2017"/>
      </sharedItems>
    </cacheField>
    <cacheField name="Aantal asielzoekers  met recht op steun en/of opvang" numFmtId="0">
      <sharedItems containsSemiMixedTypes="0" containsString="0" containsNumber="1" containsInteger="1" minValue="26" maxValue="43"/>
    </cacheField>
    <cacheField name="Aantal vreemdelingen (ingeschreven in VR) met recht op financiële steun" numFmtId="0">
      <sharedItems containsSemiMixedTypes="0" containsString="0" containsNumber="1" containsInteger="1" minValue="9" maxValue="45"/>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r:id="rId1" refreshedBy="Ellen Vandeputte" refreshedDate="43216.641233101851" createdVersion="5" refreshedVersion="5" minRefreshableVersion="3" recordCount="7">
  <cacheSource type="worksheet">
    <worksheetSource name="Tabel9"/>
  </cacheSource>
  <cacheFields count="4">
    <cacheField name="Jaar" numFmtId="0">
      <sharedItems containsSemiMixedTypes="0" containsString="0" containsNumber="1" containsInteger="1" minValue="2010" maxValue="2016" count="7">
        <n v="2010"/>
        <n v="2011"/>
        <n v="2012"/>
        <n v="2013"/>
        <n v="2014"/>
        <n v="2015"/>
        <n v="2016"/>
      </sharedItems>
    </cacheField>
    <cacheField name="Kansarmoede index" numFmtId="10">
      <sharedItems containsSemiMixedTypes="0" containsString="0" containsNumber="1" minValue="0.05" maxValue="9.0999999999999998E-2"/>
    </cacheField>
    <cacheField name="Origine moeder is belg" numFmtId="10">
      <sharedItems containsString="0" containsBlank="1" containsNumber="1" minValue="1.4E-2" maxValue="3.5000000000000003E-2"/>
    </cacheField>
    <cacheField name="Origine moeder is niet-belg" numFmtId="10">
      <sharedItems containsString="0" containsBlank="1" containsNumber="1" minValue="0.20399999999999999" maxValue="0.29399999999999998"/>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r:id="rId1" refreshedBy="Ellen Vandeputte" refreshedDate="43216.641233449074" createdVersion="5" refreshedVersion="5" minRefreshableVersion="3" recordCount="8">
  <cacheSource type="worksheet">
    <worksheetSource name="Tabel8"/>
  </cacheSource>
  <cacheFields count="4">
    <cacheField name="Voedselbedeling" numFmtId="0">
      <sharedItems containsSemiMixedTypes="0" containsString="0" containsNumber="1" containsInteger="1" minValue="2010" maxValue="2017" count="8">
        <n v="2010"/>
        <n v="2011"/>
        <n v="2012"/>
        <n v="2013"/>
        <n v="2014"/>
        <n v="2015"/>
        <n v="2016"/>
        <n v="2017"/>
      </sharedItems>
    </cacheField>
    <cacheField name="Aantal bedeelde voedselpakketten" numFmtId="0">
      <sharedItems containsString="0" containsBlank="1" containsNumber="1" containsInteger="1" minValue="950" maxValue="1434"/>
    </cacheField>
    <cacheField name="Aantal klantencontacten sociale kruidenier" numFmtId="0">
      <sharedItems containsString="0" containsBlank="1" containsNumber="1" containsInteger="1" minValue="1253" maxValue="1485"/>
    </cacheField>
    <cacheField name="Aantal bereikte gezinnen/alleenstaanden" numFmtId="0">
      <sharedItems containsSemiMixedTypes="0" containsString="0" containsNumber="1" containsInteger="1" minValue="132" maxValue="197"/>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r:id="rId1" refreshedBy="Ellen Vandeputte" refreshedDate="43216.641233680559" createdVersion="5" refreshedVersion="5" minRefreshableVersion="3" recordCount="8">
  <cacheSource type="worksheet">
    <worksheetSource name="Tabel23"/>
  </cacheSource>
  <cacheFields count="16">
    <cacheField name="Schooljaar" numFmtId="0">
      <sharedItems count="4">
        <s v="2013-2014"/>
        <s v="2014-2015"/>
        <s v="2015-2016"/>
        <s v="2016-2017"/>
      </sharedItems>
    </cacheField>
    <cacheField name="Gemeente" numFmtId="0">
      <sharedItems/>
    </cacheField>
    <cacheField name="Provincie" numFmtId="0">
      <sharedItems/>
    </cacheField>
    <cacheField name="Niveau" numFmtId="0">
      <sharedItems count="2">
        <s v="Basisonderwijs"/>
        <s v="Secundair onderwijs"/>
      </sharedItems>
    </cacheField>
    <cacheField name="Niveau afgekort" numFmtId="0">
      <sharedItems count="2">
        <s v="BaO"/>
        <s v="SO"/>
      </sharedItems>
    </cacheField>
    <cacheField name="Aantal lln op 1 feb" numFmtId="0">
      <sharedItems containsSemiMixedTypes="0" containsString="0" containsNumber="1" containsInteger="1" minValue="404" maxValue="1594"/>
    </cacheField>
    <cacheField name="Aantal lln 5-9 halve dagen PA" numFmtId="0">
      <sharedItems containsSemiMixedTypes="0" containsString="0" containsNumber="1" containsInteger="1" minValue="7" maxValue="41"/>
    </cacheField>
    <cacheField name="Aantal lln 10-14 halve dagen PA" numFmtId="0">
      <sharedItems containsSemiMixedTypes="0" containsString="0" containsNumber="1" containsInteger="1" minValue="2" maxValue="5"/>
    </cacheField>
    <cacheField name="Aantal lln 15-29 halve dagen PA" numFmtId="0">
      <sharedItems containsSemiMixedTypes="0" containsString="0" containsNumber="1" containsInteger="1" minValue="0" maxValue="6"/>
    </cacheField>
    <cacheField name="Aantal lln minstens 30 halve dagen PA" numFmtId="0">
      <sharedItems containsSemiMixedTypes="0" containsString="0" containsNumber="1" containsInteger="1" minValue="0" maxValue="4"/>
    </cacheField>
    <cacheField name="Aantal lln tucht" numFmtId="0">
      <sharedItems containsSemiMixedTypes="0" containsString="0" containsNumber="1" containsInteger="1" minValue="0" maxValue="4"/>
    </cacheField>
    <cacheField name="% lln 5-9 halve dagen PA" numFmtId="166">
      <sharedItems containsSemiMixedTypes="0" containsString="0" containsNumber="1" minValue="6.9008782936010038E-3" maxValue="2.9661016949152543E-2"/>
    </cacheField>
    <cacheField name="% lln 10-14 halve dagen PA" numFmtId="166">
      <sharedItems containsSemiMixedTypes="0" containsString="0" containsNumber="1" minValue="1.2547051442910915E-3" maxValue="1.2376237623762377E-2"/>
    </cacheField>
    <cacheField name="% lln 15-29 halve dagen PA" numFmtId="166">
      <sharedItems containsSemiMixedTypes="0" containsString="0" containsNumber="1" minValue="0" maxValue="1.2711864406779662E-2"/>
    </cacheField>
    <cacheField name="% lln minstens 30 halve dagen PA-codes" numFmtId="166">
      <sharedItems containsSemiMixedTypes="0" containsString="0" containsNumber="1" minValue="0" maxValue="8.4745762711864406E-3"/>
    </cacheField>
    <cacheField name="% lln tucht" numFmtId="166">
      <sharedItems containsSemiMixedTypes="0" containsString="0" containsNumber="1" minValue="0" maxValue="8.3160083160083165E-3"/>
    </cacheField>
  </cacheFields>
  <extLst>
    <ext xmlns:x14="http://schemas.microsoft.com/office/spreadsheetml/2009/9/main" uri="{725AE2AE-9491-48be-B2B4-4EB974FC3084}">
      <x14:pivotCacheDefinition pivotCacheId="2"/>
    </ext>
  </extLst>
</pivotCacheDefinition>
</file>

<file path=xl/pivotCache/pivotCacheDefinition64.xml><?xml version="1.0" encoding="utf-8"?>
<pivotCacheDefinition xmlns="http://schemas.openxmlformats.org/spreadsheetml/2006/main" xmlns:r="http://schemas.openxmlformats.org/officeDocument/2006/relationships" r:id="rId1" refreshedBy="Ellen Vandeputte" refreshedDate="43216.641234606483" createdVersion="5" refreshedVersion="5" minRefreshableVersion="3" recordCount="8">
  <cacheSource type="worksheet">
    <worksheetSource name="Tabel48"/>
  </cacheSource>
  <cacheFields count="8">
    <cacheField name="Jaar" numFmtId="0">
      <sharedItems containsSemiMixedTypes="0" containsString="0" containsNumber="1" containsInteger="1" minValue="2010" maxValue="2017" count="8">
        <n v="2010"/>
        <n v="2011"/>
        <n v="2012"/>
        <n v="2013"/>
        <n v="2014"/>
        <n v="2015"/>
        <n v="2016"/>
        <n v="2017"/>
      </sharedItems>
    </cacheField>
    <cacheField name="SPW # deelnames" numFmtId="0">
      <sharedItems containsSemiMixedTypes="0" containsString="0" containsNumber="1" containsInteger="1" minValue="5375" maxValue="8292"/>
    </cacheField>
    <cacheField name="SPW # werkingsdagen" numFmtId="0">
      <sharedItems containsSemiMixedTypes="0" containsString="0" containsNumber="1" containsInteger="1" minValue="43" maxValue="53"/>
    </cacheField>
    <cacheField name="SPW gem # dls/dag" numFmtId="1">
      <sharedItems containsSemiMixedTypes="0" containsString="0" containsNumber="1" minValue="116.84782608695652" maxValue="165.84"/>
    </cacheField>
    <cacheField name="GP # deelnames" numFmtId="0">
      <sharedItems containsSemiMixedTypes="0" containsString="0" containsNumber="1" containsInteger="1" minValue="1772" maxValue="4554"/>
    </cacheField>
    <cacheField name="GP # activiteiten" numFmtId="0">
      <sharedItems containsSemiMixedTypes="0" containsString="0" containsNumber="1" containsInteger="1" minValue="208" maxValue="260"/>
    </cacheField>
    <cacheField name="GP gem # dls/activiteit" numFmtId="1">
      <sharedItems containsSemiMixedTypes="0" containsString="0" containsNumber="1" minValue="8.52" maxValue="17.5"/>
    </cacheField>
    <cacheField name="Gebruik JC TSAS" numFmtId="0">
      <sharedItems containsSemiMixedTypes="0" containsString="0" containsNumber="1" containsInteger="1" minValue="137" maxValue="294"/>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r:id="rId1" refreshedBy="Ellen Vandeputte" refreshedDate="43216.64123483796" createdVersion="5" refreshedVersion="5" minRefreshableVersion="3" recordCount="4">
  <cacheSource type="worksheet">
    <worksheetSource name="Tabel33"/>
  </cacheSource>
  <cacheFields count="9">
    <cacheField name="Jaar" numFmtId="0">
      <sharedItems containsSemiMixedTypes="0" containsString="0" containsNumber="1" containsInteger="1" minValue="2014" maxValue="2017" count="4">
        <n v="2014"/>
        <n v="2015"/>
        <n v="2016"/>
        <n v="2017"/>
      </sharedItems>
    </cacheField>
    <cacheField name="Aantal tickets dagtheater" numFmtId="0">
      <sharedItems containsSemiMixedTypes="0" containsString="0" containsNumber="1" containsInteger="1" minValue="1014" maxValue="1326"/>
    </cacheField>
    <cacheField name="Bezettingsgraad dagtheater" numFmtId="10">
      <sharedItems containsSemiMixedTypes="0" containsString="0" containsNumber="1" minValue="0.5877" maxValue="0.89893617021276595"/>
    </cacheField>
    <cacheField name="Aantal tickets familievoorstellingen" numFmtId="0">
      <sharedItems containsSemiMixedTypes="0" containsString="0" containsNumber="1" containsInteger="1" minValue="568" maxValue="855"/>
    </cacheField>
    <cacheField name="Bezettingsgraad familievoorstellingen" numFmtId="10">
      <sharedItems containsSemiMixedTypes="0" containsString="0" containsNumber="1" minValue="0.60425531914893615" maxValue="0.79159999999999997"/>
    </cacheField>
    <cacheField name="Aantal tickets avond- en weekendprogrammatie" numFmtId="0">
      <sharedItems containsSemiMixedTypes="0" containsString="0" containsNumber="1" containsInteger="1" minValue="1836" maxValue="3226"/>
    </cacheField>
    <cacheField name="Bezettingsgraad avond- en weekendprogrammatie" numFmtId="0">
      <sharedItems containsSemiMixedTypes="0" containsString="0" containsNumber="1" minValue="0.39150000000000001" maxValue="0.69676025917926565"/>
    </cacheField>
    <cacheField name="Totaal aantal tickets" numFmtId="1">
      <sharedItems containsSemiMixedTypes="0" containsString="0" containsNumber="1" containsInteger="1" minValue="3861" maxValue="5220"/>
    </cacheField>
    <cacheField name="Totaal bezettingsgraad" numFmtId="10">
      <sharedItems containsSemiMixedTypes="0" containsString="0" containsNumber="1" minValue="0.44650000000000001" maxValue="0.67649999999999999"/>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r:id="rId1" refreshedBy="Ellen Vandeputte" refreshedDate="43216.641235069445" createdVersion="5" refreshedVersion="5" minRefreshableVersion="3" recordCount="7">
  <cacheSource type="worksheet">
    <worksheetSource name="Tabel34"/>
  </cacheSource>
  <cacheFields count="6">
    <cacheField name="Jaar" numFmtId="0">
      <sharedItems containsSemiMixedTypes="0" containsString="0" containsNumber="1" containsInteger="1" minValue="2011" maxValue="2017" count="7">
        <n v="2011"/>
        <n v="2012"/>
        <n v="2013"/>
        <n v="2014"/>
        <n v="2015"/>
        <n v="2016"/>
        <n v="2017"/>
      </sharedItems>
    </cacheField>
    <cacheField name="Bezetting in deelnemersaantal Dageraad" numFmtId="1">
      <sharedItems containsSemiMixedTypes="0" containsString="0" containsNumber="1" containsInteger="1" minValue="61020" maxValue="99239"/>
    </cacheField>
    <cacheField name="Bezetting in deelnemersaantal Vlasschaard" numFmtId="1">
      <sharedItems containsSemiMixedTypes="0" containsString="0" containsNumber="1" containsInteger="1" minValue="35725" maxValue="64049"/>
    </cacheField>
    <cacheField name="Bezetting in deelnemersaantal Arendswijk" numFmtId="1">
      <sharedItems containsSemiMixedTypes="0" containsString="0" containsNumber="1" minValue="12988.5" maxValue="24556"/>
    </cacheField>
    <cacheField name="Bezetting in deelnemersaantal School Noord" numFmtId="1">
      <sharedItems containsSemiMixedTypes="0" containsString="0" containsNumber="1" containsInteger="1" minValue="681" maxValue="6631"/>
    </cacheField>
    <cacheField name="Totaal aantal deelnemers" numFmtId="1">
      <sharedItems containsSemiMixedTypes="0" containsString="0" containsNumber="1" minValue="115537" maxValue="182531"/>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r:id="rId1" refreshedBy="Ellen Vandeputte" refreshedDate="43216.641235532406" createdVersion="5" refreshedVersion="5" minRefreshableVersion="3" recordCount="9">
  <cacheSource type="worksheet">
    <worksheetSource name="Tabel32"/>
  </cacheSource>
  <cacheFields count="4">
    <cacheField name="Jaar" numFmtId="0">
      <sharedItems containsSemiMixedTypes="0" containsString="0" containsNumber="1" containsInteger="1" minValue="2008" maxValue="2017" count="10">
        <n v="2009"/>
        <n v="2010"/>
        <n v="2011"/>
        <n v="2012"/>
        <n v="2013"/>
        <n v="2014"/>
        <n v="2015"/>
        <n v="2016"/>
        <n v="2017"/>
        <n v="2008" u="1"/>
      </sharedItems>
    </cacheField>
    <cacheField name="# actieve leden" numFmtId="0">
      <sharedItems containsSemiMixedTypes="0" containsString="0" containsNumber="1" containsInteger="1" minValue="4717" maxValue="5320"/>
    </cacheField>
    <cacheField name="# bezoekers" numFmtId="0">
      <sharedItems containsSemiMixedTypes="0" containsString="0" containsNumber="1" containsInteger="1" minValue="46601" maxValue="58131"/>
    </cacheField>
    <cacheField name="# uitleningen" numFmtId="0">
      <sharedItems containsSemiMixedTypes="0" containsString="0" containsNumber="1" containsInteger="1" minValue="186849" maxValue="227622"/>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r:id="rId1" refreshedBy="Ellen Vandeputte" refreshedDate="43216.641235763891" createdVersion="5" refreshedVersion="5" minRefreshableVersion="3" recordCount="8">
  <cacheSource type="worksheet">
    <worksheetSource name="Tabel53"/>
  </cacheSource>
  <cacheFields count="5">
    <cacheField name="Jaar" numFmtId="0">
      <sharedItems containsSemiMixedTypes="0" containsString="0" containsNumber="1" containsInteger="1" minValue="2013" maxValue="2016" count="4">
        <n v="2013"/>
        <n v="2014"/>
        <n v="2015"/>
        <n v="2016"/>
      </sharedItems>
    </cacheField>
    <cacheField name="Regio" numFmtId="0">
      <sharedItems/>
    </cacheField>
    <cacheField name="Oprichtingsratio" numFmtId="166">
      <sharedItems containsSemiMixedTypes="0" containsString="0" containsNumber="1" minValue="6.5000000000000002E-2" maxValue="0.1"/>
    </cacheField>
    <cacheField name="Uittredingsratio" numFmtId="166">
      <sharedItems containsSemiMixedTypes="0" containsString="0" containsNumber="1" minValue="-7.2999999999999995E-2" maxValue="-5.8999999999999997E-2"/>
    </cacheField>
    <cacheField name="Nettoratio" numFmtId="166">
      <sharedItems containsSemiMixedTypes="0" containsString="0" containsNumber="1" minValue="6.0000000000000053E-3" maxValue="2.8999999999999998E-2"/>
    </cacheField>
  </cacheFields>
  <extLst>
    <ext xmlns:x14="http://schemas.microsoft.com/office/spreadsheetml/2009/9/main" uri="{725AE2AE-9491-48be-B2B4-4EB974FC3084}">
      <x14:pivotCacheDefinition pivotCacheId="5"/>
    </ext>
  </extLst>
</pivotCacheDefinition>
</file>

<file path=xl/pivotCache/pivotCacheDefinition69.xml><?xml version="1.0" encoding="utf-8"?>
<pivotCacheDefinition xmlns="http://schemas.openxmlformats.org/spreadsheetml/2006/main" xmlns:r="http://schemas.openxmlformats.org/officeDocument/2006/relationships" r:id="rId1" refreshedBy="Ellen Vandeputte" refreshedDate="43216.641236111114" createdVersion="5" refreshedVersion="5" minRefreshableVersion="3" recordCount="10">
  <cacheSource type="worksheet">
    <worksheetSource name="Tabel70"/>
  </cacheSource>
  <cacheFields count="17">
    <cacheField name="Jaar" numFmtId="0">
      <sharedItems containsSemiMixedTypes="0" containsString="0" containsNumber="1" containsInteger="1" minValue="2005" maxValue="2014" count="10">
        <n v="2005"/>
        <n v="2006"/>
        <n v="2007"/>
        <n v="2008"/>
        <n v="2009"/>
        <n v="2010"/>
        <n v="2011"/>
        <n v="2012"/>
        <n v="2013"/>
        <n v="2014"/>
      </sharedItems>
    </cacheField>
    <cacheField name="Gemiddelde verkoopprijs bouwgrond per m² Harelbeke" numFmtId="168">
      <sharedItems containsSemiMixedTypes="0" containsString="0" containsNumber="1" minValue="81.599999999999994" maxValue="164.2"/>
    </cacheField>
    <cacheField name="Groei bouwgrond Harelbeke met 2005 = 100" numFmtId="9">
      <sharedItems containsSemiMixedTypes="0" containsString="0" containsNumber="1" minValue="0.66666666666666663" maxValue="1.3415032679738561"/>
    </cacheField>
    <cacheField name="Gemiddelde verkoopprijs bouwgrond per m² Vlaams gewest" numFmtId="168">
      <sharedItems containsSemiMixedTypes="0" containsString="0" containsNumber="1" minValue="110.7" maxValue="179.1"/>
    </cacheField>
    <cacheField name="Groei bouwgrond Vlaams gewest met 2005 = 101" numFmtId="9">
      <sharedItems containsSemiMixedTypes="0" containsString="0" containsNumber="1" minValue="1" maxValue="1.6178861788617884"/>
    </cacheField>
    <cacheField name="Gemiddelde verkoopprijs appartementen Harelbeke" numFmtId="168">
      <sharedItems containsSemiMixedTypes="0" containsString="0" containsNumber="1" containsInteger="1" minValue="121228" maxValue="206343"/>
    </cacheField>
    <cacheField name="Groei verkoopprijs appartementen Harelbeke met 2005=100" numFmtId="9">
      <sharedItems containsSemiMixedTypes="0" containsString="0" containsNumber="1" minValue="1" maxValue="1.7021067740126044"/>
    </cacheField>
    <cacheField name="Gemiddelde verkoopprijs appartementen Vlaams gewest" numFmtId="168">
      <sharedItems containsSemiMixedTypes="0" containsString="0" containsNumber="1" containsInteger="1" minValue="142975" maxValue="213534"/>
    </cacheField>
    <cacheField name="Groei verkoopprijs appartementen Vlaams Gewest met 2005=100" numFmtId="9">
      <sharedItems containsSemiMixedTypes="0" containsString="0" containsNumber="1" minValue="1" maxValue="1.4935058576674243"/>
    </cacheField>
    <cacheField name="Gemiddelde verkoopprijs gewone woonhuizen Harelbeke" numFmtId="168">
      <sharedItems containsSemiMixedTypes="0" containsString="0" containsNumber="1" containsInteger="1" minValue="105697" maxValue="172541"/>
    </cacheField>
    <cacheField name="Groei verkoopprijs gewone woonhuizen Harelbeke met 2005=100" numFmtId="9">
      <sharedItems containsSemiMixedTypes="0" containsString="0" containsNumber="1" minValue="1" maxValue="1.6324115159370653"/>
    </cacheField>
    <cacheField name="Gemiddelde verkoopprijs gewone woonhuizen Vlaams gewest" numFmtId="168">
      <sharedItems containsSemiMixedTypes="0" containsString="0" containsNumber="1" containsInteger="1" minValue="139649" maxValue="212558"/>
    </cacheField>
    <cacheField name="Groei verkoopprijs gewone woonhuizen Vlaams gewest met 2005=100" numFmtId="9">
      <sharedItems containsSemiMixedTypes="0" containsString="0" containsNumber="1" minValue="1" maxValue="1.522087519423698"/>
    </cacheField>
    <cacheField name="Gemiddelde verkoopprijs villa's, bungalows en landhuizen Harelbeke" numFmtId="168">
      <sharedItems containsSemiMixedTypes="0" containsString="0" containsNumber="1" containsInteger="1" minValue="213871" maxValue="310898"/>
    </cacheField>
    <cacheField name="Groei verkoopprijs villa's, bungalows en landhuizen Harelbeke met 2005=100" numFmtId="9">
      <sharedItems containsSemiMixedTypes="0" containsString="0" containsNumber="1" minValue="1" maxValue="1.4536706706379079"/>
    </cacheField>
    <cacheField name="Gemiddelde verkoopprijs villa's, bungalows en landhuizen Vlaams gewest" numFmtId="168">
      <sharedItems containsSemiMixedTypes="0" containsString="0" containsNumber="1" containsInteger="1" minValue="280609" maxValue="355167"/>
    </cacheField>
    <cacheField name="Groei verkoopprijs villa's, bungalows en landhuizen Vlaams gewest met 2005=100" numFmtId="9">
      <sharedItems containsSemiMixedTypes="0" containsString="0" containsNumber="1" minValue="1" maxValue="1.265700672465958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Ellen Vandeputte" refreshedDate="43216.641214120369" createdVersion="5" refreshedVersion="5" minRefreshableVersion="3" recordCount="8">
  <cacheSource type="worksheet">
    <worksheetSource name="Tabel104"/>
  </cacheSource>
  <cacheFields count="6">
    <cacheField name="Jaar" numFmtId="0">
      <sharedItems containsSemiMixedTypes="0" containsString="0" containsNumber="1" containsInteger="1" minValue="2017" maxValue="2017"/>
    </cacheField>
    <cacheField name="Locatie" numFmtId="0">
      <sharedItems count="2">
        <s v="Harelbeke"/>
        <s v="Vlaamse gewest"/>
      </sharedItems>
    </cacheField>
    <cacheField name="Vertrouwen in " numFmtId="0">
      <sharedItems count="4">
        <s v="Stadsbestuur"/>
        <s v="Politie"/>
        <s v="Vlaamse overheid"/>
        <s v="Federale overheid"/>
      </sharedItems>
    </cacheField>
    <cacheField name="Weinig" numFmtId="9">
      <sharedItems containsSemiMixedTypes="0" containsString="0" containsNumber="1" minValue="0.14000000000000001" maxValue="0.42"/>
    </cacheField>
    <cacheField name="Neutraal" numFmtId="9">
      <sharedItems containsSemiMixedTypes="0" containsString="0" containsNumber="1" minValue="0.34" maxValue="0.48"/>
    </cacheField>
    <cacheField name="Veel" numFmtId="9">
      <sharedItems containsSemiMixedTypes="0" containsString="0" containsNumber="1" minValue="0.15" maxValue="0.52"/>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r:id="rId1" refreshedBy="Ellen Vandeputte" refreshedDate="43216.641236921299" createdVersion="5" refreshedVersion="5" minRefreshableVersion="3" recordCount="2">
  <cacheSource type="worksheet">
    <worksheetSource name="Tabel72"/>
  </cacheSource>
  <cacheFields count="3">
    <cacheField name="2017" numFmtId="0">
      <sharedItems count="2">
        <s v="Harelbeke"/>
        <s v="Vlaams gewest"/>
      </sharedItems>
    </cacheField>
    <cacheField name="Ontevreden" numFmtId="9">
      <sharedItems containsSemiMixedTypes="0" containsString="0" containsNumber="1" minValue="0.06" maxValue="0.09"/>
    </cacheField>
    <cacheField name="Tevreden" numFmtId="9">
      <sharedItems containsSemiMixedTypes="0" containsString="0" containsNumber="1" minValue="0.69" maxValue="0.74"/>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r:id="rId1" refreshedBy="Ellen Vandeputte" refreshedDate="43216.641237152777" createdVersion="5" refreshedVersion="5" minRefreshableVersion="3" recordCount="2">
  <cacheSource type="worksheet">
    <worksheetSource name="Tabel75"/>
  </cacheSource>
  <cacheFields count="4">
    <cacheField name="2017" numFmtId="0">
      <sharedItems count="2">
        <s v="Voldoende speelmogelijkheden voor kinderen tot 12 jaar"/>
        <s v="Voldoende geschikte plekken voor de jeugd"/>
      </sharedItems>
    </cacheField>
    <cacheField name="Oneens" numFmtId="9">
      <sharedItems containsSemiMixedTypes="0" containsString="0" containsNumber="1" minValue="0.13" maxValue="0.19"/>
    </cacheField>
    <cacheField name="Neutraal" numFmtId="9">
      <sharedItems containsSemiMixedTypes="0" containsString="0" containsNumber="1" minValue="0.2" maxValue="0.27"/>
    </cacheField>
    <cacheField name="Eens" numFmtId="9">
      <sharedItems containsSemiMixedTypes="0" containsString="0" containsNumber="1" minValue="0.53" maxValue="0.67"/>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r:id="rId1" refreshedBy="Ellen Vandeputte" refreshedDate="43216.641237615739" createdVersion="5" refreshedVersion="5" minRefreshableVersion="3" recordCount="2">
  <cacheSource type="worksheet">
    <worksheetSource name="Tabel18"/>
  </cacheSource>
  <cacheFields count="4">
    <cacheField name="2017" numFmtId="0">
      <sharedItems count="2">
        <s v="Harelbeke"/>
        <s v="Vlaams Gewest"/>
      </sharedItems>
    </cacheField>
    <cacheField name="Oneens" numFmtId="9">
      <sharedItems containsSemiMixedTypes="0" containsString="0" containsNumber="1" minValue="0.06" maxValue="0.1"/>
    </cacheField>
    <cacheField name="Neutraal" numFmtId="9">
      <sharedItems containsSemiMixedTypes="0" containsString="0" containsNumber="1" minValue="0.16" maxValue="0.19"/>
    </cacheField>
    <cacheField name="Eens" numFmtId="9">
      <sharedItems containsSemiMixedTypes="0" containsString="0" containsNumber="1" minValue="0.71" maxValue="0.78"/>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r:id="rId1" refreshedBy="Ellen Vandeputte" refreshedDate="43216.641237962962" createdVersion="5" refreshedVersion="5" minRefreshableVersion="3" recordCount="8">
  <cacheSource type="worksheet">
    <worksheetSource name="Tabel77"/>
  </cacheSource>
  <cacheFields count="5">
    <cacheField name="Jaar" numFmtId="0">
      <sharedItems containsSemiMixedTypes="0" containsString="0" containsNumber="1" containsInteger="1" minValue="2010" maxValue="2017" count="8">
        <n v="2010"/>
        <n v="2011"/>
        <n v="2012"/>
        <n v="2013"/>
        <n v="2014"/>
        <n v="2015"/>
        <n v="2016"/>
        <n v="2017"/>
      </sharedItems>
    </cacheField>
    <cacheField name="Aantal IGO-gerechtigden per 1000 inwoners van 65+ Harelbeke" numFmtId="0">
      <sharedItems containsSemiMixedTypes="0" containsString="0" containsNumber="1" minValue="35.299999999999997" maxValue="42"/>
    </cacheField>
    <cacheField name="Aantal GIB-gerechtigden per 1000 inwoners van 65+ Harelbeke" numFmtId="0">
      <sharedItems containsSemiMixedTypes="0" containsString="0" containsNumber="1" minValue="0.5" maxValue="2.6"/>
    </cacheField>
    <cacheField name="Aantal IGO-gerechtigden per 1000 inwoners van 65+ Vlaams gewest" numFmtId="0">
      <sharedItems containsSemiMixedTypes="0" containsString="0" containsNumber="1" minValue="40.6" maxValue="45.8"/>
    </cacheField>
    <cacheField name="Aantal GIB-gerechtigden per 1000 inwoners van 65+ Vlaams gewest" numFmtId="0">
      <sharedItems containsSemiMixedTypes="0" containsString="0" containsNumber="1" minValue="2" maxValue="5.7"/>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r:id="rId1" refreshedBy="Ellen Vandeputte" refreshedDate="43216.641238194446" createdVersion="5" refreshedVersion="5" minRefreshableVersion="3" recordCount="2">
  <cacheSource type="worksheet">
    <worksheetSource name="Tabel78"/>
  </cacheSource>
  <cacheFields count="4">
    <cacheField name="2017" numFmtId="0">
      <sharedItems count="2">
        <s v="Harelbeke"/>
        <s v="Vlaams gewest"/>
      </sharedItems>
    </cacheField>
    <cacheField name="Ontevreden" numFmtId="9">
      <sharedItems containsSemiMixedTypes="0" containsString="0" containsNumber="1" minValue="7.0000000000000007E-2" maxValue="0.08"/>
    </cacheField>
    <cacheField name="Neutraal" numFmtId="9">
      <sharedItems containsSemiMixedTypes="0" containsString="0" containsNumber="1" minValue="0.19" maxValue="0.19"/>
    </cacheField>
    <cacheField name="Tevreden" numFmtId="9">
      <sharedItems containsSemiMixedTypes="0" containsString="0" containsNumber="1" minValue="0.74" maxValue="0.74"/>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r:id="rId1" refreshedBy="Ellen Vandeputte" refreshedDate="43216.641238657408" createdVersion="5" refreshedVersion="5" minRefreshableVersion="3" recordCount="7">
  <cacheSource type="worksheet">
    <worksheetSource name="Tabel79"/>
  </cacheSource>
  <cacheFields count="5">
    <cacheField name="Jaar" numFmtId="0">
      <sharedItems containsSemiMixedTypes="0" containsString="0" containsNumber="1" containsInteger="1" minValue="2010" maxValue="2016" count="7">
        <n v="2010"/>
        <n v="2011"/>
        <n v="2012"/>
        <n v="2013"/>
        <n v="2014"/>
        <n v="2015"/>
        <n v="2016"/>
      </sharedItems>
    </cacheField>
    <cacheField name="Aantal erkende plaatsen ouderenzorg Harelbeke per 1000 65+ers" numFmtId="0">
      <sharedItems containsSemiMixedTypes="0" containsString="0" containsNumber="1" minValue="42" maxValue="46.1"/>
    </cacheField>
    <cacheField name="Aantal erkende plaatsen ouderenzorg Vlaams gewest per 1000 65+ers" numFmtId="0">
      <sharedItems containsSemiMixedTypes="0" containsString="0" containsNumber="1" minValue="71.2" maxValue="76"/>
    </cacheField>
    <cacheField name="Aantal gerechtigden mantel- en thuiszorg Harelbeke per 1000 65+ers " numFmtId="0">
      <sharedItems containsSemiMixedTypes="0" containsString="0" containsNumber="1" minValue="95.8" maxValue="105.7"/>
    </cacheField>
    <cacheField name="Aantal gerechtigden mantel- en thuiszorg Vlaams gewest per 1000 65+ers 2" numFmtId="0">
      <sharedItems containsSemiMixedTypes="0" containsString="0" containsNumber="1" minValue="89.5" maxValue="100.8"/>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r:id="rId1" refreshedBy="Ellen Vandeputte" refreshedDate="43216.641238888886" createdVersion="5" refreshedVersion="5" minRefreshableVersion="3" recordCount="3">
  <cacheSource type="worksheet">
    <worksheetSource name="Tabel40"/>
  </cacheSource>
  <cacheFields count="7">
    <cacheField name="Jaar" numFmtId="0">
      <sharedItems containsSemiMixedTypes="0" containsString="0" containsNumber="1" containsInteger="1" minValue="2014" maxValue="2016" count="3">
        <n v="2015"/>
        <n v="2016"/>
        <n v="2014"/>
      </sharedItems>
    </cacheField>
    <cacheField name="Werkloosheidsdruk mannen Harelbeke" numFmtId="166">
      <sharedItems containsSemiMixedTypes="0" containsString="0" containsNumber="1" minValue="4.5999999999999999E-2" maxValue="4.8000000000000001E-2"/>
    </cacheField>
    <cacheField name="Werkloosheidsdruk vrouwen Harelbeke" numFmtId="166">
      <sharedItems containsSemiMixedTypes="0" containsString="0" containsNumber="1" minValue="4.8000000000000001E-2" maxValue="5.2999999999999999E-2"/>
    </cacheField>
    <cacheField name="Werkloosheidsdruk mannen Arr Kor" numFmtId="166">
      <sharedItems containsSemiMixedTypes="0" containsString="0" containsNumber="1" minValue="5.3999999999999999E-2" maxValue="5.7000000000000002E-2"/>
    </cacheField>
    <cacheField name="Werkloosheidsdruk vrouwen  Arr Kor" numFmtId="166">
      <sharedItems containsSemiMixedTypes="0" containsString="0" containsNumber="1" minValue="5.2999999999999999E-2" maxValue="5.8000000000000003E-2"/>
    </cacheField>
    <cacheField name="Werkloosheidsdruk mannen Vlaams Gewest" numFmtId="166">
      <sharedItems containsSemiMixedTypes="0" containsString="0" containsNumber="1" minValue="6.9000000000000006E-2" maxValue="7.0000000000000007E-2"/>
    </cacheField>
    <cacheField name="Werkloosheidsdruk vrouwen Vlaams Gewest" numFmtId="166">
      <sharedItems containsSemiMixedTypes="0" containsString="0" containsNumber="1" minValue="6.0999999999999999E-2" maxValue="6.4000000000000001E-2"/>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r:id="rId1" refreshedBy="Ellen Vandeputte" refreshedDate="43216.641239351855" createdVersion="5" refreshedVersion="5" minRefreshableVersion="3" recordCount="9">
  <cacheSource type="worksheet">
    <worksheetSource name="Tabel63"/>
  </cacheSource>
  <cacheFields count="6">
    <cacheField name="Organisatie" numFmtId="0">
      <sharedItems/>
    </cacheField>
    <cacheField name="Beslissingsorgaan" numFmtId="0">
      <sharedItems count="9">
        <s v="Gemeenteraad"/>
        <s v="OCMW raad"/>
        <s v="Politieraad"/>
        <s v="CBS"/>
        <s v="Vast Bureau"/>
        <s v="Politiecollege"/>
        <s v="Managementteam Stad"/>
        <s v="Kaderteam OCMW"/>
        <s v="Beleidsoverleg politie"/>
      </sharedItems>
    </cacheField>
    <cacheField name="Man" numFmtId="0">
      <sharedItems containsSemiMixedTypes="0" containsString="0" containsNumber="1" containsInteger="1" minValue="3" maxValue="12"/>
    </cacheField>
    <cacheField name="Vrouw" numFmtId="0">
      <sharedItems containsSemiMixedTypes="0" containsString="0" containsNumber="1" containsInteger="1" minValue="0" maxValue="10"/>
    </cacheField>
    <cacheField name="Percentage mannen" numFmtId="9">
      <sharedItems containsSemiMixedTypes="0" containsString="0" containsNumber="1" minValue="0.5" maxValue="1"/>
    </cacheField>
    <cacheField name="Percentage vrouwen" numFmtId="9">
      <sharedItems containsSemiMixedTypes="0" containsString="0" containsNumber="1" minValue="0" maxValue="0.5"/>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r:id="rId1" refreshedBy="Ellen Vandeputte" refreshedDate="43216.641239699071" createdVersion="5" refreshedVersion="5" minRefreshableVersion="3" recordCount="7">
  <cacheSource type="worksheet">
    <worksheetSource name="Tabel36"/>
  </cacheSource>
  <cacheFields count="4">
    <cacheField name="Jaar" numFmtId="0">
      <sharedItems containsSemiMixedTypes="0" containsString="0" containsNumber="1" containsInteger="1" minValue="2010" maxValue="2016" count="7">
        <n v="2010"/>
        <n v="2011"/>
        <n v="2012"/>
        <n v="2013"/>
        <n v="2014"/>
        <n v="2015"/>
        <n v="2016"/>
      </sharedItems>
    </cacheField>
    <cacheField name="Lengte waterleidingsnet in meter" numFmtId="0">
      <sharedItems containsSemiMixedTypes="0" containsString="0" containsNumber="1" containsInteger="1" minValue="238575" maxValue="245369"/>
    </cacheField>
    <cacheField name="Aantal aftakkingen" numFmtId="0">
      <sharedItems containsSemiMixedTypes="0" containsString="0" containsNumber="1" containsInteger="1" minValue="11901" maxValue="12755"/>
    </cacheField>
    <cacheField name="Aantal gebouwen" numFmtId="0">
      <sharedItems containsSemiMixedTypes="0" containsString="0" containsNumber="1" containsInteger="1" minValue="12093" maxValue="12831"/>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r:id="rId1" refreshedBy="Ellen Vandeputte" refreshedDate="43216.641240046294" createdVersion="5" refreshedVersion="5" minRefreshableVersion="3" recordCount="8">
  <cacheSource type="worksheet">
    <worksheetSource name="Tabel50"/>
  </cacheSource>
  <cacheFields count="8">
    <cacheField name="Jaar" numFmtId="0">
      <sharedItems containsSemiMixedTypes="0" containsString="0" containsNumber="1" containsInteger="1" minValue="2013" maxValue="2016" count="4">
        <n v="2013"/>
        <n v="2014"/>
        <n v="2015"/>
        <n v="2016"/>
      </sharedItems>
    </cacheField>
    <cacheField name="Regio" numFmtId="0">
      <sharedItems count="2">
        <s v="Harelbeke"/>
        <s v="Vlaams Gewest"/>
      </sharedItems>
    </cacheField>
    <cacheField name="Aandeel woongebouwen gebouwd na 1945" numFmtId="166">
      <sharedItems containsSemiMixedTypes="0" containsString="0" containsNumber="1" minValue="0.69399999999999995" maxValue="0.72799999999999998"/>
    </cacheField>
    <cacheField name="# vergunde woningen, nieuwbouw of renovatie" numFmtId="0">
      <sharedItems containsSemiMixedTypes="0" containsString="0" containsNumber="1" containsInteger="1" minValue="223" maxValue="60908"/>
    </cacheField>
    <cacheField name="Aandeel vergunde nieuwbouwwoningen in vergunde woningen" numFmtId="166">
      <sharedItems containsSemiMixedTypes="0" containsString="0" containsNumber="1" minValue="0.40400000000000003" maxValue="0.79800000000000004"/>
    </cacheField>
    <cacheField name="Aantal vergunde nieuwbouwwoningen per 100 nieuwbouwgebouwen" numFmtId="0">
      <sharedItems containsSemiMixedTypes="0" containsString="0" containsNumber="1" minValue="2.2000000000000002" maxValue="291.8"/>
    </cacheField>
    <cacheField name="Nieuwbouwintensiteit" numFmtId="0">
      <sharedItems containsString="0" containsBlank="1" containsNumber="1" minValue="5.5" maxValue="12.8"/>
    </cacheField>
    <cacheField name="Renovatie-intensiteit" numFmtId="0">
      <sharedItems containsString="0" containsBlank="1" containsNumber="1" minValue="3" maxValue="4.7"/>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Ellen Vandeputte" refreshedDate="43216.641214351854" createdVersion="5" refreshedVersion="5" minRefreshableVersion="3" recordCount="6">
  <cacheSource type="worksheet">
    <worksheetSource name="Tabel102"/>
  </cacheSource>
  <cacheFields count="2">
    <cacheField name="Jaar" numFmtId="0">
      <sharedItems containsSemiMixedTypes="0" containsString="0" containsNumber="1" containsInteger="1" minValue="2011" maxValue="2016" count="6">
        <n v="2011"/>
        <n v="2012"/>
        <n v="2013"/>
        <n v="2014"/>
        <n v="2015"/>
        <n v="2016"/>
      </sharedItems>
    </cacheField>
    <cacheField name="Aantal kg asbestcement (incl. doorverwijzing)" numFmtId="1">
      <sharedItems containsSemiMixedTypes="0" containsString="0" containsNumber="1" containsInteger="1" minValue="16680" maxValue="27640"/>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r:id="rId1" refreshedBy="Ellen Vandeputte" refreshedDate="43216.641240393517" createdVersion="5" refreshedVersion="5" minRefreshableVersion="3" recordCount="8">
  <cacheSource type="worksheet">
    <worksheetSource name="Tabel83"/>
  </cacheSource>
  <cacheFields count="5">
    <cacheField name="Tevredenheid" numFmtId="0">
      <sharedItems count="5">
        <s v="...de woning"/>
        <s v="...zicht op groen vanuit woning"/>
        <s v="...de buurt"/>
        <s v="...graag wonen in gemeente/stad"/>
        <s v="…netheid straten en voetpaden in de buurt" u="1"/>
      </sharedItems>
    </cacheField>
    <cacheField name="Locatie" numFmtId="0">
      <sharedItems count="2">
        <s v="Harelbeke"/>
        <s v="Vlaams gewest"/>
      </sharedItems>
    </cacheField>
    <cacheField name="Ontevreden" numFmtId="9">
      <sharedItems containsSemiMixedTypes="0" containsString="0" containsNumber="1" minValue="0.02" maxValue="0.15"/>
    </cacheField>
    <cacheField name="Neutraal" numFmtId="9">
      <sharedItems containsSemiMixedTypes="0" containsString="0" containsNumber="1" minValue="0.04" maxValue="0.16"/>
    </cacheField>
    <cacheField name="Tevreden" numFmtId="9">
      <sharedItems containsSemiMixedTypes="0" containsString="0" containsNumber="1" minValue="0.69" maxValue="0.94"/>
    </cacheField>
  </cacheFields>
  <extLst>
    <ext xmlns:x14="http://schemas.microsoft.com/office/spreadsheetml/2009/9/main" uri="{725AE2AE-9491-48be-B2B4-4EB974FC3084}">
      <x14:pivotCacheDefinition pivotCacheId="10"/>
    </ext>
  </extLst>
</pivotCacheDefinition>
</file>

<file path=xl/pivotCache/pivotCacheDefinition81.xml><?xml version="1.0" encoding="utf-8"?>
<pivotCacheDefinition xmlns="http://schemas.openxmlformats.org/spreadsheetml/2006/main" xmlns:r="http://schemas.openxmlformats.org/officeDocument/2006/relationships" r:id="rId1" refreshedBy="Ellen Vandeputte" refreshedDate="43216.641240740741" createdVersion="5" refreshedVersion="5" minRefreshableVersion="3" recordCount="5">
  <cacheSource type="worksheet">
    <worksheetSource name="Tabel347"/>
  </cacheSource>
  <cacheFields count="4">
    <cacheField name="Jaar" numFmtId="0">
      <sharedItems containsSemiMixedTypes="0" containsString="0" containsNumber="1" containsInteger="1" minValue="2013" maxValue="2017" count="5">
        <n v="2013"/>
        <n v="2014"/>
        <n v="2015"/>
        <n v="2016"/>
        <n v="2017"/>
      </sharedItems>
    </cacheField>
    <cacheField name="Gemeente" numFmtId="0">
      <sharedItems/>
    </cacheField>
    <cacheField name="Aantal leegstaande woningen" numFmtId="0">
      <sharedItems containsSemiMixedTypes="0" containsString="0" containsNumber="1" containsInteger="1" minValue="188" maxValue="220"/>
    </cacheField>
    <cacheField name="Aantal onbebouwde percelen" numFmtId="0">
      <sharedItems containsSemiMixedTypes="0" containsString="0" containsNumber="1" containsInteger="1" minValue="515" maxValue="724"/>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r:id="rId1" refreshedBy="Ellen Vandeputte" refreshedDate="43216.641241319441" createdVersion="5" refreshedVersion="5" minRefreshableVersion="3" recordCount="7">
  <cacheSource type="worksheet">
    <worksheetSource name="Tabel789"/>
  </cacheSource>
  <cacheFields count="10">
    <cacheField name="Evolutie bevolkingsaantal" numFmtId="0">
      <sharedItems containsSemiMixedTypes="0" containsString="0" containsNumber="1" containsInteger="1" minValue="2010" maxValue="2016" count="7">
        <n v="2010"/>
        <n v="2011"/>
        <n v="2012"/>
        <n v="2013"/>
        <n v="2014"/>
        <n v="2015"/>
        <n v="2016"/>
      </sharedItems>
    </cacheField>
    <cacheField name="Inwoners 0-2,5 jaar" numFmtId="0">
      <sharedItems containsSemiMixedTypes="0" containsString="0" containsNumber="1" containsInteger="1" minValue="710" maxValue="842"/>
    </cacheField>
    <cacheField name="Inwoners 2,5-5 jaar" numFmtId="0">
      <sharedItems containsSemiMixedTypes="0" containsString="0" containsNumber="1" containsInteger="1" minValue="933" maxValue="1166"/>
    </cacheField>
    <cacheField name="Inwoners 6-11 jaar" numFmtId="0">
      <sharedItems containsSemiMixedTypes="0" containsString="0" containsNumber="1" containsInteger="1" minValue="1522" maxValue="1681"/>
    </cacheField>
    <cacheField name="Inwoners 12-17 jaar" numFmtId="3">
      <sharedItems containsSemiMixedTypes="0" containsString="0" containsNumber="1" containsInteger="1" minValue="1568" maxValue="1744"/>
    </cacheField>
    <cacheField name="Inwoners 20-64 jaar" numFmtId="3">
      <sharedItems containsSemiMixedTypes="0" containsString="0" containsNumber="1" containsInteger="1" minValue="16084" maxValue="16357"/>
    </cacheField>
    <cacheField name="Inwoners 65+ jaar" numFmtId="3">
      <sharedItems containsSemiMixedTypes="0" containsString="0" containsNumber="1" containsInteger="1" minValue="4928" maxValue="5481"/>
    </cacheField>
    <cacheField name="Inwoners 80+ jaar" numFmtId="3">
      <sharedItems containsSemiMixedTypes="0" containsString="0" containsNumber="1" containsInteger="1" minValue="1274" maxValue="1538"/>
    </cacheField>
    <cacheField name="Groene druk" numFmtId="10">
      <sharedItems containsSemiMixedTypes="0" containsString="0" containsNumber="1" minValue="0.30570753543894552" maxValue="0.31580556404769183"/>
    </cacheField>
    <cacheField name="Grijze druk" numFmtId="10">
      <sharedItems containsSemiMixedTypes="0" containsString="0" containsNumber="1" minValue="0.30639144491420045" maxValue="0.33508589594668947"/>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r:id="rId1" refreshedBy="Ellen Vandeputte" refreshedDate="43216.641241666664" createdVersion="5" refreshedVersion="5" minRefreshableVersion="3" recordCount="20">
  <cacheSource type="worksheet">
    <worksheetSource name="Tabel491"/>
  </cacheSource>
  <cacheFields count="8">
    <cacheField name="Evolutie bevolkingsaantal" numFmtId="0">
      <sharedItems containsMixedTypes="1" containsNumber="1" containsInteger="1" minValue="2010" maxValue="2017" count="20">
        <n v="2010"/>
        <n v="2011"/>
        <n v="2012"/>
        <n v="2013"/>
        <n v="2014"/>
        <n v="2015"/>
        <n v="2016"/>
        <n v="2017"/>
        <s v="2018*"/>
        <s v="2019*"/>
        <s v="2020*"/>
        <s v="2021*"/>
        <s v="2022*"/>
        <s v="2023*"/>
        <s v="2024*"/>
        <s v="2025*"/>
        <s v="2026*"/>
        <s v="2027*"/>
        <s v="2030*"/>
        <s v="2035*"/>
      </sharedItems>
    </cacheField>
    <cacheField name="Bevolkingaantal eind vorig jaar" numFmtId="3">
      <sharedItems containsSemiMixedTypes="0" containsString="0" containsNumber="1" containsInteger="1" minValue="26578" maxValue="30116"/>
    </cacheField>
    <cacheField name="Aantal inwoners" numFmtId="3">
      <sharedItems containsSemiMixedTypes="0" containsString="0" containsNumber="1" containsInteger="1" minValue="0" maxValue="30116"/>
    </cacheField>
    <cacheField name="Aantal gezinnen" numFmtId="3">
      <sharedItems containsString="0" containsBlank="1" containsNumber="1" containsInteger="1" minValue="11499" maxValue="12237"/>
    </cacheField>
    <cacheField name="Gezinsverdunning" numFmtId="0">
      <sharedItems containsBlank="1" containsMixedTypes="1" containsNumber="1" minValue="2.2753942959875788" maxValue="2.3326986325082224"/>
    </cacheField>
    <cacheField name="Aantal alleenwonende mannen" numFmtId="0">
      <sharedItems containsString="0" containsBlank="1" containsNumber="1" containsInteger="1" minValue="1430" maxValue="1716"/>
    </cacheField>
    <cacheField name="Aantal alleenwonende vrouwen" numFmtId="0">
      <sharedItems containsString="0" containsBlank="1" containsNumber="1" containsInteger="1" minValue="1610" maxValue="1862"/>
    </cacheField>
    <cacheField name="Aandeel alleenstaanden tov aantal gezinnen" numFmtId="10">
      <sharedItems containsBlank="1" containsMixedTypes="1" containsNumber="1" minValue="0.26437081485346553" maxValue="0.28869072422701891"/>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r:id="rId1" refreshedBy="Ellen Vandeputte" refreshedDate="43216.641241898149" createdVersion="5" refreshedVersion="5" minRefreshableVersion="3" recordCount="10">
  <cacheSource type="worksheet">
    <worksheetSource name="Tabel93"/>
  </cacheSource>
  <cacheFields count="9">
    <cacheField name="Jaar" numFmtId="0">
      <sharedItems containsSemiMixedTypes="0" containsString="0" containsNumber="1" containsInteger="1" minValue="2008" maxValue="2017" count="10">
        <n v="2008"/>
        <n v="2009"/>
        <n v="2010"/>
        <n v="2011"/>
        <n v="2012"/>
        <n v="2013"/>
        <n v="2014"/>
        <n v="2015"/>
        <n v="2016"/>
        <n v="2017"/>
      </sharedItems>
    </cacheField>
    <cacheField name="Bebouwde oppervlakte in ha" numFmtId="0">
      <sharedItems containsSemiMixedTypes="0" containsString="0" containsNumber="1" containsInteger="1" minValue="980" maxValue="1034"/>
    </cacheField>
    <cacheField name="Groeiindex bebouwde oppervlakte" numFmtId="0">
      <sharedItems containsSemiMixedTypes="0" containsString="0" containsNumber="1" minValue="100" maxValue="105.51020408163265"/>
    </cacheField>
    <cacheField name="Woonfunctie" numFmtId="0">
      <sharedItems containsSemiMixedTypes="0" containsString="0" containsNumber="1" containsInteger="1" minValue="627" maxValue="663"/>
    </cacheField>
    <cacheField name="Aandeel wonen van bebouwde opp" numFmtId="166">
      <sharedItems containsSemiMixedTypes="0" containsString="0" containsNumber="1" minValue="0.63979591836734695" maxValue="0.64386317907444668"/>
    </cacheField>
    <cacheField name="Economische functie" numFmtId="0">
      <sharedItems containsSemiMixedTypes="0" containsString="0" containsNumber="1" containsInteger="1" minValue="282" maxValue="302"/>
    </cacheField>
    <cacheField name="Aandeel economische functie van bebouwde opp" numFmtId="166">
      <sharedItems containsSemiMixedTypes="0" containsString="0" containsNumber="1" minValue="0.28370221327967809" maxValue="0.29227761485826004"/>
    </cacheField>
    <cacheField name="Welzijn en recreatiefunctie" numFmtId="0">
      <sharedItems containsSemiMixedTypes="0" containsString="0" containsNumber="1" containsInteger="1" minValue="43" maxValue="44"/>
    </cacheField>
    <cacheField name="Aandeel welzijns- en recreatiefunctie van bebouwde oppervlakte" numFmtId="166">
      <sharedItems containsSemiMixedTypes="0" containsString="0" containsNumber="1" minValue="4.1586073500967116E-2" maxValue="4.4897959183673466E-2"/>
    </cacheField>
  </cacheFields>
  <extLst>
    <ext xmlns:x14="http://schemas.microsoft.com/office/spreadsheetml/2009/9/main" uri="{725AE2AE-9491-48be-B2B4-4EB974FC3084}">
      <x14:pivotCacheDefinition pivotCacheId="12"/>
    </ext>
  </extLst>
</pivotCacheDefinition>
</file>

<file path=xl/pivotCache/pivotCacheDefinition85.xml><?xml version="1.0" encoding="utf-8"?>
<pivotCacheDefinition xmlns="http://schemas.openxmlformats.org/spreadsheetml/2006/main" xmlns:r="http://schemas.openxmlformats.org/officeDocument/2006/relationships" r:id="rId1" refreshedBy="Ellen Vandeputte" refreshedDate="43216.641242708334" createdVersion="5" refreshedVersion="5" minRefreshableVersion="3" recordCount="6">
  <cacheSource type="worksheet">
    <worksheetSource name="Tabel95"/>
  </cacheSource>
  <cacheFields count="5">
    <cacheField name="Jaar" numFmtId="0">
      <sharedItems containsSemiMixedTypes="0" containsString="0" containsNumber="1" containsInteger="1" minValue="2017" maxValue="2017"/>
    </cacheField>
    <cacheField name="Locatie" numFmtId="0">
      <sharedItems count="2">
        <s v="Harelbeke"/>
        <s v="Vlaamse gewest"/>
      </sharedItems>
    </cacheField>
    <cacheField name="Natuur- en groenvoorzieningen in de gemeente" numFmtId="0">
      <sharedItems count="3">
        <s v="Voldoende groen in de buurt"/>
        <s v="Voldoende groen in de gemeente"/>
        <s v="Tevreden over natuur- en groenvoorzieningen "/>
      </sharedItems>
    </cacheField>
    <cacheField name="Oneens " numFmtId="9">
      <sharedItems containsSemiMixedTypes="0" containsString="0" containsNumber="1" minValue="0.06" maxValue="0.11"/>
    </cacheField>
    <cacheField name="Eens" numFmtId="9">
      <sharedItems containsSemiMixedTypes="0" containsString="0" containsNumber="1" minValue="0.75" maxValue="0.81"/>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r:id="rId1" refreshedBy="Ellen Vandeputte" refreshedDate="43216.641243055557" createdVersion="5" refreshedVersion="5" minRefreshableVersion="3" recordCount="4">
  <cacheSource type="worksheet">
    <worksheetSource name="Tabel9621"/>
  </cacheSource>
  <cacheFields count="5">
    <cacheField name="Jaar" numFmtId="0">
      <sharedItems containsSemiMixedTypes="0" containsString="0" containsNumber="1" containsInteger="1" minValue="2017" maxValue="2017"/>
    </cacheField>
    <cacheField name="locatie" numFmtId="0">
      <sharedItems/>
    </cacheField>
    <cacheField name="Veiligheid van verplaatsingen" numFmtId="0">
      <sharedItems count="2">
        <s v="Veilig om te fietsen"/>
        <s v="Veilig voor kinderen om zich te verplaatsen"/>
      </sharedItems>
    </cacheField>
    <cacheField name="Oneens" numFmtId="9">
      <sharedItems containsSemiMixedTypes="0" containsString="0" containsNumber="1" minValue="0.24" maxValue="0.42"/>
    </cacheField>
    <cacheField name="Eens" numFmtId="9">
      <sharedItems containsSemiMixedTypes="0" containsString="0" containsNumber="1" minValue="0.33" maxValue="0.54"/>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r:id="rId1" refreshedBy="Ellen Vandeputte" refreshedDate="43216.641243402781" createdVersion="5" refreshedVersion="5" minRefreshableVersion="3" recordCount="2">
  <cacheSource type="worksheet">
    <worksheetSource name="Tabel962150"/>
  </cacheSource>
  <cacheFields count="7">
    <cacheField name="Dominant vervoersmiddel voor woon/werk, woon/school" numFmtId="0">
      <sharedItems containsSemiMixedTypes="0" containsString="0" containsNumber="1" containsInteger="1" minValue="2017" maxValue="2017"/>
    </cacheField>
    <cacheField name="locatie" numFmtId="0">
      <sharedItems/>
    </cacheField>
    <cacheField name="Te voet" numFmtId="9">
      <sharedItems containsSemiMixedTypes="0" containsString="0" containsNumber="1" minValue="0.03" maxValue="0.04"/>
    </cacheField>
    <cacheField name="Met de fiets" numFmtId="9">
      <sharedItems containsSemiMixedTypes="0" containsString="0" containsNumber="1" minValue="0.16" maxValue="0.16"/>
    </cacheField>
    <cacheField name="Openbaar vervoer" numFmtId="9">
      <sharedItems containsSemiMixedTypes="0" containsString="0" containsNumber="1" minValue="0.1" maxValue="0.16"/>
    </cacheField>
    <cacheField name="Met de auto" numFmtId="9">
      <sharedItems containsSemiMixedTypes="0" containsString="0" containsNumber="1" minValue="0.59" maxValue="0.67"/>
    </cacheField>
    <cacheField name="Ander" numFmtId="9">
      <sharedItems containsSemiMixedTypes="0" containsString="0" containsNumber="1" minValue="0.04" maxValue="0.05"/>
    </cacheField>
  </cacheFields>
  <extLst>
    <ext xmlns:x14="http://schemas.microsoft.com/office/spreadsheetml/2009/9/main" uri="{725AE2AE-9491-48be-B2B4-4EB974FC3084}">
      <x14:pivotCacheDefinition pivotCacheId="13"/>
    </ext>
  </extLst>
</pivotCacheDefinition>
</file>

<file path=xl/pivotCache/pivotCacheDefinition88.xml><?xml version="1.0" encoding="utf-8"?>
<pivotCacheDefinition xmlns="http://schemas.openxmlformats.org/spreadsheetml/2006/main" xmlns:r="http://schemas.openxmlformats.org/officeDocument/2006/relationships" r:id="rId1" refreshedBy="Ellen Vandeputte" refreshedDate="43216.641243749997" createdVersion="5" refreshedVersion="5" minRefreshableVersion="3" recordCount="6">
  <cacheSource type="worksheet">
    <worksheetSource name="Tabel962199"/>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Aandeel inwoners dat " numFmtId="0">
      <sharedItems count="3">
        <s v="Veel contact met andere buurtbewoners"/>
        <s v="Aangenaam praten met mensen in de buurt"/>
        <s v="Vindt dat er zorg voor elkaar gedragen wordt"/>
      </sharedItems>
    </cacheField>
    <cacheField name="Oneens" numFmtId="9">
      <sharedItems containsSemiMixedTypes="0" containsString="0" containsNumber="1" minValue="0.06" maxValue="0.21"/>
    </cacheField>
    <cacheField name="Eens" numFmtId="9">
      <sharedItems containsSemiMixedTypes="0" containsString="0" containsNumber="1" minValue="0.57999999999999996" maxValue="0.81"/>
    </cacheField>
  </cacheFields>
  <extLst>
    <ext xmlns:x14="http://schemas.microsoft.com/office/spreadsheetml/2009/9/main" uri="{725AE2AE-9491-48be-B2B4-4EB974FC3084}">
      <x14:pivotCacheDefinition pivotCacheId="16"/>
    </ext>
  </extLst>
</pivotCacheDefinition>
</file>

<file path=xl/pivotCache/pivotCacheDefinition89.xml><?xml version="1.0" encoding="utf-8"?>
<pivotCacheDefinition xmlns="http://schemas.openxmlformats.org/spreadsheetml/2006/main" xmlns:r="http://schemas.openxmlformats.org/officeDocument/2006/relationships" r:id="rId1" refreshedBy="Ellen Vandeputte" refreshedDate="43216.641244675928" createdVersion="5" refreshedVersion="5" minRefreshableVersion="3" recordCount="16">
  <cacheSource type="worksheet">
    <worksheetSource name="Tabel100"/>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Overlast" numFmtId="0">
      <sharedItems count="8">
        <s v="Onaangepaste snelheid"/>
        <s v="Zwerfvuil"/>
        <s v="Agressief verkeersgedrag"/>
        <s v="Lawaai door verkeer"/>
        <s v="Sluipverkeer"/>
        <s v="Geurhinder"/>
        <s v="Sluikstorten"/>
        <s v="Lichthinder"/>
      </sharedItems>
    </cacheField>
    <cacheField name="Af en toe" numFmtId="9">
      <sharedItems containsSemiMixedTypes="0" containsString="0" containsNumber="1" minValue="0.05" maxValue="0.36"/>
    </cacheField>
    <cacheField name="Vaak/altijd" numFmtId="9">
      <sharedItems containsSemiMixedTypes="0" containsString="0" containsNumber="1" minValue="0.05" maxValue="0.44"/>
    </cacheField>
  </cacheFields>
  <extLst>
    <ext xmlns:x14="http://schemas.microsoft.com/office/spreadsheetml/2009/9/main" uri="{725AE2AE-9491-48be-B2B4-4EB974FC3084}">
      <x14:pivotCacheDefinition pivotCacheId="15"/>
    </ext>
  </extLst>
</pivotCacheDefinition>
</file>

<file path=xl/pivotCache/pivotCacheDefinition9.xml><?xml version="1.0" encoding="utf-8"?>
<pivotCacheDefinition xmlns="http://schemas.openxmlformats.org/spreadsheetml/2006/main" xmlns:r="http://schemas.openxmlformats.org/officeDocument/2006/relationships" r:id="rId1" refreshedBy="Ellen Vandeputte" refreshedDate="43216.641214699077" createdVersion="5" refreshedVersion="5" minRefreshableVersion="3" recordCount="6">
  <cacheSource type="worksheet">
    <worksheetSource name="Tabel103"/>
  </cacheSource>
  <cacheFields count="19">
    <cacheField name="Jaar" numFmtId="0">
      <sharedItems containsSemiMixedTypes="0" containsString="0" containsNumber="1" containsInteger="1" minValue="2011" maxValue="2016" count="6">
        <n v="2011"/>
        <n v="2012"/>
        <n v="2013"/>
        <n v="2014"/>
        <n v="2015"/>
        <n v="2016"/>
      </sharedItems>
    </cacheField>
    <cacheField name="Huisvuil (inclusief KMO-zakken)" numFmtId="1">
      <sharedItems containsSemiMixedTypes="0" containsString="0" containsNumber="1" containsInteger="1" minValue="3610390" maxValue="3864410"/>
    </cacheField>
    <cacheField name="Groeiindex huisvuil" numFmtId="3">
      <sharedItems containsSemiMixedTypes="0" containsString="0" containsNumber="1" minValue="100" maxValue="107.03580499613614"/>
    </cacheField>
    <cacheField name="PMD" numFmtId="0">
      <sharedItems containsSemiMixedTypes="0" containsString="0" containsNumber="1" containsInteger="1" minValue="397960" maxValue="416370"/>
    </cacheField>
    <cacheField name="Groeiindex PMD" numFmtId="3">
      <sharedItems containsSemiMixedTypes="0" containsString="0" containsNumber="1" minValue="100" maxValue="104.62609307468087"/>
    </cacheField>
    <cacheField name="Papier &amp; karton" numFmtId="0">
      <sharedItems containsSemiMixedTypes="0" containsString="0" containsNumber="1" containsInteger="1" minValue="1892240" maxValue="2152880"/>
    </cacheField>
    <cacheField name="Groeiindex Papier en karton" numFmtId="3">
      <sharedItems containsSemiMixedTypes="0" containsString="0" containsNumber="1" minValue="87.893426479878116" maxValue="100"/>
    </cacheField>
    <cacheField name="Groenafval van Imog-tuinafvalbakken" numFmtId="0">
      <sharedItems containsSemiMixedTypes="0" containsString="0" containsNumber="1" containsInteger="1" minValue="1305460" maxValue="1706646"/>
    </cacheField>
    <cacheField name="Groeiindex groenafval " numFmtId="3">
      <sharedItems containsSemiMixedTypes="0" containsString="0" containsNumber="1" minValue="89.333505778628137" maxValue="116.78693357366186"/>
    </cacheField>
    <cacheField name="Multistroom via Imog" numFmtId="0">
      <sharedItems containsSemiMixedTypes="0" containsString="0" containsNumber="1" containsInteger="1" minValue="6457" maxValue="11656"/>
    </cacheField>
    <cacheField name="Groeiindex multistroom" numFmtId="3">
      <sharedItems containsSemiMixedTypes="0" containsString="0" containsNumber="1" minValue="73.366662879218268" maxValue="132.43949551187367"/>
    </cacheField>
    <cacheField name="Asbestcement op afroep via Imog" numFmtId="0">
      <sharedItems containsString="0" containsBlank="1" containsNumber="1" containsInteger="1" minValue="0" maxValue="485"/>
    </cacheField>
    <cacheField name="Groeiindex asbestcement " numFmtId="3">
      <sharedItems containsString="0" containsBlank="1" containsNumber="1" minValue="0" maxValue="167.24137931034483"/>
    </cacheField>
    <cacheField name="Kledij" numFmtId="0">
      <sharedItems containsSemiMixedTypes="0" containsString="0" containsNumber="1" containsInteger="1" minValue="3518" maxValue="27293"/>
    </cacheField>
    <cacheField name="Groeiindex kledij" numFmtId="3">
      <sharedItems containsSemiMixedTypes="0" containsString="0" containsNumber="1" minValue="12.889751951049719" maxValue="100"/>
    </cacheField>
    <cacheField name="Glas (glasbollen)" numFmtId="3">
      <sharedItems containsSemiMixedTypes="0" containsString="0" containsNumber="1" containsInteger="1" minValue="818813" maxValue="854084"/>
    </cacheField>
    <cacheField name="Groeiindex glas in glasbollen" numFmtId="3">
      <sharedItems containsSemiMixedTypes="0" containsString="0" containsNumber="1" minValue="95.941081768906116" maxValue="100.07381768671775"/>
    </cacheField>
    <cacheField name="Kledij (kledijcontainer)" numFmtId="3">
      <sharedItems containsSemiMixedTypes="0" containsString="0" containsNumber="1" containsInteger="1" minValue="131518" maxValue="231396"/>
    </cacheField>
    <cacheField name="Groeiindex kledij in vaste containers " numFmtId="3">
      <sharedItems containsSemiMixedTypes="0" containsString="0" containsNumber="1" minValue="100" maxValue="175.94245654587203"/>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r:id="rId1" refreshedBy="Ellen Vandeputte" refreshedDate="43216.641245486113" createdVersion="5" refreshedVersion="5" minRefreshableVersion="3" recordCount="2">
  <cacheSource type="worksheet">
    <worksheetSource name="Tabel105"/>
  </cacheSource>
  <cacheFields count="3">
    <cacheField name="Jaar" numFmtId="0">
      <sharedItems containsSemiMixedTypes="0" containsString="0" containsNumber="1" containsInteger="1" minValue="2016" maxValue="2017" count="2">
        <n v="2016"/>
        <n v="2017"/>
      </sharedItems>
    </cacheField>
    <cacheField name="Samplings" numFmtId="0">
      <sharedItems containsSemiMixedTypes="0" containsString="0" containsNumber="1" containsInteger="1" minValue="3077" maxValue="5168"/>
    </cacheField>
    <cacheField name="Ademtests" numFmtId="0">
      <sharedItems containsSemiMixedTypes="0" containsString="0" containsNumber="1" containsInteger="1" minValue="321" maxValue="1092"/>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r:id="rId1" refreshedBy="Ellen Vandeputte" refreshedDate="43216.641245833336" createdVersion="5" refreshedVersion="5" minRefreshableVersion="3" recordCount="6">
  <cacheSource type="worksheet">
    <worksheetSource name="Tabel106"/>
  </cacheSource>
  <cacheFields count="7">
    <cacheField name="Jaar" numFmtId="0">
      <sharedItems containsSemiMixedTypes="0" containsString="0" containsNumber="1" containsInteger="1" minValue="2017" maxValue="2017"/>
    </cacheField>
    <cacheField name="Locatie" numFmtId="0">
      <sharedItems count="2">
        <s v="Harelbeke"/>
        <s v="Vlaams gewest"/>
      </sharedItems>
    </cacheField>
    <cacheField name="Evenement" numFmtId="0">
      <sharedItems count="3">
        <s v="Sportevenement"/>
        <s v="Pleinevenement"/>
        <s v="Cultureel evenement"/>
      </sharedItems>
    </cacheField>
    <cacheField name="Tot 12 keer in eigen gemeente" numFmtId="9">
      <sharedItems containsSemiMixedTypes="0" containsString="0" containsNumber="1" minValue="0.39" maxValue="0.53"/>
    </cacheField>
    <cacheField name="Meer dan 12 keer in eigen gemeente" numFmtId="9">
      <sharedItems containsSemiMixedTypes="0" containsString="0" containsNumber="1" minValue="0.04" maxValue="0.3"/>
    </cacheField>
    <cacheField name="Tot 12 keer in andere gemeente" numFmtId="9">
      <sharedItems containsSemiMixedTypes="0" containsString="0" containsNumber="1" minValue="0.36" maxValue="0.54"/>
    </cacheField>
    <cacheField name="Meer dan 12 keer in andere gemeente" numFmtId="9">
      <sharedItems containsSemiMixedTypes="0" containsString="0" containsNumber="1" minValue="7.0000000000000007E-2" maxValue="0.11"/>
    </cacheField>
  </cacheFields>
  <extLst>
    <ext xmlns:x14="http://schemas.microsoft.com/office/spreadsheetml/2009/9/main" uri="{725AE2AE-9491-48be-B2B4-4EB974FC3084}">
      <x14:pivotCacheDefinition pivotCacheId="21"/>
    </ext>
  </extLst>
</pivotCacheDefinition>
</file>

<file path=xl/pivotCache/pivotCacheDefinition92.xml><?xml version="1.0" encoding="utf-8"?>
<pivotCacheDefinition xmlns="http://schemas.openxmlformats.org/spreadsheetml/2006/main" xmlns:r="http://schemas.openxmlformats.org/officeDocument/2006/relationships" r:id="rId1" refreshedBy="Ellen Vandeputte" refreshedDate="43216.641246180552" createdVersion="5" refreshedVersion="5" minRefreshableVersion="3" recordCount="10">
  <cacheSource type="worksheet">
    <worksheetSource name="Tabel110"/>
  </cacheSource>
  <cacheFields count="8">
    <cacheField name="Wijk" numFmtId="0">
      <sharedItems count="10">
        <s v="Arendswijk"/>
        <s v="Bavikhove"/>
        <s v="Centrum"/>
        <s v="Eiland"/>
        <s v="Hulste"/>
        <s v="Kollegewijk"/>
        <s v="Overleie"/>
        <s v="Stasegem"/>
        <s v="Zandberg"/>
        <s v="Harelbeke"/>
      </sharedItems>
    </cacheField>
    <cacheField name="Bevolking 2017" numFmtId="3">
      <sharedItems containsSemiMixedTypes="0" containsString="0" containsNumber="1" containsInteger="1" minValue="1361" maxValue="27728"/>
    </cacheField>
    <cacheField name="Aantal vreemde nationaliteit" numFmtId="0">
      <sharedItems containsSemiMixedTypes="0" containsString="0" containsNumber="1" containsInteger="1" minValue="37" maxValue="1401"/>
    </cacheField>
    <cacheField name="Aandeel vreemde nationaliteit" numFmtId="166">
      <sharedItems containsSemiMixedTypes="0" containsString="0" containsNumber="1" minValue="1.9900000000000001E-2" maxValue="0.10249999999999999"/>
    </cacheField>
    <cacheField name="Aantal vreemde nationaliteit bij geboorte" numFmtId="1">
      <sharedItems containsSemiMixedTypes="0" containsString="0" containsNumber="1" containsInteger="1" minValue="57" maxValue="2511"/>
    </cacheField>
    <cacheField name="Aandeel vreemde nationaliteit bij geboorte" numFmtId="166">
      <sharedItems containsSemiMixedTypes="0" containsString="0" containsNumber="1" minValue="3.0599999999999999E-2" maxValue="0.1686"/>
    </cacheField>
    <cacheField name="Aantal laag en medium HDI bij geboorte" numFmtId="1">
      <sharedItems containsSemiMixedTypes="0" containsString="0" containsNumber="1" containsInteger="1" minValue="11" maxValue="1097"/>
    </cacheField>
    <cacheField name="Aandeel laag en medium HDI bij geboorte" numFmtId="166">
      <sharedItems containsSemiMixedTypes="0" containsString="0" containsNumber="1" minValue="0.193" maxValue="0.57799999999999996"/>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r:id="rId1" refreshedBy="Ellen Vandeputte" refreshedDate="43216.641246412037" createdVersion="5" refreshedVersion="5" minRefreshableVersion="3" recordCount="4">
  <cacheSource type="worksheet">
    <worksheetSource name="Tabel111"/>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Tevredenheid onderwijs" numFmtId="0">
      <sharedItems count="2">
        <s v="Voldoende aanbod in kleuter en lager"/>
        <s v="Tevreden over onderwijsvoorzieningen"/>
      </sharedItems>
    </cacheField>
    <cacheField name="Oneens" numFmtId="9">
      <sharedItems containsSemiMixedTypes="0" containsString="0" containsNumber="1" minValue="0.02" maxValue="0.04"/>
    </cacheField>
    <cacheField name="Eens" numFmtId="9">
      <sharedItems containsSemiMixedTypes="0" containsString="0" containsNumber="1" minValue="0.87" maxValue="0.94"/>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r:id="rId1" refreshedBy="Ellen Vandeputte" refreshedDate="43216.64124675926" createdVersion="5" refreshedVersion="5" minRefreshableVersion="3" recordCount="4">
  <cacheSource type="worksheet">
    <worksheetSource name="Tabel80"/>
  </cacheSource>
  <cacheFields count="8">
    <cacheField name="Organisatie" numFmtId="0">
      <sharedItems count="4">
        <s v="Stad"/>
        <s v="OCMW"/>
        <s v="Zorgbedrijf"/>
        <s v="Politiezone"/>
      </sharedItems>
    </cacheField>
    <cacheField name="Aantal mannen tewerkgesteld" numFmtId="0">
      <sharedItems containsSemiMixedTypes="0" containsString="0" containsNumber="1" containsInteger="1" minValue="10" maxValue="119"/>
    </cacheField>
    <cacheField name="Aantal vrouwen tewerkgesteld" numFmtId="0">
      <sharedItems containsSemiMixedTypes="0" containsString="0" containsNumber="1" containsInteger="1" minValue="17" maxValue="279"/>
    </cacheField>
    <cacheField name="Aantal mannen deeltijds tewerkgesteld" numFmtId="0">
      <sharedItems containsSemiMixedTypes="0" containsString="0" containsNumber="1" containsInteger="1" minValue="2" maxValue="52"/>
    </cacheField>
    <cacheField name="Aantal vrouwen deeltijds tewerkgesteld" numFmtId="0">
      <sharedItems containsSemiMixedTypes="0" containsString="0" containsNumber="1" containsInteger="1" minValue="4" maxValue="201"/>
    </cacheField>
    <cacheField name="Deeltijdse tewerkstelling" numFmtId="9">
      <sharedItems containsSemiMixedTypes="0" containsString="0" containsNumber="1" minValue="0.10526315789473684" maxValue="0.72670807453416153"/>
    </cacheField>
    <cacheField name="Mannen deeltijds tewerkgesteld" numFmtId="9">
      <sharedItems containsSemiMixedTypes="0" containsString="0" containsNumber="1" minValue="0.16" maxValue="0.25742574257425743"/>
    </cacheField>
    <cacheField name="Vrouwen deeltijds tewerkgesteld" numFmtId="9">
      <sharedItems containsSemiMixedTypes="0" containsString="0" containsNumber="1" minValue="0.5" maxValue="0.72"/>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r:id="rId1" refreshedBy="Ellen Vandeputte" refreshedDate="43216.691759259258" createdVersion="5" refreshedVersion="5" minRefreshableVersion="3" recordCount="6">
  <cacheSource type="worksheet">
    <worksheetSource name="Tabel107"/>
  </cacheSource>
  <cacheFields count="5">
    <cacheField name="Jaar" numFmtId="0">
      <sharedItems containsSemiMixedTypes="0" containsString="0" containsNumber="1" containsInteger="1" minValue="2017" maxValue="2017" count="1">
        <n v="2017"/>
      </sharedItems>
    </cacheField>
    <cacheField name="Locatie" numFmtId="0">
      <sharedItems count="2">
        <s v="Harelbeke"/>
        <s v="Vlaams gewest"/>
      </sharedItems>
    </cacheField>
    <cacheField name="Tevreden over" numFmtId="0">
      <sharedItems count="3">
        <s v="Loketvoorzieningen"/>
        <s v="Algemene dienstverlening"/>
        <s v="Digitale dienstverlening"/>
      </sharedItems>
    </cacheField>
    <cacheField name="Oneens" numFmtId="9">
      <sharedItems containsSemiMixedTypes="0" containsString="0" containsNumber="1" minValue="0.06" maxValue="0.1" count="4">
        <n v="0.1"/>
        <n v="0.09"/>
        <n v="0.06"/>
        <n v="7.0000000000000007E-2"/>
      </sharedItems>
    </cacheField>
    <cacheField name="Eens" numFmtId="9">
      <sharedItems containsSemiMixedTypes="0" containsString="0" containsNumber="1" minValue="0.61" maxValue="0.77"/>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r:id="rId1" refreshedBy="Ellen Vandeputte" refreshedDate="43216.694919097223" createdVersion="5" refreshedVersion="5" minRefreshableVersion="3" recordCount="6">
  <cacheSource type="worksheet">
    <worksheetSource name="Tabel107109"/>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Voldoende geïnformeerd worden over" numFmtId="0">
      <sharedItems count="3">
        <s v="Activiteiten"/>
        <s v="Initiatieven"/>
        <s v="Beslissingen"/>
      </sharedItems>
    </cacheField>
    <cacheField name="Oneens" numFmtId="9">
      <sharedItems containsSemiMixedTypes="0" containsString="0" containsNumber="1" minValue="0.09" maxValue="0.26"/>
    </cacheField>
    <cacheField name="Eens" numFmtId="9">
      <sharedItems containsSemiMixedTypes="0" containsString="0" containsNumber="1" minValue="0.47" maxValue="0.78"/>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r:id="rId1" refreshedBy="Ellen Vandeputte" refreshedDate="43216.696918287038" createdVersion="5" refreshedVersion="5" minRefreshableVersion="3" recordCount="4">
  <cacheSource type="worksheet">
    <worksheetSource name="Tabel119"/>
  </cacheSource>
  <cacheFields count="5">
    <cacheField name="Jaar" numFmtId="0">
      <sharedItems containsSemiMixedTypes="0" containsString="0" containsNumber="1" containsInteger="1" minValue="2017" maxValue="2017"/>
    </cacheField>
    <cacheField name="Locatie" numFmtId="0">
      <sharedItems count="2">
        <s v="Harelbeke"/>
        <s v="Vlaams gewest"/>
      </sharedItems>
    </cacheField>
    <cacheField name="Consultatie bewoners" numFmtId="0">
      <sharedItems count="2">
        <s v="Voldoende inspanningen om bewoners te betrekken"/>
        <s v="Op goede manier omspringen met vragen van inwoners"/>
      </sharedItems>
    </cacheField>
    <cacheField name="Oneens" numFmtId="9">
      <sharedItems containsSemiMixedTypes="0" containsString="0" containsNumber="1" minValue="0.22" maxValue="0.26"/>
    </cacheField>
    <cacheField name="Eens" numFmtId="9">
      <sharedItems containsSemiMixedTypes="0" containsString="0" containsNumber="1" minValue="0.46" maxValue="0.51"/>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r:id="rId1" refreshedBy="Ellen Vandeputte" refreshedDate="43216.924039004633" createdVersion="5" refreshedVersion="5" minRefreshableVersion="3" recordCount="3">
  <cacheSource type="worksheet">
    <worksheetSource name="Tabel66"/>
  </cacheSource>
  <cacheFields count="4">
    <cacheField name="Jaar" numFmtId="0">
      <sharedItems count="3">
        <s v="Prognose 1.1.2012"/>
        <s v="Prognose 1.1.2015, realisatie2012-2015 + prognose tem 2020"/>
        <s v="Prognose 1.1.2018, realisatie 2012-2018 + prognose tem 2020"/>
      </sharedItems>
    </cacheField>
    <cacheField name="Woningen" numFmtId="0">
      <sharedItems containsSemiMixedTypes="0" containsString="0" containsNumber="1" containsInteger="1" minValue="305" maxValue="617"/>
    </cacheField>
    <cacheField name="Appartementen" numFmtId="0">
      <sharedItems containsSemiMixedTypes="0" containsString="0" containsNumber="1" containsInteger="1" minValue="354" maxValue="542"/>
    </cacheField>
    <cacheField name="Totaal woongelegenheden" numFmtId="0">
      <sharedItems containsSemiMixedTypes="0" containsString="0" containsNumber="1" containsInteger="1" minValue="847" maxValue="971"/>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r:id="rId1" refreshedBy="Ellen Vandeputte" refreshedDate="43217.472121527775" createdVersion="5" refreshedVersion="5" minRefreshableVersion="3" recordCount="5">
  <cacheSource type="worksheet">
    <worksheetSource name="Tabel117"/>
  </cacheSource>
  <cacheFields count="4">
    <cacheField name="Jaar" numFmtId="0">
      <sharedItems containsSemiMixedTypes="0" containsString="0" containsNumber="1" containsInteger="1" minValue="2013" maxValue="2017" count="5">
        <n v="2013"/>
        <n v="2014"/>
        <n v="2015"/>
        <n v="2016"/>
        <n v="2017"/>
      </sharedItems>
    </cacheField>
    <cacheField name="Aantal huurwgl Mijn Huis" numFmtId="0">
      <sharedItems containsSemiMixedTypes="0" containsString="0" containsNumber="1" containsInteger="1" minValue="588" maxValue="601"/>
    </cacheField>
    <cacheField name="Aantal huurwgl SVK De Poort" numFmtId="0">
      <sharedItems containsSemiMixedTypes="0" containsString="0" containsNumber="1" containsInteger="1" minValue="25" maxValue="44"/>
    </cacheField>
    <cacheField name="Totaal" numFmtId="0">
      <sharedItems containsSemiMixedTypes="0" containsString="0" containsNumber="1" containsInteger="1" minValue="613" maxValue="6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
  <r>
    <x v="0"/>
    <x v="0"/>
    <n v="0.34499999999999997"/>
    <n v="0.28799999999999998"/>
  </r>
  <r>
    <x v="0"/>
    <x v="1"/>
    <n v="0.185"/>
    <n v="0.161"/>
  </r>
  <r>
    <x v="1"/>
    <x v="0"/>
    <n v="0.34499999999999997"/>
    <n v="0.28799999999999998"/>
  </r>
  <r>
    <x v="1"/>
    <x v="1"/>
    <n v="0.187"/>
    <n v="0.16"/>
  </r>
  <r>
    <x v="2"/>
    <x v="0"/>
    <n v="0.34799999999999998"/>
    <n v="0.28899999999999998"/>
  </r>
  <r>
    <x v="2"/>
    <x v="1"/>
    <n v="0.188"/>
    <n v="0.16"/>
  </r>
  <r>
    <x v="3"/>
    <x v="0"/>
    <n v="0.35"/>
    <n v="0.28899999999999998"/>
  </r>
  <r>
    <x v="3"/>
    <x v="1"/>
    <n v="0.189"/>
    <n v="0.159"/>
  </r>
</pivotCacheRecords>
</file>

<file path=xl/pivotCache/pivotCacheRecords10.xml><?xml version="1.0" encoding="utf-8"?>
<pivotCacheRecords xmlns="http://schemas.openxmlformats.org/spreadsheetml/2006/main" xmlns:r="http://schemas.openxmlformats.org/officeDocument/2006/relationships" count="9">
  <r>
    <x v="0"/>
    <n v="164.55"/>
  </r>
  <r>
    <x v="1"/>
    <n v="174.35"/>
  </r>
  <r>
    <x v="2"/>
    <n v="158.15"/>
  </r>
  <r>
    <x v="3"/>
    <n v="129"/>
  </r>
  <r>
    <x v="4"/>
    <n v="134.66999999999999"/>
  </r>
  <r>
    <x v="5"/>
    <n v="136.85"/>
  </r>
  <r>
    <x v="6"/>
    <n v="138.30000000000001"/>
  </r>
  <r>
    <x v="7"/>
    <n v="140.51"/>
  </r>
  <r>
    <x v="8"/>
    <n v="139.83000000000001"/>
  </r>
</pivotCacheRecords>
</file>

<file path=xl/pivotCache/pivotCacheRecords100.xml><?xml version="1.0" encoding="utf-8"?>
<pivotCacheRecords xmlns="http://schemas.openxmlformats.org/spreadsheetml/2006/main" xmlns:r="http://schemas.openxmlformats.org/officeDocument/2006/relationships" count="7">
  <r>
    <x v="0"/>
    <n v="183"/>
  </r>
  <r>
    <x v="1"/>
    <n v="129"/>
  </r>
  <r>
    <x v="2"/>
    <n v="131"/>
  </r>
  <r>
    <x v="3"/>
    <n v="130"/>
  </r>
  <r>
    <x v="4"/>
    <n v="128"/>
  </r>
  <r>
    <x v="5"/>
    <n v="118"/>
  </r>
  <r>
    <x v="6"/>
    <n v="101"/>
  </r>
</pivotCacheRecords>
</file>

<file path=xl/pivotCache/pivotCacheRecords101.xml><?xml version="1.0" encoding="utf-8"?>
<pivotCacheRecords xmlns="http://schemas.openxmlformats.org/spreadsheetml/2006/main" xmlns:r="http://schemas.openxmlformats.org/officeDocument/2006/relationships" count="16">
  <r>
    <x v="0"/>
    <n v="1.7110000000000001"/>
    <m/>
  </r>
  <r>
    <x v="1"/>
    <n v="1.7709999999999999"/>
    <n v="3.5000000000000003E-2"/>
  </r>
  <r>
    <x v="2"/>
    <n v="1.8440000000000001"/>
    <n v="4.1000000000000002E-2"/>
  </r>
  <r>
    <x v="3"/>
    <n v="1.905"/>
    <n v="3.3000000000000002E-2"/>
  </r>
  <r>
    <x v="4"/>
    <n v="1.996"/>
    <n v="4.8000000000000001E-2"/>
  </r>
  <r>
    <x v="5"/>
    <n v="2.1070000000000002"/>
    <n v="5.6000000000000001E-2"/>
  </r>
  <r>
    <x v="6"/>
    <n v="2.1909999999999998"/>
    <n v="0.04"/>
  </r>
  <r>
    <x v="7"/>
    <n v="2.2789999999999999"/>
    <n v="0.04"/>
  </r>
  <r>
    <x v="8"/>
    <n v="2.3450000000000002"/>
    <n v="2.9000000000000001E-2"/>
  </r>
  <r>
    <x v="9"/>
    <n v="2.4319999999999999"/>
    <n v="3.6999999999999998E-2"/>
  </r>
  <r>
    <x v="10"/>
    <n v="2.4900000000000002"/>
    <n v="2.4E-2"/>
  </r>
  <r>
    <x v="11"/>
    <n v="2.5379999999999998"/>
    <n v="1.9E-2"/>
  </r>
  <r>
    <x v="12"/>
    <n v="2.56"/>
    <n v="8.0000000000000002E-3"/>
  </r>
  <r>
    <x v="13"/>
    <n v="2.569"/>
    <n v="4.0000000000000001E-3"/>
  </r>
  <r>
    <x v="14"/>
    <n v="2.5720000000000001"/>
    <n v="4.1000000000000003E-3"/>
  </r>
  <r>
    <x v="15"/>
    <n v="2.6070000000000002"/>
    <n v="1.4E-2"/>
  </r>
</pivotCacheRecords>
</file>

<file path=xl/pivotCache/pivotCacheRecords102.xml><?xml version="1.0" encoding="utf-8"?>
<pivotCacheRecords xmlns="http://schemas.openxmlformats.org/spreadsheetml/2006/main" xmlns:r="http://schemas.openxmlformats.org/officeDocument/2006/relationships" count="54">
  <r>
    <x v="0"/>
    <x v="0"/>
    <n v="0.73"/>
  </r>
  <r>
    <x v="0"/>
    <x v="1"/>
    <n v="0.83689999999999998"/>
  </r>
  <r>
    <x v="0"/>
    <x v="2"/>
    <n v="0.78"/>
  </r>
  <r>
    <x v="0"/>
    <x v="3"/>
    <n v="0.42049999999999998"/>
  </r>
  <r>
    <x v="0"/>
    <x v="4"/>
    <n v="0.87219999999999998"/>
  </r>
  <r>
    <x v="0"/>
    <x v="5"/>
    <n v="0.85829999999999995"/>
  </r>
  <r>
    <x v="0"/>
    <x v="6"/>
    <n v="0.79169999999999996"/>
  </r>
  <r>
    <x v="0"/>
    <x v="7"/>
    <n v="0.75270000000000004"/>
  </r>
  <r>
    <x v="0"/>
    <x v="8"/>
    <n v="0.70540000000000003"/>
  </r>
  <r>
    <x v="0"/>
    <x v="9"/>
    <n v="0.91500000000000004"/>
  </r>
  <r>
    <x v="0"/>
    <x v="10"/>
    <n v="0.45750000000000002"/>
  </r>
  <r>
    <x v="1"/>
    <x v="0"/>
    <n v="0.77669999999999995"/>
  </r>
  <r>
    <x v="1"/>
    <x v="1"/>
    <n v="0.81540000000000001"/>
  </r>
  <r>
    <x v="1"/>
    <x v="2"/>
    <n v="0.82"/>
  </r>
  <r>
    <x v="1"/>
    <x v="3"/>
    <n v="0.44700000000000001"/>
  </r>
  <r>
    <x v="1"/>
    <x v="4"/>
    <n v="0.88060000000000005"/>
  </r>
  <r>
    <x v="1"/>
    <x v="5"/>
    <n v="0.9"/>
  </r>
  <r>
    <x v="1"/>
    <x v="6"/>
    <n v="0.82640000000000002"/>
  </r>
  <r>
    <x v="1"/>
    <x v="7"/>
    <n v="0.79620000000000002"/>
  </r>
  <r>
    <x v="1"/>
    <x v="8"/>
    <n v="0.74109999999999998"/>
  </r>
  <r>
    <x v="1"/>
    <x v="9"/>
    <n v="0.83330000000000004"/>
  </r>
  <r>
    <x v="1"/>
    <x v="10"/>
    <n v="0.4375"/>
  </r>
  <r>
    <x v="2"/>
    <x v="0"/>
    <n v="0.76900000000000002"/>
  </r>
  <r>
    <x v="2"/>
    <x v="1"/>
    <n v="0.80900000000000005"/>
  </r>
  <r>
    <x v="2"/>
    <x v="2"/>
    <n v="0.8"/>
  </r>
  <r>
    <x v="2"/>
    <x v="3"/>
    <n v="0.40899999999999997"/>
  </r>
  <r>
    <x v="2"/>
    <x v="4"/>
    <n v="0.89700000000000002"/>
  </r>
  <r>
    <x v="2"/>
    <x v="5"/>
    <n v="0.90500000000000003"/>
  </r>
  <r>
    <x v="2"/>
    <x v="6"/>
    <n v="0.82899999999999996"/>
  </r>
  <r>
    <x v="2"/>
    <x v="7"/>
    <n v="0.82799999999999996"/>
  </r>
  <r>
    <x v="2"/>
    <x v="8"/>
    <n v="0.78100000000000003"/>
  </r>
  <r>
    <x v="2"/>
    <x v="9"/>
    <n v="0.91600000000000004"/>
  </r>
  <r>
    <x v="2"/>
    <x v="10"/>
    <n v="0.72"/>
  </r>
  <r>
    <x v="3"/>
    <x v="0"/>
    <n v="0.8276"/>
  </r>
  <r>
    <x v="3"/>
    <x v="1"/>
    <n v="0.74460000000000004"/>
  </r>
  <r>
    <x v="3"/>
    <x v="2"/>
    <n v="0.89"/>
  </r>
  <r>
    <x v="3"/>
    <x v="3"/>
    <n v="0.42909999999999998"/>
  </r>
  <r>
    <x v="3"/>
    <x v="4"/>
    <n v="0.89439999999999997"/>
  </r>
  <r>
    <x v="3"/>
    <x v="5"/>
    <n v="0.90269999999999995"/>
  </r>
  <r>
    <x v="3"/>
    <x v="6"/>
    <n v="0.82630000000000003"/>
  </r>
  <r>
    <x v="3"/>
    <x v="7"/>
    <n v="0.83689999999999998"/>
  </r>
  <r>
    <x v="3"/>
    <x v="8"/>
    <n v="0.72319999999999995"/>
  </r>
  <r>
    <x v="3"/>
    <x v="9"/>
    <n v="0.86250000000000004"/>
  </r>
  <r>
    <x v="3"/>
    <x v="10"/>
    <n v="0.68400000000000005"/>
  </r>
  <r>
    <x v="4"/>
    <x v="0"/>
    <n v="0.89"/>
  </r>
  <r>
    <x v="4"/>
    <x v="1"/>
    <n v="0.73850000000000005"/>
  </r>
  <r>
    <x v="4"/>
    <x v="2"/>
    <n v="0.82769999999999999"/>
  </r>
  <r>
    <x v="4"/>
    <x v="3"/>
    <n v="0.67069999999999996"/>
  </r>
  <r>
    <x v="4"/>
    <x v="4"/>
    <n v="0.90559999999999996"/>
  </r>
  <r>
    <x v="4"/>
    <x v="5"/>
    <n v="0.89439999999999997"/>
  </r>
  <r>
    <x v="4"/>
    <x v="6"/>
    <n v="0.79510000000000003"/>
  </r>
  <r>
    <x v="4"/>
    <x v="7"/>
    <n v="0.8397"/>
  </r>
  <r>
    <x v="4"/>
    <x v="9"/>
    <n v="0.9"/>
  </r>
  <r>
    <x v="4"/>
    <x v="10"/>
    <n v="0.74"/>
  </r>
</pivotCacheRecords>
</file>

<file path=xl/pivotCache/pivotCacheRecords11.xml><?xml version="1.0" encoding="utf-8"?>
<pivotCacheRecords xmlns="http://schemas.openxmlformats.org/spreadsheetml/2006/main" xmlns:r="http://schemas.openxmlformats.org/officeDocument/2006/relationships" count="8">
  <r>
    <n v="2017"/>
    <x v="0"/>
    <x v="0"/>
    <n v="0.2"/>
    <n v="0.72"/>
  </r>
  <r>
    <n v="2017"/>
    <x v="1"/>
    <x v="0"/>
    <n v="0.18"/>
    <n v="0.73"/>
  </r>
  <r>
    <n v="2017"/>
    <x v="0"/>
    <x v="1"/>
    <n v="0.36"/>
    <n v="0.43"/>
  </r>
  <r>
    <n v="2017"/>
    <x v="1"/>
    <x v="1"/>
    <n v="0.19"/>
    <n v="0.63"/>
  </r>
  <r>
    <n v="2017"/>
    <x v="0"/>
    <x v="2"/>
    <n v="0.21"/>
    <n v="0.57999999999999996"/>
  </r>
  <r>
    <n v="2017"/>
    <x v="1"/>
    <x v="2"/>
    <n v="0.11"/>
    <n v="0.73"/>
  </r>
  <r>
    <n v="2017"/>
    <x v="0"/>
    <x v="3"/>
    <n v="0.3"/>
    <n v="0.42"/>
  </r>
  <r>
    <n v="2017"/>
    <x v="1"/>
    <x v="3"/>
    <n v="0.23"/>
    <n v="0.51"/>
  </r>
</pivotCacheRecords>
</file>

<file path=xl/pivotCache/pivotCacheRecords12.xml><?xml version="1.0" encoding="utf-8"?>
<pivotCacheRecords xmlns="http://schemas.openxmlformats.org/spreadsheetml/2006/main" xmlns:r="http://schemas.openxmlformats.org/officeDocument/2006/relationships" count="4">
  <r>
    <n v="2017"/>
    <x v="0"/>
    <x v="0"/>
    <n v="0.09"/>
    <n v="0.77"/>
  </r>
  <r>
    <n v="2017"/>
    <x v="1"/>
    <x v="0"/>
    <n v="0.09"/>
    <n v="0.76"/>
  </r>
  <r>
    <n v="2017"/>
    <x v="0"/>
    <x v="1"/>
    <n v="0.1"/>
    <n v="0.63"/>
  </r>
  <r>
    <n v="2017"/>
    <x v="1"/>
    <x v="1"/>
    <n v="0.09"/>
    <n v="0.69"/>
  </r>
</pivotCacheRecords>
</file>

<file path=xl/pivotCache/pivotCacheRecords13.xml><?xml version="1.0" encoding="utf-8"?>
<pivotCacheRecords xmlns="http://schemas.openxmlformats.org/spreadsheetml/2006/main" xmlns:r="http://schemas.openxmlformats.org/officeDocument/2006/relationships" count="4">
  <r>
    <n v="2017"/>
    <x v="0"/>
    <x v="0"/>
    <n v="0.22"/>
    <n v="0.45"/>
  </r>
  <r>
    <n v="2017"/>
    <x v="1"/>
    <x v="0"/>
    <n v="0.17"/>
    <n v="0.54"/>
  </r>
  <r>
    <n v="2017"/>
    <x v="0"/>
    <x v="1"/>
    <n v="0.12"/>
    <n v="0.6"/>
  </r>
  <r>
    <n v="2017"/>
    <x v="1"/>
    <x v="1"/>
    <n v="0.08"/>
    <n v="0.63"/>
  </r>
</pivotCacheRecords>
</file>

<file path=xl/pivotCache/pivotCacheRecords14.xml><?xml version="1.0" encoding="utf-8"?>
<pivotCacheRecords xmlns="http://schemas.openxmlformats.org/spreadsheetml/2006/main" xmlns:r="http://schemas.openxmlformats.org/officeDocument/2006/relationships" count="8">
  <r>
    <n v="2017"/>
    <x v="0"/>
    <x v="0"/>
    <n v="5.0000000000000044E-2"/>
    <n v="0.95"/>
  </r>
  <r>
    <n v="2017"/>
    <x v="1"/>
    <x v="0"/>
    <n v="7.999999999999996E-2"/>
    <n v="0.92"/>
  </r>
  <r>
    <n v="2017"/>
    <x v="0"/>
    <x v="1"/>
    <n v="0.88"/>
    <n v="0.12"/>
  </r>
  <r>
    <n v="2017"/>
    <x v="1"/>
    <x v="1"/>
    <n v="0.88"/>
    <n v="0.12"/>
  </r>
  <r>
    <n v="2017"/>
    <x v="0"/>
    <x v="2"/>
    <n v="0.10999999999999999"/>
    <n v="0.89"/>
  </r>
  <r>
    <n v="2017"/>
    <x v="1"/>
    <x v="2"/>
    <n v="0.13"/>
    <n v="0.87"/>
  </r>
  <r>
    <n v="2017"/>
    <x v="0"/>
    <x v="3"/>
    <n v="0.8"/>
    <n v="0.2"/>
  </r>
  <r>
    <n v="2017"/>
    <x v="1"/>
    <x v="3"/>
    <n v="0.82000000000000006"/>
    <n v="0.18"/>
  </r>
</pivotCacheRecords>
</file>

<file path=xl/pivotCache/pivotCacheRecords15.xml><?xml version="1.0" encoding="utf-8"?>
<pivotCacheRecords xmlns="http://schemas.openxmlformats.org/spreadsheetml/2006/main" xmlns:r="http://schemas.openxmlformats.org/officeDocument/2006/relationships" count="4">
  <r>
    <n v="2017"/>
    <x v="0"/>
    <x v="0"/>
    <n v="0.34"/>
    <n v="0.27"/>
    <n v="0.39"/>
  </r>
  <r>
    <n v="2017"/>
    <x v="1"/>
    <x v="0"/>
    <n v="0.39"/>
    <n v="0.22"/>
    <n v="0.38"/>
  </r>
  <r>
    <n v="2017"/>
    <x v="0"/>
    <x v="1"/>
    <n v="0.24"/>
    <n v="0.32"/>
    <n v="0.44"/>
  </r>
  <r>
    <n v="2017"/>
    <x v="1"/>
    <x v="1"/>
    <n v="0.23"/>
    <n v="0.26"/>
    <n v="0.52"/>
  </r>
</pivotCacheRecords>
</file>

<file path=xl/pivotCache/pivotCacheRecords16.xml><?xml version="1.0" encoding="utf-8"?>
<pivotCacheRecords xmlns="http://schemas.openxmlformats.org/spreadsheetml/2006/main" xmlns:r="http://schemas.openxmlformats.org/officeDocument/2006/relationships" count="2">
  <r>
    <n v="2017"/>
    <x v="0"/>
    <n v="0.26"/>
    <n v="0.41"/>
    <n v="0.21"/>
    <n v="0.12"/>
  </r>
  <r>
    <n v="2017"/>
    <x v="1"/>
    <n v="0.24"/>
    <n v="0.31"/>
    <n v="0.3"/>
    <n v="0.15"/>
  </r>
</pivotCacheRecords>
</file>

<file path=xl/pivotCache/pivotCacheRecords17.xml><?xml version="1.0" encoding="utf-8"?>
<pivotCacheRecords xmlns="http://schemas.openxmlformats.org/spreadsheetml/2006/main" xmlns:r="http://schemas.openxmlformats.org/officeDocument/2006/relationships" count="10">
  <r>
    <n v="2017"/>
    <x v="0"/>
    <x v="0"/>
    <n v="0.25"/>
    <n v="0.56000000000000005"/>
  </r>
  <r>
    <n v="2017"/>
    <x v="1"/>
    <x v="0"/>
    <n v="0.24"/>
    <n v="0.64"/>
  </r>
  <r>
    <n v="2017"/>
    <x v="0"/>
    <x v="1"/>
    <n v="0.27"/>
    <n v="0.46"/>
  </r>
  <r>
    <n v="2017"/>
    <x v="1"/>
    <x v="1"/>
    <n v="0.36"/>
    <n v="0.42"/>
  </r>
  <r>
    <n v="2017"/>
    <x v="0"/>
    <x v="2"/>
    <n v="0.27"/>
    <n v="0.47"/>
  </r>
  <r>
    <n v="2017"/>
    <x v="1"/>
    <x v="2"/>
    <n v="0.32"/>
    <n v="0.44"/>
  </r>
  <r>
    <n v="2017"/>
    <x v="0"/>
    <x v="3"/>
    <n v="0.28999999999999998"/>
    <n v="0.46"/>
  </r>
  <r>
    <n v="2017"/>
    <x v="1"/>
    <x v="3"/>
    <n v="0.28999999999999998"/>
    <n v="0.48"/>
  </r>
  <r>
    <n v="2017"/>
    <x v="0"/>
    <x v="4"/>
    <n v="0.24"/>
    <n v="0.55000000000000004"/>
  </r>
  <r>
    <n v="2017"/>
    <x v="1"/>
    <x v="4"/>
    <n v="0.27"/>
    <n v="0.53"/>
  </r>
</pivotCacheRecords>
</file>

<file path=xl/pivotCache/pivotCacheRecords18.xml><?xml version="1.0" encoding="utf-8"?>
<pivotCacheRecords xmlns="http://schemas.openxmlformats.org/spreadsheetml/2006/main" xmlns:r="http://schemas.openxmlformats.org/officeDocument/2006/relationships" count="8">
  <r>
    <x v="0"/>
    <n v="84"/>
    <n v="-78"/>
    <n v="6"/>
    <n v="131"/>
    <n v="-36"/>
    <n v="95"/>
  </r>
  <r>
    <x v="1"/>
    <n v="117"/>
    <n v="-100"/>
    <n v="17"/>
    <n v="143"/>
    <n v="-42"/>
    <n v="101"/>
  </r>
  <r>
    <x v="2"/>
    <n v="109"/>
    <n v="-64"/>
    <n v="45"/>
    <n v="147"/>
    <n v="-61"/>
    <n v="86"/>
  </r>
  <r>
    <x v="3"/>
    <n v="125"/>
    <n v="-109"/>
    <n v="16"/>
    <n v="152"/>
    <n v="-63"/>
    <n v="89"/>
  </r>
  <r>
    <x v="4"/>
    <n v="114"/>
    <n v="-135"/>
    <n v="-21"/>
    <n v="149"/>
    <n v="-51"/>
    <n v="98"/>
  </r>
  <r>
    <x v="5"/>
    <n v="171"/>
    <n v="-125"/>
    <n v="46"/>
    <n v="143"/>
    <n v="-41"/>
    <n v="102"/>
  </r>
  <r>
    <x v="6"/>
    <n v="227"/>
    <n v="-184"/>
    <n v="43"/>
    <n v="143"/>
    <n v="-27"/>
    <n v="116"/>
  </r>
  <r>
    <x v="7"/>
    <n v="232"/>
    <n v="-227"/>
    <n v="5"/>
    <n v="214"/>
    <n v="-26"/>
    <n v="188"/>
  </r>
</pivotCacheRecords>
</file>

<file path=xl/pivotCache/pivotCacheRecords19.xml><?xml version="1.0" encoding="utf-8"?>
<pivotCacheRecords xmlns="http://schemas.openxmlformats.org/spreadsheetml/2006/main" xmlns:r="http://schemas.openxmlformats.org/officeDocument/2006/relationships" count="14">
  <r>
    <x v="0"/>
    <n v="18538"/>
    <n v="322"/>
    <n v="3774"/>
    <n v="21"/>
    <n v="3363"/>
    <n v="22"/>
    <n v="18860"/>
    <n v="3795"/>
    <n v="3385"/>
    <n v="365"/>
    <n v="26040"/>
    <n v="1.401689708141321E-2"/>
    <n v="0.72427035330261136"/>
    <n v="0.14573732718894009"/>
    <n v="0.12999231950844853"/>
    <m/>
    <m/>
    <m/>
  </r>
  <r>
    <x v="1"/>
    <n v="18576"/>
    <n v="342"/>
    <n v="3820"/>
    <n v="15"/>
    <n v="3387"/>
    <n v="30"/>
    <n v="18918"/>
    <n v="3835"/>
    <n v="3417"/>
    <n v="387"/>
    <n v="26170"/>
    <n v="1.4787925105082155E-2"/>
    <n v="0.722888803974016"/>
    <n v="0.14654184180359189"/>
    <n v="0.13056935422239205"/>
    <m/>
    <m/>
    <m/>
  </r>
  <r>
    <x v="2"/>
    <n v="18557"/>
    <n v="356"/>
    <n v="3860"/>
    <n v="19"/>
    <n v="3462"/>
    <n v="37"/>
    <n v="18913"/>
    <n v="3879"/>
    <n v="3499"/>
    <n v="412"/>
    <n v="26291"/>
    <n v="1.5670761857669926E-2"/>
    <n v="0.71937164809250309"/>
    <n v="0.14754098360655737"/>
    <n v="0.13308736830093948"/>
    <m/>
    <m/>
    <m/>
  </r>
  <r>
    <x v="3"/>
    <n v="18593"/>
    <n v="364"/>
    <n v="3860"/>
    <n v="38"/>
    <n v="3436"/>
    <n v="41"/>
    <n v="18957"/>
    <n v="3898"/>
    <n v="3477"/>
    <n v="443"/>
    <n v="26332"/>
    <n v="1.6823636639829866E-2"/>
    <n v="0.71992252772292264"/>
    <n v="0.14803281178793862"/>
    <n v="0.13204466048913868"/>
    <m/>
    <m/>
    <m/>
  </r>
  <r>
    <x v="4"/>
    <n v="18686"/>
    <n v="415"/>
    <n v="3880"/>
    <n v="25"/>
    <n v="3403"/>
    <n v="53"/>
    <n v="19101"/>
    <n v="3905"/>
    <n v="3456"/>
    <n v="493"/>
    <n v="26462"/>
    <n v="1.8630489003098782E-2"/>
    <n v="0.72182752626407676"/>
    <n v="0.14757010052150255"/>
    <n v="0.13060237321442067"/>
    <m/>
    <m/>
    <m/>
  </r>
  <r>
    <x v="5"/>
    <n v="18742"/>
    <n v="482"/>
    <n v="3877"/>
    <n v="41"/>
    <n v="3371"/>
    <n v="65"/>
    <n v="19224"/>
    <n v="3918"/>
    <n v="3436"/>
    <n v="588"/>
    <n v="26578"/>
    <n v="2.2123560839792309E-2"/>
    <n v="0.72330498908871999"/>
    <n v="0.14741515539167732"/>
    <n v="0.12927985551960267"/>
    <m/>
    <m/>
    <m/>
  </r>
  <r>
    <x v="6"/>
    <n v="18853"/>
    <n v="561"/>
    <n v="3872"/>
    <n v="38"/>
    <n v="3357"/>
    <n v="75"/>
    <n v="19414"/>
    <n v="3910"/>
    <n v="3432"/>
    <n v="674"/>
    <n v="26756"/>
    <n v="2.5190611451637018E-2"/>
    <n v="0.72559425923157428"/>
    <n v="0.1461354462550456"/>
    <n v="0.12827029451338018"/>
    <m/>
    <m/>
    <m/>
  </r>
  <r>
    <x v="7"/>
    <n v="18967"/>
    <n v="658"/>
    <n v="3846"/>
    <n v="35"/>
    <n v="3355"/>
    <n v="91"/>
    <n v="19625"/>
    <n v="3881"/>
    <n v="3446"/>
    <n v="784"/>
    <n v="26952"/>
    <n v="2.9088750371029978E-2"/>
    <n v="0.72814633422380526"/>
    <n v="0.14399673493618284"/>
    <n v="0.12785693084001187"/>
    <n v="2.47E-2"/>
    <n v="5.4300000000000001E-2"/>
    <n v="7.9000000000000001E-2"/>
  </r>
  <r>
    <x v="8"/>
    <n v="19065"/>
    <n v="740"/>
    <n v="3826"/>
    <n v="44"/>
    <n v="3313"/>
    <n v="112"/>
    <n v="19805"/>
    <n v="3870"/>
    <n v="3425"/>
    <n v="896"/>
    <n v="27100"/>
    <n v="3.3062730627306275E-2"/>
    <n v="0.73081180811808122"/>
    <n v="0.14280442804428045"/>
    <n v="0.12638376383763839"/>
    <n v="2.6599999999999999E-2"/>
    <n v="5.8999999999999997E-2"/>
    <n v="8.5599999999999996E-2"/>
  </r>
  <r>
    <x v="9"/>
    <n v="19151"/>
    <n v="810"/>
    <n v="3839"/>
    <n v="51"/>
    <n v="3286"/>
    <n v="109"/>
    <n v="19961"/>
    <n v="3890"/>
    <n v="3395"/>
    <n v="970"/>
    <n v="27246"/>
    <n v="3.5601556191734565E-2"/>
    <n v="0.73262130220949861"/>
    <n v="0.14277325111943037"/>
    <n v="0.12460544667107099"/>
    <n v="2.9499999999999998E-2"/>
    <n v="6.5299999999999997E-2"/>
    <n v="9.4799999999999995E-2"/>
  </r>
  <r>
    <x v="10"/>
    <n v="19336"/>
    <n v="858"/>
    <n v="3788"/>
    <n v="64"/>
    <n v="3287"/>
    <n v="105"/>
    <n v="20194"/>
    <n v="3852"/>
    <n v="3392"/>
    <n v="1027"/>
    <n v="27438"/>
    <n v="3.7429841825205916E-2"/>
    <n v="0.73598658794372762"/>
    <n v="0.14038924119833807"/>
    <n v="0.12362417085793426"/>
    <n v="3.3300000000000003E-2"/>
    <n v="6.9099999999999995E-2"/>
    <n v="0.10239999999999999"/>
  </r>
  <r>
    <x v="11"/>
    <n v="19366"/>
    <n v="951"/>
    <n v="3774"/>
    <n v="70"/>
    <n v="3227"/>
    <n v="115"/>
    <n v="20317"/>
    <n v="3844"/>
    <n v="3342"/>
    <n v="1136"/>
    <n v="27503"/>
    <n v="4.1304584954368617E-2"/>
    <n v="0.7387194124277352"/>
    <n v="0.13976657091953604"/>
    <n v="0.12151401665272879"/>
    <n v="3.4500000000000003E-2"/>
    <n v="7.2499999999999995E-2"/>
    <n v="0.107"/>
  </r>
  <r>
    <x v="12"/>
    <n v="19374"/>
    <n v="1129"/>
    <n v="3752"/>
    <n v="83"/>
    <n v="3204"/>
    <n v="129"/>
    <n v="20503"/>
    <n v="3835"/>
    <n v="3333"/>
    <n v="1341"/>
    <n v="27671"/>
    <n v="4.8462289039066173E-2"/>
    <n v="0.74095623577030101"/>
    <n v="0.13859275053304904"/>
    <n v="0.12045101369664993"/>
    <n v="3.7600000000000001E-2"/>
    <n v="7.7799999999999994E-2"/>
    <n v="0.1154"/>
  </r>
  <r>
    <x v="13"/>
    <n v="19498"/>
    <n v="1237"/>
    <n v="3746"/>
    <n v="107"/>
    <n v="3147"/>
    <n v="144"/>
    <n v="20735"/>
    <n v="3853"/>
    <n v="3291"/>
    <n v="1488"/>
    <n v="27879"/>
    <n v="5.3373506940708061E-2"/>
    <n v="0.74374977581692314"/>
    <n v="0.13820438322751893"/>
    <n v="0.11804584095555795"/>
    <m/>
    <m/>
    <m/>
  </r>
</pivotCacheRecords>
</file>

<file path=xl/pivotCache/pivotCacheRecords2.xml><?xml version="1.0" encoding="utf-8"?>
<pivotCacheRecords xmlns="http://schemas.openxmlformats.org/spreadsheetml/2006/main" xmlns:r="http://schemas.openxmlformats.org/officeDocument/2006/relationships" count="30">
  <r>
    <x v="0"/>
    <x v="0"/>
    <n v="355"/>
  </r>
  <r>
    <x v="0"/>
    <x v="1"/>
    <n v="98"/>
  </r>
  <r>
    <x v="0"/>
    <x v="2"/>
    <n v="109"/>
  </r>
  <r>
    <x v="1"/>
    <x v="0"/>
    <n v="329"/>
  </r>
  <r>
    <x v="1"/>
    <x v="1"/>
    <n v="90"/>
  </r>
  <r>
    <x v="1"/>
    <x v="2"/>
    <n v="113"/>
  </r>
  <r>
    <x v="2"/>
    <x v="0"/>
    <n v="298"/>
  </r>
  <r>
    <x v="2"/>
    <x v="1"/>
    <n v="116"/>
  </r>
  <r>
    <x v="2"/>
    <x v="2"/>
    <n v="109"/>
  </r>
  <r>
    <x v="3"/>
    <x v="0"/>
    <n v="312"/>
  </r>
  <r>
    <x v="3"/>
    <x v="1"/>
    <n v="114"/>
  </r>
  <r>
    <x v="3"/>
    <x v="2"/>
    <n v="114"/>
  </r>
  <r>
    <x v="4"/>
    <x v="0"/>
    <n v="345"/>
  </r>
  <r>
    <x v="4"/>
    <x v="1"/>
    <n v="103"/>
  </r>
  <r>
    <x v="4"/>
    <x v="2"/>
    <n v="117"/>
  </r>
  <r>
    <x v="5"/>
    <x v="0"/>
    <n v="386"/>
  </r>
  <r>
    <x v="5"/>
    <x v="1"/>
    <n v="125"/>
  </r>
  <r>
    <x v="5"/>
    <x v="2"/>
    <n v="103"/>
  </r>
  <r>
    <x v="6"/>
    <x v="0"/>
    <n v="400"/>
  </r>
  <r>
    <x v="6"/>
    <x v="1"/>
    <n v="117"/>
  </r>
  <r>
    <x v="6"/>
    <x v="2"/>
    <n v="120"/>
  </r>
  <r>
    <x v="7"/>
    <x v="0"/>
    <n v="386"/>
  </r>
  <r>
    <x v="7"/>
    <x v="1"/>
    <n v="108"/>
  </r>
  <r>
    <x v="7"/>
    <x v="2"/>
    <n v="135"/>
  </r>
  <r>
    <x v="8"/>
    <x v="0"/>
    <n v="395"/>
  </r>
  <r>
    <x v="8"/>
    <x v="1"/>
    <n v="105"/>
  </r>
  <r>
    <x v="8"/>
    <x v="2"/>
    <n v="146"/>
  </r>
  <r>
    <x v="9"/>
    <x v="0"/>
    <n v="431"/>
  </r>
  <r>
    <x v="9"/>
    <x v="1"/>
    <n v="90"/>
  </r>
  <r>
    <x v="9"/>
    <x v="2"/>
    <n v="160"/>
  </r>
</pivotCacheRecords>
</file>

<file path=xl/pivotCache/pivotCacheRecords20.xml><?xml version="1.0" encoding="utf-8"?>
<pivotCacheRecords xmlns="http://schemas.openxmlformats.org/spreadsheetml/2006/main" xmlns:r="http://schemas.openxmlformats.org/officeDocument/2006/relationships" count="61">
  <r>
    <x v="0"/>
    <x v="0"/>
    <n v="87"/>
    <n v="1"/>
    <n v="87"/>
  </r>
  <r>
    <x v="0"/>
    <x v="1"/>
    <n v="17"/>
    <n v="1"/>
    <n v="17"/>
  </r>
  <r>
    <x v="0"/>
    <x v="2"/>
    <n v="13.4"/>
    <n v="1"/>
    <n v="13.4"/>
  </r>
  <r>
    <x v="0"/>
    <x v="3"/>
    <n v="3.6"/>
    <n v="1"/>
    <n v="3.6"/>
  </r>
  <r>
    <x v="0"/>
    <x v="4"/>
    <n v="3.6"/>
    <n v="1"/>
    <n v="3.6"/>
  </r>
  <r>
    <x v="0"/>
    <x v="5"/>
    <n v="7.7"/>
    <n v="0.7"/>
    <n v="5.39"/>
  </r>
  <r>
    <x v="1"/>
    <x v="0"/>
    <n v="87"/>
    <n v="1"/>
    <n v="87"/>
  </r>
  <r>
    <x v="1"/>
    <x v="1"/>
    <n v="17"/>
    <n v="1"/>
    <n v="17"/>
  </r>
  <r>
    <x v="1"/>
    <x v="2"/>
    <n v="13.4"/>
    <n v="1"/>
    <n v="13.4"/>
  </r>
  <r>
    <x v="1"/>
    <x v="3"/>
    <n v="3.6"/>
    <n v="1"/>
    <n v="3.6"/>
  </r>
  <r>
    <x v="1"/>
    <x v="4"/>
    <n v="3.6"/>
    <n v="1"/>
    <n v="3.6"/>
  </r>
  <r>
    <x v="1"/>
    <x v="5"/>
    <n v="5.4"/>
    <n v="0.9"/>
    <n v="4.8600000000000003"/>
  </r>
  <r>
    <x v="2"/>
    <x v="0"/>
    <n v="87"/>
    <n v="1"/>
    <n v="87"/>
  </r>
  <r>
    <x v="2"/>
    <x v="1"/>
    <n v="17"/>
    <n v="1"/>
    <n v="17"/>
  </r>
  <r>
    <x v="2"/>
    <x v="2"/>
    <n v="13.4"/>
    <n v="1"/>
    <n v="13.4"/>
  </r>
  <r>
    <x v="2"/>
    <x v="3"/>
    <n v="3.6"/>
    <n v="1"/>
    <n v="3.6"/>
  </r>
  <r>
    <x v="2"/>
    <x v="4"/>
    <n v="3.6"/>
    <n v="1"/>
    <n v="3.6"/>
  </r>
  <r>
    <x v="2"/>
    <x v="5"/>
    <n v="5.4"/>
    <n v="1"/>
    <n v="5.4"/>
  </r>
  <r>
    <x v="2"/>
    <x v="6"/>
    <n v="10.8"/>
    <n v="0.1"/>
    <n v="1.08"/>
  </r>
  <r>
    <x v="3"/>
    <x v="0"/>
    <n v="87"/>
    <n v="1"/>
    <n v="87"/>
  </r>
  <r>
    <x v="3"/>
    <x v="1"/>
    <n v="17"/>
    <n v="1"/>
    <n v="17"/>
  </r>
  <r>
    <x v="3"/>
    <x v="2"/>
    <n v="13.4"/>
    <n v="1"/>
    <n v="13.4"/>
  </r>
  <r>
    <x v="3"/>
    <x v="3"/>
    <n v="3.6"/>
    <n v="1"/>
    <n v="3.6"/>
  </r>
  <r>
    <x v="3"/>
    <x v="4"/>
    <n v="3.6"/>
    <n v="1"/>
    <n v="3.6"/>
  </r>
  <r>
    <x v="3"/>
    <x v="5"/>
    <n v="5.4"/>
    <n v="1"/>
    <n v="5.4"/>
  </r>
  <r>
    <x v="3"/>
    <x v="6"/>
    <n v="10.8"/>
    <n v="0.2"/>
    <n v="2.16"/>
  </r>
  <r>
    <x v="4"/>
    <x v="0"/>
    <n v="87"/>
    <n v="1"/>
    <n v="87"/>
  </r>
  <r>
    <x v="4"/>
    <x v="1"/>
    <n v="17"/>
    <n v="1"/>
    <n v="17"/>
  </r>
  <r>
    <x v="4"/>
    <x v="2"/>
    <n v="13.4"/>
    <n v="1"/>
    <n v="13.4"/>
  </r>
  <r>
    <x v="4"/>
    <x v="3"/>
    <n v="3.6"/>
    <n v="1"/>
    <n v="3.6"/>
  </r>
  <r>
    <x v="4"/>
    <x v="4"/>
    <n v="3.6"/>
    <n v="1"/>
    <n v="3.6"/>
  </r>
  <r>
    <x v="4"/>
    <x v="5"/>
    <n v="5.4"/>
    <n v="1"/>
    <n v="5.4"/>
  </r>
  <r>
    <x v="4"/>
    <x v="6"/>
    <n v="10.8"/>
    <n v="0.2"/>
    <n v="2.16"/>
  </r>
  <r>
    <x v="5"/>
    <x v="0"/>
    <n v="87"/>
    <n v="1"/>
    <n v="87"/>
  </r>
  <r>
    <x v="5"/>
    <x v="1"/>
    <n v="17"/>
    <n v="1"/>
    <n v="17"/>
  </r>
  <r>
    <x v="5"/>
    <x v="2"/>
    <n v="13.4"/>
    <n v="1"/>
    <n v="13.4"/>
  </r>
  <r>
    <x v="5"/>
    <x v="3"/>
    <n v="3.6"/>
    <n v="1"/>
    <n v="3.6"/>
  </r>
  <r>
    <x v="5"/>
    <x v="4"/>
    <n v="3.6"/>
    <n v="1"/>
    <n v="3.6"/>
  </r>
  <r>
    <x v="5"/>
    <x v="5"/>
    <n v="5.4"/>
    <n v="1"/>
    <n v="5.4"/>
  </r>
  <r>
    <x v="5"/>
    <x v="6"/>
    <n v="10.8"/>
    <n v="0.2"/>
    <n v="2.16"/>
  </r>
  <r>
    <x v="6"/>
    <x v="0"/>
    <n v="87"/>
    <n v="1"/>
    <n v="87"/>
  </r>
  <r>
    <x v="6"/>
    <x v="1"/>
    <n v="17"/>
    <n v="1"/>
    <n v="17"/>
  </r>
  <r>
    <x v="6"/>
    <x v="2"/>
    <n v="13.4"/>
    <n v="1"/>
    <n v="13.4"/>
  </r>
  <r>
    <x v="6"/>
    <x v="3"/>
    <n v="3.6"/>
    <n v="1"/>
    <n v="3.6"/>
  </r>
  <r>
    <x v="6"/>
    <x v="4"/>
    <n v="3.6"/>
    <n v="1"/>
    <n v="3.6"/>
  </r>
  <r>
    <x v="6"/>
    <x v="5"/>
    <n v="5.4"/>
    <n v="1"/>
    <n v="5.4"/>
  </r>
  <r>
    <x v="6"/>
    <x v="6"/>
    <n v="10.8"/>
    <n v="0.2"/>
    <n v="2.16"/>
  </r>
  <r>
    <x v="7"/>
    <x v="0"/>
    <n v="87"/>
    <n v="1"/>
    <n v="87"/>
  </r>
  <r>
    <x v="7"/>
    <x v="1"/>
    <n v="17"/>
    <n v="1"/>
    <n v="17"/>
  </r>
  <r>
    <x v="7"/>
    <x v="2"/>
    <n v="13.4"/>
    <n v="1"/>
    <n v="13.4"/>
  </r>
  <r>
    <x v="7"/>
    <x v="3"/>
    <n v="3.6"/>
    <n v="1"/>
    <n v="3.6"/>
  </r>
  <r>
    <x v="7"/>
    <x v="4"/>
    <n v="3.6"/>
    <n v="1"/>
    <n v="3.6"/>
  </r>
  <r>
    <x v="7"/>
    <x v="5"/>
    <n v="5.4"/>
    <n v="1"/>
    <n v="5.4"/>
  </r>
  <r>
    <x v="7"/>
    <x v="6"/>
    <n v="10.8"/>
    <n v="0.2"/>
    <n v="2.16"/>
  </r>
  <r>
    <x v="8"/>
    <x v="0"/>
    <n v="87"/>
    <n v="1"/>
    <n v="87"/>
  </r>
  <r>
    <x v="8"/>
    <x v="1"/>
    <n v="17"/>
    <n v="1"/>
    <n v="17"/>
  </r>
  <r>
    <x v="8"/>
    <x v="2"/>
    <n v="13.4"/>
    <n v="1"/>
    <n v="13.4"/>
  </r>
  <r>
    <x v="8"/>
    <x v="3"/>
    <n v="3.6"/>
    <n v="1"/>
    <n v="3.6"/>
  </r>
  <r>
    <x v="8"/>
    <x v="4"/>
    <n v="3.6"/>
    <n v="1"/>
    <n v="3.6"/>
  </r>
  <r>
    <x v="8"/>
    <x v="5"/>
    <n v="5.4"/>
    <n v="1"/>
    <n v="5.4"/>
  </r>
  <r>
    <x v="8"/>
    <x v="6"/>
    <n v="10.8"/>
    <n v="0.61"/>
    <n v="6.5880000000000001"/>
  </r>
</pivotCacheRecords>
</file>

<file path=xl/pivotCache/pivotCacheRecords21.xml><?xml version="1.0" encoding="utf-8"?>
<pivotCacheRecords xmlns="http://schemas.openxmlformats.org/spreadsheetml/2006/main" xmlns:r="http://schemas.openxmlformats.org/officeDocument/2006/relationships" count="6">
  <r>
    <n v="2017"/>
    <x v="0"/>
    <x v="0"/>
    <n v="0.84"/>
    <n v="0.16"/>
  </r>
  <r>
    <n v="2017"/>
    <x v="0"/>
    <x v="1"/>
    <n v="0.82"/>
    <n v="0.18"/>
  </r>
  <r>
    <n v="2017"/>
    <x v="1"/>
    <x v="0"/>
    <n v="0.88"/>
    <n v="0.12"/>
  </r>
  <r>
    <n v="2017"/>
    <x v="1"/>
    <x v="1"/>
    <n v="0.88"/>
    <n v="0.12"/>
  </r>
  <r>
    <n v="2017"/>
    <x v="2"/>
    <x v="0"/>
    <n v="0.44"/>
    <n v="0.56000000000000005"/>
  </r>
  <r>
    <n v="2017"/>
    <x v="2"/>
    <x v="1"/>
    <n v="0.53"/>
    <n v="0.47"/>
  </r>
</pivotCacheRecords>
</file>

<file path=xl/pivotCache/pivotCacheRecords22.xml><?xml version="1.0" encoding="utf-8"?>
<pivotCacheRecords xmlns="http://schemas.openxmlformats.org/spreadsheetml/2006/main" xmlns:r="http://schemas.openxmlformats.org/officeDocument/2006/relationships" count="12">
  <r>
    <x v="0"/>
    <n v="245"/>
    <n v="83"/>
    <n v="89"/>
    <n v="90"/>
    <n v="551"/>
    <n v="0"/>
    <n v="203"/>
    <n v="256"/>
    <n v="348"/>
    <n v="231"/>
    <n v="203"/>
    <n v="14"/>
    <n v="379"/>
    <n v="309"/>
    <m/>
    <n v="1412"/>
    <n v="1241"/>
  </r>
  <r>
    <x v="1"/>
    <n v="548"/>
    <n v="232"/>
    <n v="102"/>
    <n v="281"/>
    <n v="499"/>
    <n v="104"/>
    <n v="214"/>
    <n v="542"/>
    <n v="545"/>
    <n v="550"/>
    <n v="456"/>
    <n v="33"/>
    <n v="747"/>
    <n v="676"/>
    <m/>
    <n v="2435"/>
    <n v="2411"/>
  </r>
  <r>
    <x v="2"/>
    <n v="451"/>
    <n v="166"/>
    <n v="117"/>
    <n v="268"/>
    <n v="512"/>
    <n v="110"/>
    <n v="165"/>
    <n v="562"/>
    <n v="284"/>
    <n v="200"/>
    <n v="251"/>
    <n v="29"/>
    <n v="638"/>
    <n v="583"/>
    <m/>
    <n v="2167"/>
    <n v="1572"/>
  </r>
  <r>
    <x v="3"/>
    <n v="387"/>
    <n v="144"/>
    <n v="120"/>
    <n v="205"/>
    <n v="790"/>
    <n v="124"/>
    <n v="182"/>
    <n v="773"/>
    <n v="165"/>
    <n v="230"/>
    <n v="518"/>
    <n v="33"/>
    <n v="588"/>
    <n v="773"/>
    <m/>
    <n v="2500"/>
    <n v="1992"/>
  </r>
  <r>
    <x v="4"/>
    <n v="548"/>
    <n v="232"/>
    <n v="102"/>
    <n v="281"/>
    <n v="499"/>
    <n v="104"/>
    <n v="214"/>
    <n v="542"/>
    <n v="545"/>
    <n v="550"/>
    <n v="456"/>
    <n v="33"/>
    <n v="747"/>
    <n v="676"/>
    <m/>
    <n v="2435"/>
    <n v="2411"/>
  </r>
  <r>
    <x v="5"/>
    <n v="451"/>
    <n v="166"/>
    <n v="117"/>
    <n v="268"/>
    <n v="512"/>
    <n v="110"/>
    <n v="165"/>
    <n v="562"/>
    <n v="284"/>
    <n v="200"/>
    <n v="251"/>
    <n v="29"/>
    <n v="638"/>
    <n v="583"/>
    <m/>
    <n v="2167"/>
    <n v="1572"/>
  </r>
  <r>
    <x v="6"/>
    <n v="387"/>
    <n v="144"/>
    <n v="120"/>
    <n v="205"/>
    <n v="790"/>
    <n v="124"/>
    <n v="182"/>
    <n v="773"/>
    <n v="165"/>
    <n v="230"/>
    <n v="518"/>
    <n v="33"/>
    <n v="588"/>
    <n v="773"/>
    <m/>
    <n v="2500"/>
    <n v="1992"/>
  </r>
  <r>
    <x v="7"/>
    <n v="548"/>
    <n v="232"/>
    <n v="102"/>
    <n v="281"/>
    <n v="499"/>
    <n v="104"/>
    <n v="214"/>
    <n v="542"/>
    <n v="545"/>
    <n v="550"/>
    <n v="456"/>
    <n v="33"/>
    <n v="747"/>
    <n v="676"/>
    <m/>
    <n v="2435"/>
    <n v="2411"/>
  </r>
  <r>
    <x v="8"/>
    <n v="451"/>
    <n v="166"/>
    <n v="117"/>
    <n v="268"/>
    <n v="512"/>
    <n v="110"/>
    <n v="165"/>
    <n v="562"/>
    <n v="284"/>
    <n v="200"/>
    <n v="251"/>
    <n v="29"/>
    <n v="638"/>
    <n v="583"/>
    <m/>
    <n v="2167"/>
    <n v="1572"/>
  </r>
  <r>
    <x v="9"/>
    <n v="387"/>
    <n v="144"/>
    <n v="120"/>
    <n v="246"/>
    <n v="790"/>
    <n v="136"/>
    <n v="182"/>
    <n v="773"/>
    <n v="165"/>
    <n v="230"/>
    <n v="518"/>
    <n v="33"/>
    <n v="588"/>
    <n v="773"/>
    <m/>
    <n v="2541"/>
    <n v="2004"/>
  </r>
  <r>
    <x v="10"/>
    <n v="439"/>
    <n v="98"/>
    <n v="118"/>
    <n v="257"/>
    <n v="946"/>
    <n v="133"/>
    <n v="177"/>
    <n v="743"/>
    <n v="242"/>
    <n v="267"/>
    <n v="1009"/>
    <n v="26"/>
    <n v="561"/>
    <n v="411"/>
    <n v="2268"/>
    <n v="4541"/>
    <n v="2571"/>
  </r>
  <r>
    <x v="11"/>
    <n v="403"/>
    <n v="94"/>
    <n v="114"/>
    <n v="328"/>
    <n v="623"/>
    <n v="130"/>
    <n v="293"/>
    <n v="739"/>
    <n v="314"/>
    <n v="265"/>
    <n v="1039"/>
    <n v="24"/>
    <n v="612"/>
    <n v="346"/>
    <n v="1953"/>
    <n v="3956"/>
    <n v="2780"/>
  </r>
</pivotCacheRecords>
</file>

<file path=xl/pivotCache/pivotCacheRecords23.xml><?xml version="1.0" encoding="utf-8"?>
<pivotCacheRecords xmlns="http://schemas.openxmlformats.org/spreadsheetml/2006/main" xmlns:r="http://schemas.openxmlformats.org/officeDocument/2006/relationships" count="2">
  <r>
    <x v="0"/>
    <x v="0"/>
    <n v="0.56999999999999995"/>
    <n v="0.16"/>
    <n v="0.06"/>
  </r>
  <r>
    <x v="0"/>
    <x v="1"/>
    <n v="0.61"/>
    <n v="0.17"/>
    <n v="0.06"/>
  </r>
</pivotCacheRecords>
</file>

<file path=xl/pivotCache/pivotCacheRecords24.xml><?xml version="1.0" encoding="utf-8"?>
<pivotCacheRecords xmlns="http://schemas.openxmlformats.org/spreadsheetml/2006/main" xmlns:r="http://schemas.openxmlformats.org/officeDocument/2006/relationships" count="5">
  <r>
    <x v="0"/>
    <n v="86"/>
    <n v="12"/>
  </r>
  <r>
    <x v="1"/>
    <n v="36"/>
    <n v="10"/>
  </r>
  <r>
    <x v="2"/>
    <n v="45"/>
    <n v="7"/>
  </r>
  <r>
    <x v="3"/>
    <n v="25"/>
    <n v="1"/>
  </r>
  <r>
    <x v="4"/>
    <n v="19"/>
    <n v="3"/>
  </r>
</pivotCacheRecords>
</file>

<file path=xl/pivotCache/pivotCacheRecords25.xml><?xml version="1.0" encoding="utf-8"?>
<pivotCacheRecords xmlns="http://schemas.openxmlformats.org/spreadsheetml/2006/main" xmlns:r="http://schemas.openxmlformats.org/officeDocument/2006/relationships" count="8">
  <r>
    <x v="0"/>
    <n v="3.9"/>
    <n v="5.7"/>
    <n v="14.4"/>
    <n v="18.100000000000001"/>
  </r>
  <r>
    <x v="1"/>
    <n v="3.7"/>
    <n v="5.7"/>
    <n v="12.7"/>
    <n v="17.600000000000001"/>
  </r>
  <r>
    <x v="2"/>
    <n v="3"/>
    <n v="5.3"/>
    <n v="7.4"/>
    <n v="16.3"/>
  </r>
  <r>
    <x v="3"/>
    <n v="3.4"/>
    <n v="5"/>
    <n v="13.2"/>
    <n v="16.399999999999999"/>
  </r>
  <r>
    <x v="4"/>
    <n v="3.4"/>
    <n v="4.9000000000000004"/>
    <n v="11.8"/>
    <n v="17.3"/>
  </r>
  <r>
    <x v="5"/>
    <n v="2.7"/>
    <n v="5"/>
    <n v="11.1"/>
    <n v="17.8"/>
  </r>
  <r>
    <x v="6"/>
    <n v="2.8"/>
    <n v="5.4"/>
    <n v="11.3"/>
    <n v="19.399999999999999"/>
  </r>
  <r>
    <x v="7"/>
    <n v="2.9"/>
    <n v="6"/>
    <n v="12.6"/>
    <n v="22.4"/>
  </r>
</pivotCacheRecords>
</file>

<file path=xl/pivotCache/pivotCacheRecords26.xml><?xml version="1.0" encoding="utf-8"?>
<pivotCacheRecords xmlns="http://schemas.openxmlformats.org/spreadsheetml/2006/main" xmlns:r="http://schemas.openxmlformats.org/officeDocument/2006/relationships" count="3">
  <r>
    <x v="0"/>
    <n v="0.09"/>
    <n v="0.19"/>
    <n v="0.72"/>
  </r>
  <r>
    <x v="1"/>
    <n v="0.04"/>
    <n v="0.14000000000000001"/>
    <n v="0.82"/>
  </r>
  <r>
    <x v="2"/>
    <n v="0.08"/>
    <n v="0.2"/>
    <n v="0.72"/>
  </r>
</pivotCacheRecords>
</file>

<file path=xl/pivotCache/pivotCacheRecords27.xml><?xml version="1.0" encoding="utf-8"?>
<pivotCacheRecords xmlns="http://schemas.openxmlformats.org/spreadsheetml/2006/main" xmlns:r="http://schemas.openxmlformats.org/officeDocument/2006/relationships" count="3">
  <r>
    <x v="0"/>
    <n v="0.68"/>
    <n v="0.08"/>
    <n v="0.02"/>
    <n v="0.22"/>
  </r>
  <r>
    <x v="1"/>
    <n v="0.62"/>
    <n v="0.18"/>
    <n v="0.17"/>
    <n v="0.03"/>
  </r>
  <r>
    <x v="2"/>
    <n v="0.49"/>
    <n v="0.34"/>
    <n v="0.16"/>
    <n v="0.01"/>
  </r>
</pivotCacheRecords>
</file>

<file path=xl/pivotCache/pivotCacheRecords28.xml><?xml version="1.0" encoding="utf-8"?>
<pivotCacheRecords xmlns="http://schemas.openxmlformats.org/spreadsheetml/2006/main" xmlns:r="http://schemas.openxmlformats.org/officeDocument/2006/relationships" count="2">
  <r>
    <x v="0"/>
    <n v="0.08"/>
    <n v="0.8"/>
  </r>
  <r>
    <x v="1"/>
    <n v="0.12"/>
    <n v="0.71"/>
  </r>
</pivotCacheRecords>
</file>

<file path=xl/pivotCache/pivotCacheRecords29.xml><?xml version="1.0" encoding="utf-8"?>
<pivotCacheRecords xmlns="http://schemas.openxmlformats.org/spreadsheetml/2006/main" xmlns:r="http://schemas.openxmlformats.org/officeDocument/2006/relationships" count="7">
  <r>
    <x v="0"/>
    <n v="461"/>
    <n v="0.53"/>
    <n v="0.41"/>
    <n v="0.37"/>
  </r>
  <r>
    <x v="1"/>
    <n v="428"/>
    <n v="0.46"/>
    <n v="0.42"/>
    <n v="0.38"/>
  </r>
  <r>
    <x v="2"/>
    <n v="448"/>
    <n v="0.45"/>
    <n v="0.42"/>
    <n v="0.39"/>
  </r>
  <r>
    <x v="3"/>
    <n v="472"/>
    <n v="0.48"/>
    <n v="0.44"/>
    <n v="0.4"/>
  </r>
  <r>
    <x v="4"/>
    <n v="424"/>
    <n v="0.47"/>
    <n v="0.44"/>
    <n v="0.41"/>
  </r>
  <r>
    <x v="5"/>
    <n v="461"/>
    <n v="0.52"/>
    <n v="0.45"/>
    <n v="0.42"/>
  </r>
  <r>
    <x v="6"/>
    <n v="421"/>
    <n v="0.48"/>
    <n v="0.46"/>
    <n v="0.42"/>
  </r>
</pivotCacheRecords>
</file>

<file path=xl/pivotCache/pivotCacheRecords3.xml><?xml version="1.0" encoding="utf-8"?>
<pivotCacheRecords xmlns="http://schemas.openxmlformats.org/spreadsheetml/2006/main" xmlns:r="http://schemas.openxmlformats.org/officeDocument/2006/relationships" count="20">
  <r>
    <x v="0"/>
    <x v="0"/>
    <n v="789"/>
    <n v="1835"/>
  </r>
  <r>
    <x v="0"/>
    <x v="1"/>
    <n v="317"/>
    <n v="684"/>
  </r>
  <r>
    <x v="1"/>
    <x v="0"/>
    <n v="780"/>
    <n v="1833"/>
  </r>
  <r>
    <x v="1"/>
    <x v="1"/>
    <n v="314"/>
    <n v="689"/>
  </r>
  <r>
    <x v="2"/>
    <x v="0"/>
    <n v="790"/>
    <n v="1784"/>
  </r>
  <r>
    <x v="2"/>
    <x v="1"/>
    <n v="298"/>
    <n v="689"/>
  </r>
  <r>
    <x v="3"/>
    <x v="0"/>
    <n v="827"/>
    <n v="1813"/>
  </r>
  <r>
    <x v="3"/>
    <x v="1"/>
    <n v="260"/>
    <n v="596"/>
  </r>
  <r>
    <x v="4"/>
    <x v="0"/>
    <n v="793"/>
    <n v="1837"/>
  </r>
  <r>
    <x v="4"/>
    <x v="1"/>
    <n v="260"/>
    <n v="595"/>
  </r>
  <r>
    <x v="5"/>
    <x v="0"/>
    <n v="795"/>
    <n v="1787"/>
  </r>
  <r>
    <x v="5"/>
    <x v="1"/>
    <n v="241"/>
    <n v="555"/>
  </r>
  <r>
    <x v="6"/>
    <x v="0"/>
    <n v="830"/>
    <n v="2247"/>
  </r>
  <r>
    <x v="6"/>
    <x v="1"/>
    <n v="258"/>
    <n v="637"/>
  </r>
  <r>
    <x v="7"/>
    <x v="0"/>
    <n v="826"/>
    <n v="2154"/>
  </r>
  <r>
    <x v="7"/>
    <x v="1"/>
    <n v="241"/>
    <n v="645"/>
  </r>
  <r>
    <x v="8"/>
    <x v="0"/>
    <n v="814"/>
    <n v="2035"/>
  </r>
  <r>
    <x v="8"/>
    <x v="1"/>
    <n v="220"/>
    <n v="569"/>
  </r>
  <r>
    <x v="9"/>
    <x v="0"/>
    <n v="795"/>
    <n v="2053"/>
  </r>
  <r>
    <x v="9"/>
    <x v="1"/>
    <n v="215"/>
    <n v="575"/>
  </r>
</pivotCacheRecords>
</file>

<file path=xl/pivotCache/pivotCacheRecords30.xml><?xml version="1.0" encoding="utf-8"?>
<pivotCacheRecords xmlns="http://schemas.openxmlformats.org/spreadsheetml/2006/main" xmlns:r="http://schemas.openxmlformats.org/officeDocument/2006/relationships" count="5">
  <r>
    <x v="0"/>
    <n v="0"/>
    <n v="0"/>
  </r>
  <r>
    <x v="1"/>
    <n v="7"/>
    <n v="3"/>
  </r>
  <r>
    <x v="2"/>
    <n v="15"/>
    <n v="12"/>
  </r>
  <r>
    <x v="3"/>
    <n v="21"/>
    <n v="17"/>
  </r>
  <r>
    <x v="4"/>
    <n v="13"/>
    <n v="18"/>
  </r>
</pivotCacheRecords>
</file>

<file path=xl/pivotCache/pivotCacheRecords31.xml><?xml version="1.0" encoding="utf-8"?>
<pivotCacheRecords xmlns="http://schemas.openxmlformats.org/spreadsheetml/2006/main" xmlns:r="http://schemas.openxmlformats.org/officeDocument/2006/relationships" count="5">
  <r>
    <x v="0"/>
    <n v="3"/>
    <m/>
    <m/>
  </r>
  <r>
    <x v="1"/>
    <n v="14"/>
    <m/>
    <m/>
  </r>
  <r>
    <x v="2"/>
    <n v="48"/>
    <m/>
    <m/>
  </r>
  <r>
    <x v="3"/>
    <n v="37"/>
    <m/>
    <m/>
  </r>
  <r>
    <x v="4"/>
    <n v="42"/>
    <m/>
    <m/>
  </r>
</pivotCacheRecords>
</file>

<file path=xl/pivotCache/pivotCacheRecords32.xml><?xml version="1.0" encoding="utf-8"?>
<pivotCacheRecords xmlns="http://schemas.openxmlformats.org/spreadsheetml/2006/main" xmlns:r="http://schemas.openxmlformats.org/officeDocument/2006/relationships" count="40">
  <r>
    <x v="0"/>
    <x v="0"/>
    <n v="3741"/>
    <n v="1482"/>
    <n v="2739"/>
    <n v="3087"/>
    <n v="9299"/>
    <n v="5030"/>
    <n v="816"/>
    <n v="26194"/>
    <n v="29.1"/>
    <n v="900.13745704467351"/>
  </r>
  <r>
    <x v="0"/>
    <x v="1"/>
    <n v="341"/>
    <n v="106"/>
    <n v="191"/>
    <n v="282"/>
    <n v="712"/>
    <n v="597"/>
    <n v="64"/>
    <n v="2293"/>
    <n v="1.7"/>
    <n v="1348.8235294117646"/>
  </r>
  <r>
    <x v="0"/>
    <x v="2"/>
    <n v="572"/>
    <n v="220"/>
    <n v="418"/>
    <n v="462"/>
    <n v="1318"/>
    <n v="553"/>
    <n v="82"/>
    <n v="3625"/>
    <n v="6.02"/>
    <n v="602.15946843853828"/>
  </r>
  <r>
    <x v="0"/>
    <x v="3"/>
    <n v="467"/>
    <n v="154"/>
    <n v="343"/>
    <n v="429"/>
    <n v="1115"/>
    <n v="677"/>
    <n v="235"/>
    <n v="3420"/>
    <n v="1.62"/>
    <n v="2111.1111111111109"/>
  </r>
  <r>
    <x v="0"/>
    <x v="4"/>
    <n v="434"/>
    <n v="167"/>
    <n v="275"/>
    <n v="343"/>
    <n v="927"/>
    <n v="491"/>
    <n v="73"/>
    <n v="2710"/>
    <n v="0.7"/>
    <n v="3871.4285714285716"/>
  </r>
  <r>
    <x v="0"/>
    <x v="5"/>
    <n v="572"/>
    <n v="247"/>
    <n v="392"/>
    <n v="371"/>
    <n v="1301"/>
    <n v="614"/>
    <n v="80"/>
    <n v="3577"/>
    <n v="8.57"/>
    <n v="417.38623103850642"/>
  </r>
  <r>
    <x v="0"/>
    <x v="6"/>
    <n v="226"/>
    <n v="102"/>
    <n v="221"/>
    <n v="163"/>
    <n v="838"/>
    <n v="354"/>
    <n v="45"/>
    <n v="1949"/>
    <n v="1.62"/>
    <n v="1203.0864197530864"/>
  </r>
  <r>
    <x v="0"/>
    <x v="7"/>
    <n v="158"/>
    <n v="64"/>
    <n v="126"/>
    <n v="163"/>
    <n v="508"/>
    <n v="315"/>
    <n v="25"/>
    <n v="1359"/>
    <n v="1.05"/>
    <n v="1294.2857142857142"/>
  </r>
  <r>
    <x v="0"/>
    <x v="8"/>
    <n v="590"/>
    <n v="277"/>
    <n v="439"/>
    <n v="404"/>
    <n v="1529"/>
    <n v="688"/>
    <n v="75"/>
    <n v="4002"/>
    <n v="7.82"/>
    <n v="511.76470588235293"/>
  </r>
  <r>
    <x v="0"/>
    <x v="9"/>
    <n v="381"/>
    <n v="145"/>
    <n v="334"/>
    <n v="469"/>
    <n v="1050"/>
    <n v="741"/>
    <n v="137"/>
    <n v="3257"/>
    <n v="1.23"/>
    <n v="2647.9674796747968"/>
  </r>
  <r>
    <x v="1"/>
    <x v="0"/>
    <n v="3511"/>
    <n v="1618"/>
    <n v="2575"/>
    <n v="2893"/>
    <n v="9538"/>
    <n v="5119"/>
    <n v="1120"/>
    <n v="26374"/>
    <n v="29.1"/>
    <n v="906.32302405498274"/>
  </r>
  <r>
    <x v="1"/>
    <x v="1"/>
    <n v="376"/>
    <n v="127"/>
    <n v="191"/>
    <n v="266"/>
    <n v="773"/>
    <n v="541"/>
    <n v="94"/>
    <n v="2368"/>
    <n v="1.7"/>
    <n v="1392.9411764705883"/>
  </r>
  <r>
    <x v="1"/>
    <x v="2"/>
    <n v="575"/>
    <n v="246"/>
    <n v="369"/>
    <n v="470"/>
    <n v="1402"/>
    <n v="612"/>
    <n v="100"/>
    <n v="3774"/>
    <n v="6.02"/>
    <n v="626.91029900332228"/>
  </r>
  <r>
    <x v="1"/>
    <x v="3"/>
    <n v="422"/>
    <n v="181"/>
    <n v="306"/>
    <n v="388"/>
    <n v="1202"/>
    <n v="632"/>
    <n v="265"/>
    <n v="3396"/>
    <n v="1.62"/>
    <n v="2096.2962962962961"/>
  </r>
  <r>
    <x v="1"/>
    <x v="4"/>
    <n v="365"/>
    <n v="160"/>
    <n v="269"/>
    <n v="325"/>
    <n v="941"/>
    <n v="525"/>
    <n v="105"/>
    <n v="2690"/>
    <n v="0.7"/>
    <n v="3842.8571428571431"/>
  </r>
  <r>
    <x v="1"/>
    <x v="5"/>
    <n v="517"/>
    <n v="274"/>
    <n v="402"/>
    <n v="361"/>
    <n v="1339"/>
    <n v="588"/>
    <n v="131"/>
    <n v="3612"/>
    <n v="8.57"/>
    <n v="421.4702450408401"/>
  </r>
  <r>
    <x v="1"/>
    <x v="6"/>
    <n v="189"/>
    <n v="104"/>
    <n v="169"/>
    <n v="122"/>
    <n v="691"/>
    <n v="512"/>
    <n v="72"/>
    <n v="1859"/>
    <n v="1.62"/>
    <n v="1147.5308641975307"/>
  </r>
  <r>
    <x v="1"/>
    <x v="7"/>
    <n v="144"/>
    <n v="78"/>
    <n v="115"/>
    <n v="140"/>
    <n v="457"/>
    <n v="369"/>
    <n v="49"/>
    <n v="1352"/>
    <n v="1.05"/>
    <n v="1287.6190476190475"/>
  </r>
  <r>
    <x v="1"/>
    <x v="8"/>
    <n v="504"/>
    <n v="295"/>
    <n v="466"/>
    <n v="384"/>
    <n v="1585"/>
    <n v="653"/>
    <n v="137"/>
    <n v="4024"/>
    <n v="7.82"/>
    <n v="514.57800511508947"/>
  </r>
  <r>
    <x v="1"/>
    <x v="9"/>
    <n v="419"/>
    <n v="153"/>
    <n v="288"/>
    <n v="437"/>
    <n v="1148"/>
    <n v="687"/>
    <n v="167"/>
    <n v="3299"/>
    <n v="1.23"/>
    <n v="2682.1138211382113"/>
  </r>
  <r>
    <x v="2"/>
    <x v="0"/>
    <n v="3631"/>
    <n v="1430"/>
    <n v="2630"/>
    <n v="3103"/>
    <n v="9539"/>
    <n v="5296"/>
    <n v="1376"/>
    <n v="27005"/>
    <n v="29.1"/>
    <n v="928.00687285223364"/>
  </r>
  <r>
    <x v="2"/>
    <x v="1"/>
    <n v="350"/>
    <n v="142"/>
    <n v="188"/>
    <n v="267"/>
    <n v="774"/>
    <n v="456"/>
    <n v="128"/>
    <n v="2305"/>
    <n v="1.7"/>
    <n v="1355.8823529411766"/>
  </r>
  <r>
    <x v="2"/>
    <x v="2"/>
    <n v="572"/>
    <n v="216"/>
    <n v="356"/>
    <n v="393"/>
    <n v="1431"/>
    <n v="694"/>
    <n v="110"/>
    <n v="3772"/>
    <n v="6.02"/>
    <n v="626.57807308970109"/>
  </r>
  <r>
    <x v="2"/>
    <x v="3"/>
    <n v="449"/>
    <n v="170"/>
    <n v="337"/>
    <n v="436"/>
    <n v="1220"/>
    <n v="733"/>
    <n v="332"/>
    <n v="3677"/>
    <n v="1.62"/>
    <n v="2269.7530864197529"/>
  </r>
  <r>
    <x v="2"/>
    <x v="4"/>
    <n v="397"/>
    <n v="161"/>
    <n v="301"/>
    <n v="325"/>
    <n v="1013"/>
    <n v="515"/>
    <n v="134"/>
    <n v="2846"/>
    <n v="0.7"/>
    <n v="4065.7142857142858"/>
  </r>
  <r>
    <x v="2"/>
    <x v="5"/>
    <n v="478"/>
    <n v="230"/>
    <n v="399"/>
    <n v="377"/>
    <n v="1316"/>
    <n v="607"/>
    <n v="147"/>
    <n v="3554"/>
    <n v="8.57"/>
    <n v="414.70245040840138"/>
  </r>
  <r>
    <x v="2"/>
    <x v="6"/>
    <n v="146"/>
    <n v="95"/>
    <n v="136"/>
    <n v="137"/>
    <n v="562"/>
    <n v="585"/>
    <n v="84"/>
    <n v="1745"/>
    <n v="1.62"/>
    <n v="1077.1604938271605"/>
  </r>
  <r>
    <x v="2"/>
    <x v="7"/>
    <n v="137"/>
    <n v="62"/>
    <n v="125"/>
    <n v="126"/>
    <n v="422"/>
    <n v="410"/>
    <n v="59"/>
    <n v="1341"/>
    <n v="1.05"/>
    <n v="1277.1428571428571"/>
  </r>
  <r>
    <x v="2"/>
    <x v="8"/>
    <n v="618"/>
    <n v="211"/>
    <n v="476"/>
    <n v="593"/>
    <n v="1636"/>
    <n v="679"/>
    <n v="170"/>
    <n v="4383"/>
    <n v="7.82"/>
    <n v="560.48593350383635"/>
  </r>
  <r>
    <x v="2"/>
    <x v="9"/>
    <n v="484"/>
    <n v="143"/>
    <n v="312"/>
    <n v="449"/>
    <n v="1165"/>
    <n v="617"/>
    <n v="212"/>
    <n v="3382"/>
    <n v="1.23"/>
    <n v="2749.5934959349593"/>
  </r>
  <r>
    <x v="3"/>
    <x v="0"/>
    <n v="3857"/>
    <n v="1287"/>
    <n v="2539"/>
    <n v="3246"/>
    <n v="9425"/>
    <n v="5763"/>
    <n v="1611"/>
    <n v="27728"/>
    <n v="29.1"/>
    <n v="952.85223367697586"/>
  </r>
  <r>
    <x v="3"/>
    <x v="1"/>
    <n v="392"/>
    <n v="124"/>
    <n v="252"/>
    <n v="340"/>
    <n v="820"/>
    <n v="418"/>
    <n v="166"/>
    <n v="2512"/>
    <n v="1.7"/>
    <n v="1477.6470588235295"/>
  </r>
  <r>
    <x v="3"/>
    <x v="2"/>
    <n v="540"/>
    <n v="213"/>
    <n v="343"/>
    <n v="336"/>
    <n v="1347"/>
    <n v="803"/>
    <n v="152"/>
    <n v="3734"/>
    <n v="6.02"/>
    <n v="620.26578073089706"/>
  </r>
  <r>
    <x v="3"/>
    <x v="3"/>
    <n v="461"/>
    <n v="129"/>
    <n v="374"/>
    <n v="449"/>
    <n v="1233"/>
    <n v="850"/>
    <n v="367"/>
    <n v="3863"/>
    <n v="1.62"/>
    <n v="2384.5679012345677"/>
  </r>
  <r>
    <x v="3"/>
    <x v="4"/>
    <n v="460"/>
    <n v="132"/>
    <n v="266"/>
    <n v="350"/>
    <n v="1020"/>
    <n v="507"/>
    <n v="155"/>
    <n v="2890"/>
    <n v="0.7"/>
    <n v="4128.5714285714284"/>
  </r>
  <r>
    <x v="3"/>
    <x v="5"/>
    <n v="463"/>
    <n v="180"/>
    <n v="330"/>
    <n v="354"/>
    <n v="1226"/>
    <n v="707"/>
    <n v="177"/>
    <n v="3437"/>
    <n v="8.57"/>
    <n v="401.0501750291715"/>
  </r>
  <r>
    <x v="3"/>
    <x v="6"/>
    <n v="185"/>
    <n v="64"/>
    <n v="150"/>
    <n v="167"/>
    <n v="540"/>
    <n v="619"/>
    <n v="138"/>
    <n v="1863"/>
    <n v="1.62"/>
    <n v="1150"/>
  </r>
  <r>
    <x v="3"/>
    <x v="7"/>
    <n v="137"/>
    <n v="60"/>
    <n v="118"/>
    <n v="167"/>
    <n v="411"/>
    <n v="396"/>
    <n v="72"/>
    <n v="1361"/>
    <n v="1.05"/>
    <n v="1296.1904761904761"/>
  </r>
  <r>
    <x v="3"/>
    <x v="8"/>
    <n v="710"/>
    <n v="227"/>
    <n v="399"/>
    <n v="595"/>
    <n v="1621"/>
    <n v="821"/>
    <n v="183"/>
    <n v="4556"/>
    <n v="7.82"/>
    <n v="582.60869565217388"/>
  </r>
  <r>
    <x v="3"/>
    <x v="9"/>
    <n v="509"/>
    <n v="158"/>
    <n v="306"/>
    <n v="488"/>
    <n v="1207"/>
    <n v="642"/>
    <n v="201"/>
    <n v="3511"/>
    <n v="1.23"/>
    <n v="2854.4715447154472"/>
  </r>
</pivotCacheRecords>
</file>

<file path=xl/pivotCache/pivotCacheRecords33.xml><?xml version="1.0" encoding="utf-8"?>
<pivotCacheRecords xmlns="http://schemas.openxmlformats.org/spreadsheetml/2006/main" xmlns:r="http://schemas.openxmlformats.org/officeDocument/2006/relationships" count="8">
  <r>
    <x v="0"/>
    <n v="24"/>
    <n v="26"/>
    <n v="12"/>
    <n v="30"/>
    <n v="22"/>
    <n v="14"/>
    <n v="11"/>
    <n v="3"/>
    <n v="1"/>
  </r>
  <r>
    <x v="1"/>
    <n v="25"/>
    <n v="27"/>
    <n v="13"/>
    <n v="26"/>
    <n v="24"/>
    <n v="17"/>
    <n v="6"/>
    <n v="1"/>
    <n v="1"/>
  </r>
  <r>
    <x v="2"/>
    <n v="24"/>
    <n v="23"/>
    <n v="11"/>
    <n v="26"/>
    <n v="27"/>
    <n v="12"/>
    <n v="7"/>
    <m/>
    <m/>
  </r>
  <r>
    <x v="3"/>
    <n v="28"/>
    <n v="25"/>
    <n v="17"/>
    <n v="24"/>
    <n v="28"/>
    <n v="17"/>
    <n v="6"/>
    <n v="1"/>
    <n v="1"/>
  </r>
  <r>
    <x v="4"/>
    <n v="20"/>
    <n v="26"/>
    <n v="15"/>
    <n v="27"/>
    <n v="27"/>
    <n v="18"/>
    <n v="8"/>
    <n v="1"/>
    <n v="1"/>
  </r>
  <r>
    <x v="5"/>
    <n v="22"/>
    <n v="26"/>
    <n v="21"/>
    <n v="30"/>
    <n v="28"/>
    <n v="19"/>
    <n v="5"/>
    <n v="2"/>
    <n v="1"/>
  </r>
  <r>
    <x v="6"/>
    <n v="20"/>
    <n v="26"/>
    <n v="26"/>
    <n v="27"/>
    <n v="24"/>
    <n v="25"/>
    <n v="3"/>
    <n v="2"/>
    <m/>
  </r>
  <r>
    <x v="7"/>
    <n v="27"/>
    <n v="27"/>
    <n v="30"/>
    <n v="26"/>
    <n v="29"/>
    <n v="16"/>
    <n v="6"/>
    <n v="1"/>
    <n v="1"/>
  </r>
</pivotCacheRecords>
</file>

<file path=xl/pivotCache/pivotCacheRecords34.xml><?xml version="1.0" encoding="utf-8"?>
<pivotCacheRecords xmlns="http://schemas.openxmlformats.org/spreadsheetml/2006/main" xmlns:r="http://schemas.openxmlformats.org/officeDocument/2006/relationships" count="30">
  <r>
    <s v="Aanplant"/>
    <s v="Renault"/>
    <s v="PYF-721"/>
    <n v="137940"/>
    <d v="2016-01-08T00:00:00"/>
    <n v="142873"/>
    <d v="2017-01-05T00:00:00"/>
    <n v="363"/>
    <n v="1900.17"/>
    <n v="38.520000000000003"/>
    <n v="4960"/>
    <n v="1911"/>
    <x v="0"/>
    <d v="1997-11-01T00:00:00"/>
  </r>
  <r>
    <s v="ploeg Frenchy"/>
    <s v="Ford Transit"/>
    <s v="AWI-229"/>
    <n v="114590"/>
    <d v="2016-01-07T00:00:00"/>
    <n v="118805"/>
    <d v="2016-11-08T00:00:00"/>
    <n v="306"/>
    <n v="534.64"/>
    <n v="12.68"/>
    <n v="5028"/>
    <n v="638"/>
    <x v="0"/>
    <d v="2000-10-01T00:00:00"/>
  </r>
  <r>
    <s v="Bode"/>
    <s v="Ford Fiesta"/>
    <s v="CLP-636"/>
    <n v="76967"/>
    <d v="2016-01-13T00:00:00"/>
    <n v="82275"/>
    <d v="2016-12-14T00:00:00"/>
    <n v="336"/>
    <n v="330.78"/>
    <n v="6.23"/>
    <n v="5766"/>
    <n v="359"/>
    <x v="0"/>
    <d v="2003-11-01T00:00:00"/>
  </r>
  <r>
    <s v="ploeg Giovanni"/>
    <s v="Renault Master"/>
    <s v="TUX-804"/>
    <n v="65455"/>
    <d v="2016-01-11T00:00:00"/>
    <n v="70111"/>
    <d v="2017-01-03T00:00:00"/>
    <n v="358"/>
    <n v="617.96"/>
    <n v="13.27"/>
    <n v="4747"/>
    <n v="630"/>
    <x v="0"/>
    <d v="2006-01-01T00:00:00"/>
  </r>
  <r>
    <s v="Maaiers"/>
    <s v="Renault Master"/>
    <s v="TUX-805"/>
    <n v="55005"/>
    <d v="2015-12-01T00:00:00"/>
    <n v="61155"/>
    <d v="2016-10-28T00:00:00"/>
    <n v="332"/>
    <n v="749.33"/>
    <n v="12.18"/>
    <n v="6761"/>
    <n v="824"/>
    <x v="0"/>
    <d v="2006-01-01T00:00:00"/>
  </r>
  <r>
    <s v="Jeugd"/>
    <s v="Renault Trafic"/>
    <s v="JUT-991"/>
    <n v="88011"/>
    <d v="2016-01-14T00:00:00"/>
    <n v="95200"/>
    <d v="2016-11-14T00:00:00"/>
    <n v="305"/>
    <n v="608.33000000000004"/>
    <n v="8.4600000000000009"/>
    <n v="8603"/>
    <n v="728"/>
    <x v="0"/>
    <d v="2006-10-01T00:00:00"/>
  </r>
  <r>
    <s v="Elektriciens"/>
    <s v="Renault Master"/>
    <s v="EGV-654"/>
    <n v="44388"/>
    <d v="2015-12-16T00:00:00"/>
    <n v="49410"/>
    <d v="2016-12-29T00:00:00"/>
    <n v="379"/>
    <n v="617.37"/>
    <n v="12.29"/>
    <n v="4836"/>
    <n v="595"/>
    <x v="0"/>
    <d v="2006-10-01T00:00:00"/>
  </r>
  <r>
    <s v="Smederij"/>
    <s v="Renault Master"/>
    <s v="1-JGX-355"/>
    <n v="91388"/>
    <d v="2016-01-14T00:00:00"/>
    <n v="100665"/>
    <d v="2017-01-10T00:00:00"/>
    <n v="362"/>
    <n v="1000.19"/>
    <n v="10.78"/>
    <n v="9354"/>
    <n v="1008"/>
    <x v="0"/>
    <d v="2007-10-01T00:00:00"/>
  </r>
  <r>
    <s v="PJ"/>
    <s v="Ford Connect"/>
    <s v="YKJ-535"/>
    <n v="69498"/>
    <d v="2015-12-15T00:00:00"/>
    <n v="76341"/>
    <d v="2017-01-03T00:00:00"/>
    <n v="385"/>
    <n v="511.41"/>
    <n v="7.47"/>
    <n v="6488"/>
    <n v="485"/>
    <x v="0"/>
    <d v="2008-04-01T00:00:00"/>
  </r>
  <r>
    <s v="Timmerman"/>
    <s v="Ford Transit"/>
    <s v="ADN-241"/>
    <n v="35250"/>
    <d v="2015-11-30T00:00:00"/>
    <n v="41463"/>
    <d v="2016-12-20T00:00:00"/>
    <n v="386"/>
    <n v="613.57000000000005"/>
    <n v="9.8800000000000008"/>
    <n v="5875"/>
    <n v="580"/>
    <x v="0"/>
    <d v="2008-05-01T00:00:00"/>
  </r>
  <r>
    <s v="Metsers"/>
    <s v="DAF"/>
    <s v="414-BPP"/>
    <n v="61321"/>
    <d v="2016-01-07T00:00:00"/>
    <n v="75400"/>
    <d v="2017-01-09T00:00:00"/>
    <n v="368"/>
    <n v="6286.49"/>
    <n v="44.65"/>
    <n v="13964"/>
    <n v="6235"/>
    <x v="0"/>
    <d v="2010-05-01T00:00:00"/>
  </r>
  <r>
    <s v="Herman V."/>
    <s v="Opel Astra"/>
    <s v="551-BVS"/>
    <n v="49211"/>
    <d v="2015-12-09T00:00:00"/>
    <n v="55562"/>
    <d v="2016-12-12T00:00:00"/>
    <n v="369"/>
    <n v="511.83"/>
    <n v="8.06"/>
    <n v="6282"/>
    <n v="506"/>
    <x v="1"/>
    <d v="2010-07-01T00:00:00"/>
  </r>
  <r>
    <s v="Sport"/>
    <s v="Opel Vivaro"/>
    <s v="556-BVS"/>
    <n v="41763"/>
    <d v="2015-12-09T00:00:00"/>
    <n v="50509"/>
    <d v="2016-12-14T00:00:00"/>
    <n v="371"/>
    <n v="736.72"/>
    <n v="8.42"/>
    <n v="8605"/>
    <n v="725"/>
    <x v="0"/>
    <d v="2010-07-01T00:00:00"/>
  </r>
  <r>
    <s v="Serge B."/>
    <s v="Renault kangoo"/>
    <s v="079-BUV"/>
    <n v="37809"/>
    <d v="2015-12-24T00:00:00"/>
    <n v="44970"/>
    <d v="2017-01-06T00:00:00"/>
    <n v="379"/>
    <n v="626.64"/>
    <n v="8.75"/>
    <n v="6896"/>
    <n v="603"/>
    <x v="0"/>
    <d v="2010-08-01T00:00:00"/>
  </r>
  <r>
    <s v="Schilders"/>
    <s v="Dacia MVP "/>
    <s v="197-BVU"/>
    <n v="13602"/>
    <d v="2015-12-16T00:00:00"/>
    <n v="17411"/>
    <d v="2016-12-22T00:00:00"/>
    <n v="372"/>
    <n v="381.95"/>
    <n v="10.029999999999999"/>
    <n v="3737"/>
    <n v="375"/>
    <x v="1"/>
    <d v="2010-08-01T00:00:00"/>
  </r>
  <r>
    <s v="Herve M."/>
    <s v="Dacia MVP "/>
    <s v="368-BUX"/>
    <n v="26373"/>
    <d v="2015-11-30T00:00:00"/>
    <n v="30942"/>
    <d v="2016-12-06T00:00:00"/>
    <n v="372"/>
    <n v="498.02"/>
    <n v="10.9"/>
    <n v="4483"/>
    <n v="489"/>
    <x v="1"/>
    <d v="2010-08-01T00:00:00"/>
  </r>
  <r>
    <s v="Metsers"/>
    <s v="Renault Master"/>
    <s v="080-BUV"/>
    <n v="39480"/>
    <d v="2016-01-12T00:00:00"/>
    <n v="45963"/>
    <d v="2016-12-14T00:00:00"/>
    <n v="337"/>
    <n v="890.39"/>
    <n v="13.73"/>
    <n v="7022"/>
    <n v="964"/>
    <x v="0"/>
    <d v="2010-08-01T00:00:00"/>
  </r>
  <r>
    <s v="ploeg Frenchy"/>
    <s v="Renault Master"/>
    <s v="367-BUX"/>
    <n v="26075"/>
    <d v="2016-01-06T00:00:00"/>
    <n v="31109"/>
    <d v="2016-11-30T00:00:00"/>
    <n v="329"/>
    <n v="702.12"/>
    <n v="13.95"/>
    <n v="5585"/>
    <n v="779"/>
    <x v="0"/>
    <d v="2010-09-01T00:00:00"/>
  </r>
  <r>
    <s v="Klusjesman"/>
    <s v="Opel Vivaro"/>
    <s v="1-BJS-680"/>
    <n v="37503"/>
    <d v="2015-12-28T00:00:00"/>
    <n v="47565"/>
    <d v="2017-01-03T00:00:00"/>
    <n v="372"/>
    <n v="1033.3599999999999"/>
    <n v="10.27"/>
    <n v="9873"/>
    <n v="1014"/>
    <x v="0"/>
    <d v="2011-06-01T00:00:00"/>
  </r>
  <r>
    <s v="Kris B."/>
    <s v="Renault kangoo"/>
    <s v="1-BMN-423"/>
    <n v="27150"/>
    <d v="2015-12-21T00:00:00"/>
    <n v="31692"/>
    <d v="2016-12-19T00:00:00"/>
    <n v="364"/>
    <n v="354.25"/>
    <n v="7.8"/>
    <n v="4554"/>
    <n v="355"/>
    <x v="0"/>
    <d v="2011-07-01T00:00:00"/>
  </r>
  <r>
    <s v="ploeg Giovanni"/>
    <s v="Opel Movano"/>
    <s v="1-BVE-129"/>
    <n v="34826"/>
    <d v="2016-01-14T00:00:00"/>
    <n v="43323"/>
    <d v="2016-12-21T00:00:00"/>
    <n v="342"/>
    <n v="1197.08"/>
    <n v="14.09"/>
    <n v="9068"/>
    <n v="1278"/>
    <x v="0"/>
    <d v="2011-09-01T00:00:00"/>
  </r>
  <r>
    <s v="Bestuur"/>
    <s v="Ford Mondeo"/>
    <s v="1-DVX-417"/>
    <n v="28478"/>
    <d v="2015-12-09T00:00:00"/>
    <n v="34863"/>
    <d v="2016-12-08T00:00:00"/>
    <n v="365"/>
    <n v="334.46"/>
    <n v="5.24"/>
    <n v="6385"/>
    <n v="334"/>
    <x v="0"/>
    <d v="2012-08-01T00:00:00"/>
  </r>
  <r>
    <s v="Wim V."/>
    <s v="Renault kangoo"/>
    <s v="1-EEY-108"/>
    <n v="16892"/>
    <d v="2016-01-05T00:00:00"/>
    <n v="23433"/>
    <d v="2016-12-27T00:00:00"/>
    <n v="357"/>
    <n v="664.99"/>
    <n v="10.17"/>
    <n v="6688"/>
    <n v="680"/>
    <x v="0"/>
    <d v="2012-08-01T00:00:00"/>
  </r>
  <r>
    <s v="Hans R."/>
    <s v="Chevrolet Aveo"/>
    <s v="1-ENF-154"/>
    <n v="17043"/>
    <d v="2015-12-07T00:00:00"/>
    <n v="21832"/>
    <d v="2016-12-12T00:00:00"/>
    <n v="371"/>
    <n v="429.76"/>
    <n v="8.9700000000000006"/>
    <n v="4712"/>
    <n v="423"/>
    <x v="1"/>
    <d v="2013-01-01T00:00:00"/>
  </r>
  <r>
    <s v="GGZ"/>
    <s v="Ford Connect"/>
    <s v="1-HAR-369"/>
    <n v="9203"/>
    <d v="2015-11-27T00:00:00"/>
    <n v="14187"/>
    <d v="2016-12-09T00:00:00"/>
    <n v="378"/>
    <n v="459.97"/>
    <n v="9.23"/>
    <n v="4813"/>
    <n v="444"/>
    <x v="1"/>
    <d v="2014-06-01T00:00:00"/>
  </r>
  <r>
    <s v="Feestelijkheden"/>
    <s v="DAF"/>
    <s v="1-HBL-764"/>
    <n v="18807"/>
    <d v="2016-01-07T00:00:00"/>
    <n v="31880"/>
    <d v="2016-12-20T00:00:00"/>
    <n v="348"/>
    <n v="3579.78"/>
    <n v="27.38"/>
    <n v="13712"/>
    <n v="3755"/>
    <x v="0"/>
    <d v="2014-06-01T00:00:00"/>
  </r>
  <r>
    <s v="Aanplant"/>
    <s v="Ford Transit"/>
    <s v="1-HLN-290"/>
    <n v="11787"/>
    <d v="2015-12-16T00:00:00"/>
    <n v="17259"/>
    <d v="2017-01-06T00:00:00"/>
    <n v="387"/>
    <n v="822.56"/>
    <n v="15.03"/>
    <n v="5161"/>
    <n v="776"/>
    <x v="0"/>
    <d v="2014-07-01T00:00:00"/>
  </r>
  <r>
    <s v="Kerkhof"/>
    <s v="Isuzu D-max"/>
    <s v="1-KRF-942"/>
    <n v="3552"/>
    <d v="2015-12-28T00:00:00"/>
    <n v="9339"/>
    <d v="2016-12-27T00:00:00"/>
    <n v="365"/>
    <n v="660.69"/>
    <n v="11.42"/>
    <n v="5787"/>
    <n v="661"/>
    <x v="0"/>
    <d v="2015-06-01T00:00:00"/>
  </r>
  <r>
    <s v="Afvalronde"/>
    <s v="Isuzu N-serie"/>
    <s v="1-KSX-249"/>
    <n v="8801"/>
    <d v="2016-01-12T00:00:00"/>
    <n v="21243"/>
    <d v="2017-01-09T00:00:00"/>
    <n v="363"/>
    <n v="1852.61"/>
    <n v="14.89"/>
    <n v="12511"/>
    <n v="1863"/>
    <x v="0"/>
    <d v="2015-07-01T00:00:00"/>
  </r>
  <r>
    <s v="Yann"/>
    <s v="Twizy"/>
    <s v="M-AFK-645"/>
    <n v="0"/>
    <d v="2016-03-10T00:00:00"/>
    <n v="1086"/>
    <d v="2017-01-01T00:00:00"/>
    <n v="297"/>
    <m/>
    <m/>
    <n v="1335"/>
    <m/>
    <x v="2"/>
    <d v="2016-03-01T00:00:00"/>
  </r>
</pivotCacheRecords>
</file>

<file path=xl/pivotCache/pivotCacheRecords35.xml><?xml version="1.0" encoding="utf-8"?>
<pivotCacheRecords xmlns="http://schemas.openxmlformats.org/spreadsheetml/2006/main" xmlns:r="http://schemas.openxmlformats.org/officeDocument/2006/relationships" count="15">
  <r>
    <x v="0"/>
    <n v="12"/>
  </r>
  <r>
    <x v="1"/>
    <n v="25"/>
  </r>
  <r>
    <x v="2"/>
    <n v="29"/>
  </r>
  <r>
    <x v="3"/>
    <n v="29"/>
  </r>
  <r>
    <x v="4"/>
    <n v="23"/>
  </r>
  <r>
    <x v="5"/>
    <n v="12"/>
  </r>
  <r>
    <x v="6"/>
    <n v="14"/>
  </r>
  <r>
    <x v="7"/>
    <n v="14"/>
  </r>
  <r>
    <x v="8"/>
    <n v="14"/>
  </r>
  <r>
    <x v="9"/>
    <n v="12"/>
  </r>
  <r>
    <x v="10"/>
    <n v="17"/>
  </r>
  <r>
    <x v="11"/>
    <n v="24"/>
  </r>
  <r>
    <x v="12"/>
    <n v="25"/>
  </r>
  <r>
    <x v="13"/>
    <n v="31"/>
  </r>
  <r>
    <x v="14"/>
    <n v="33"/>
  </r>
</pivotCacheRecords>
</file>

<file path=xl/pivotCache/pivotCacheRecords36.xml><?xml version="1.0" encoding="utf-8"?>
<pivotCacheRecords xmlns="http://schemas.openxmlformats.org/spreadsheetml/2006/main" xmlns:r="http://schemas.openxmlformats.org/officeDocument/2006/relationships" count="9">
  <r>
    <x v="0"/>
    <s v="Harelbeke"/>
    <n v="10.5"/>
    <n v="0.35499999999999998"/>
    <n v="7.4999999999999997E-2"/>
  </r>
  <r>
    <x v="0"/>
    <s v="Vlaams Gewest"/>
    <n v="10.8"/>
    <m/>
    <m/>
  </r>
  <r>
    <x v="1"/>
    <s v="Harelbeke"/>
    <m/>
    <n v="9.9000000000000005E-2"/>
    <n v="8.2000000000000003E-2"/>
  </r>
  <r>
    <x v="1"/>
    <s v="Vlaams Gewest"/>
    <m/>
    <m/>
    <m/>
  </r>
  <r>
    <x v="2"/>
    <s v="Harelbeke"/>
    <n v="7"/>
    <n v="0.314"/>
    <n v="0.109"/>
  </r>
  <r>
    <x v="2"/>
    <s v="Vlaams Gewest"/>
    <n v="7.4"/>
    <m/>
    <m/>
  </r>
  <r>
    <x v="3"/>
    <s v="Harelbeke"/>
    <n v="6.7"/>
    <n v="0.307"/>
    <n v="0.122"/>
  </r>
  <r>
    <x v="3"/>
    <s v="Vlaams Gewest"/>
    <n v="7.5"/>
    <m/>
    <m/>
  </r>
  <r>
    <x v="4"/>
    <s v="Harelbeke"/>
    <m/>
    <n v="0.33500000000000002"/>
    <n v="0.105"/>
  </r>
</pivotCacheRecords>
</file>

<file path=xl/pivotCache/pivotCacheRecords37.xml><?xml version="1.0" encoding="utf-8"?>
<pivotCacheRecords xmlns="http://schemas.openxmlformats.org/spreadsheetml/2006/main" xmlns:r="http://schemas.openxmlformats.org/officeDocument/2006/relationships" count="9">
  <r>
    <x v="0"/>
    <x v="0"/>
    <n v="5.5E-2"/>
    <n v="0.56000000000000005"/>
    <n v="0.246"/>
    <n v="0.28399999999999997"/>
    <n v="0.11799999999999999"/>
    <n v="16"/>
  </r>
  <r>
    <x v="0"/>
    <x v="1"/>
    <m/>
    <n v="0.49"/>
    <n v="0.22"/>
    <n v="0.249"/>
    <n v="9.2999999999999999E-2"/>
    <n v="24.6"/>
  </r>
  <r>
    <x v="1"/>
    <x v="0"/>
    <n v="5.8000000000000003E-2"/>
    <n v="0.51400000000000001"/>
    <n v="0.23100000000000001"/>
    <n v="0.27800000000000002"/>
    <n v="0.10299999999999999"/>
    <n v="10.6"/>
  </r>
  <r>
    <x v="1"/>
    <x v="1"/>
    <m/>
    <n v="0.47099999999999997"/>
    <n v="0.221"/>
    <n v="0.23799999999999999"/>
    <n v="8.5999999999999993E-2"/>
    <n v="17.899999999999999"/>
  </r>
  <r>
    <x v="2"/>
    <x v="0"/>
    <n v="5.5E-2"/>
    <n v="0.48499999999999999"/>
    <n v="0.23200000000000001"/>
    <n v="0.29799999999999999"/>
    <n v="0.105"/>
    <n v="72"/>
  </r>
  <r>
    <x v="2"/>
    <x v="1"/>
    <m/>
    <n v="0.45700000000000002"/>
    <n v="0.20699999999999999"/>
    <n v="0.252"/>
    <n v="9.6000000000000002E-2"/>
    <n v="9.8000000000000007"/>
  </r>
  <r>
    <x v="3"/>
    <x v="0"/>
    <n v="0.05"/>
    <n v="0.49199999999999999"/>
    <n v="0.23499999999999999"/>
    <n v="0.33700000000000002"/>
    <n v="0.127"/>
    <n v="7.9"/>
  </r>
  <r>
    <x v="3"/>
    <x v="1"/>
    <m/>
    <n v="0.45600000000000002"/>
    <n v="0.19800000000000001"/>
    <n v="0.27500000000000002"/>
    <n v="0.107"/>
    <n v="10.7"/>
  </r>
  <r>
    <x v="4"/>
    <x v="0"/>
    <n v="4.5999999999999999E-2"/>
    <m/>
    <m/>
    <m/>
    <m/>
    <m/>
  </r>
</pivotCacheRecords>
</file>

<file path=xl/pivotCache/pivotCacheRecords38.xml><?xml version="1.0" encoding="utf-8"?>
<pivotCacheRecords xmlns="http://schemas.openxmlformats.org/spreadsheetml/2006/main" xmlns:r="http://schemas.openxmlformats.org/officeDocument/2006/relationships" count="8">
  <r>
    <x v="0"/>
    <x v="0"/>
    <n v="3.5999999999999997E-2"/>
    <n v="8.7999999999999995E-2"/>
    <n v="0.10199999999999999"/>
    <n v="0.56799999999999995"/>
    <n v="0.104"/>
    <n v="0.73899999999999999"/>
  </r>
  <r>
    <x v="0"/>
    <x v="1"/>
    <n v="9.8000000000000004E-2"/>
    <n v="0.17399999999999999"/>
    <n v="6.3E-2"/>
    <n v="0.67400000000000004"/>
    <n v="0.104"/>
    <n v="0.69799999999999995"/>
  </r>
  <r>
    <x v="1"/>
    <x v="0"/>
    <n v="0.05"/>
    <n v="6.4000000000000001E-2"/>
    <n v="9.7000000000000003E-2"/>
    <n v="0.57999999999999996"/>
    <n v="0.104"/>
    <n v="0.73"/>
  </r>
  <r>
    <x v="1"/>
    <x v="1"/>
    <n v="0.1"/>
    <n v="0.186"/>
    <n v="6.2E-2"/>
    <n v="0.67700000000000005"/>
    <n v="0.104"/>
    <n v="0.69499999999999995"/>
  </r>
  <r>
    <x v="2"/>
    <x v="0"/>
    <n v="5.6000000000000001E-2"/>
    <n v="8.9999999999999993E-3"/>
    <n v="9.1999999999999998E-2"/>
    <n v="0.57899999999999996"/>
    <n v="0.10299999999999999"/>
    <n v="0.73099999999999998"/>
  </r>
  <r>
    <x v="2"/>
    <x v="1"/>
    <n v="9.6000000000000002E-2"/>
    <n v="9.0999999999999998E-2"/>
    <n v="0.06"/>
    <n v="0.67600000000000005"/>
    <n v="0.105"/>
    <n v="0.69399999999999995"/>
  </r>
  <r>
    <x v="3"/>
    <x v="0"/>
    <n v="7.6999999999999999E-2"/>
    <n v="0.05"/>
    <n v="9.1999999999999998E-2"/>
    <n v="0.58899999999999997"/>
    <n v="0.10299999999999999"/>
    <n v="0.73499999999999999"/>
  </r>
  <r>
    <x v="3"/>
    <x v="1"/>
    <n v="9.4E-2"/>
    <n v="0.108"/>
    <n v="5.8999999999999997E-2"/>
    <n v="0.68100000000000005"/>
    <n v="0.106"/>
    <n v="0.69499999999999995"/>
  </r>
</pivotCacheRecords>
</file>

<file path=xl/pivotCache/pivotCacheRecords39.xml><?xml version="1.0" encoding="utf-8"?>
<pivotCacheRecords xmlns="http://schemas.openxmlformats.org/spreadsheetml/2006/main" xmlns:r="http://schemas.openxmlformats.org/officeDocument/2006/relationships" count="8">
  <r>
    <x v="0"/>
    <x v="0"/>
    <n v="15881"/>
    <n v="3.5000000000000003E-2"/>
    <n v="101.5"/>
  </r>
  <r>
    <x v="0"/>
    <x v="1"/>
    <n v="16671"/>
    <n v="3.5000000000000003E-2"/>
    <n v="106.4"/>
  </r>
  <r>
    <x v="1"/>
    <x v="0"/>
    <n v="16284"/>
    <n v="3.2000000000000001E-2"/>
    <n v="100.7"/>
  </r>
  <r>
    <x v="1"/>
    <x v="1"/>
    <n v="17205"/>
    <n v="3.2000000000000001E-2"/>
    <n v="106.5"/>
  </r>
  <r>
    <x v="2"/>
    <x v="0"/>
    <n v="16868"/>
    <n v="3.1E-2"/>
    <n v="101"/>
  </r>
  <r>
    <x v="2"/>
    <x v="1"/>
    <n v="17809"/>
    <n v="3.2000000000000001E-2"/>
    <n v="106.6"/>
  </r>
  <r>
    <x v="3"/>
    <x v="0"/>
    <n v="17397"/>
    <n v="3.1E-2"/>
    <n v="102"/>
  </r>
  <r>
    <x v="3"/>
    <x v="1"/>
    <n v="18204"/>
    <n v="0.03"/>
    <n v="106.7"/>
  </r>
</pivotCacheRecords>
</file>

<file path=xl/pivotCache/pivotCacheRecords4.xml><?xml version="1.0" encoding="utf-8"?>
<pivotCacheRecords xmlns="http://schemas.openxmlformats.org/spreadsheetml/2006/main" xmlns:r="http://schemas.openxmlformats.org/officeDocument/2006/relationships" count="16">
  <r>
    <x v="0"/>
    <x v="0"/>
    <n v="3991"/>
    <n v="3415"/>
    <n v="2340"/>
    <n v="195"/>
    <n v="417"/>
  </r>
  <r>
    <x v="0"/>
    <x v="1"/>
    <n v="4003"/>
    <n v="3420"/>
    <n v="2343"/>
    <n v="1628"/>
    <n v="390"/>
  </r>
  <r>
    <x v="1"/>
    <x v="0"/>
    <n v="4026"/>
    <n v="3466"/>
    <n v="2349"/>
    <n v="200"/>
    <n v="408"/>
  </r>
  <r>
    <x v="1"/>
    <x v="1"/>
    <n v="4038"/>
    <n v="3472"/>
    <n v="2352"/>
    <n v="1655"/>
    <n v="381"/>
  </r>
  <r>
    <x v="2"/>
    <x v="0"/>
    <n v="4044"/>
    <n v="3488"/>
    <n v="2359"/>
    <n v="210"/>
    <n v="398"/>
  </r>
  <r>
    <x v="2"/>
    <x v="1"/>
    <n v="4057"/>
    <n v="3494"/>
    <n v="2362"/>
    <n v="1727"/>
    <n v="376"/>
  </r>
  <r>
    <x v="3"/>
    <x v="0"/>
    <n v="4064"/>
    <n v="3510"/>
    <n v="2368"/>
    <n v="215"/>
    <n v="396"/>
  </r>
  <r>
    <x v="3"/>
    <x v="1"/>
    <n v="4077"/>
    <n v="3516"/>
    <n v="2371"/>
    <n v="1791"/>
    <n v="374"/>
  </r>
  <r>
    <x v="4"/>
    <x v="0"/>
    <n v="4094"/>
    <n v="3538"/>
    <n v="2371"/>
    <n v="220"/>
    <n v="388"/>
  </r>
  <r>
    <x v="4"/>
    <x v="1"/>
    <n v="4108"/>
    <n v="3544"/>
    <n v="2374"/>
    <n v="1812"/>
    <n v="369"/>
  </r>
  <r>
    <x v="5"/>
    <x v="0"/>
    <n v="4115"/>
    <n v="3580"/>
    <n v="2385"/>
    <n v="226"/>
    <n v="386"/>
  </r>
  <r>
    <x v="5"/>
    <x v="1"/>
    <n v="4128"/>
    <n v="3586"/>
    <n v="2388"/>
    <n v="1912"/>
    <n v="365"/>
  </r>
  <r>
    <x v="6"/>
    <x v="0"/>
    <n v="4119"/>
    <n v="3588"/>
    <n v="2391"/>
    <n v="231"/>
    <n v="378"/>
  </r>
  <r>
    <x v="6"/>
    <x v="1"/>
    <n v="4132"/>
    <n v="3593"/>
    <n v="2394"/>
    <n v="1939"/>
    <n v="358"/>
  </r>
  <r>
    <x v="7"/>
    <x v="0"/>
    <n v="4134"/>
    <n v="3627"/>
    <n v="2394"/>
    <n v="247"/>
    <n v="372"/>
  </r>
  <r>
    <x v="7"/>
    <x v="1"/>
    <n v="4154"/>
    <n v="3632"/>
    <n v="2397"/>
    <n v="2083"/>
    <n v="347"/>
  </r>
</pivotCacheRecords>
</file>

<file path=xl/pivotCache/pivotCacheRecords40.xml><?xml version="1.0" encoding="utf-8"?>
<pivotCacheRecords xmlns="http://schemas.openxmlformats.org/spreadsheetml/2006/main" xmlns:r="http://schemas.openxmlformats.org/officeDocument/2006/relationships" count="4">
  <r>
    <x v="0"/>
    <n v="12"/>
    <n v="12"/>
    <n v="20"/>
    <n v="11"/>
    <n v="14"/>
    <n v="17"/>
    <n v="21"/>
  </r>
  <r>
    <x v="1"/>
    <n v="20"/>
    <n v="22"/>
    <n v="18"/>
    <n v="5"/>
    <n v="12"/>
    <n v="9"/>
    <n v="30"/>
  </r>
  <r>
    <x v="2"/>
    <n v="20"/>
    <n v="28"/>
    <n v="31"/>
    <n v="4"/>
    <n v="12"/>
    <n v="15"/>
    <n v="33"/>
  </r>
  <r>
    <x v="3"/>
    <n v="23"/>
    <n v="28"/>
    <n v="12"/>
    <n v="3"/>
    <n v="9"/>
    <n v="37"/>
    <n v="27"/>
  </r>
</pivotCacheRecords>
</file>

<file path=xl/pivotCache/pivotCacheRecords41.xml><?xml version="1.0" encoding="utf-8"?>
<pivotCacheRecords xmlns="http://schemas.openxmlformats.org/spreadsheetml/2006/main" xmlns:r="http://schemas.openxmlformats.org/officeDocument/2006/relationships" count="7">
  <r>
    <x v="0"/>
    <n v="3217"/>
    <n v="121"/>
    <n v="127.2"/>
    <n v="120.2"/>
  </r>
  <r>
    <x v="1"/>
    <n v="3415"/>
    <n v="127.6"/>
    <n v="134.80000000000001"/>
    <n v="127"/>
  </r>
  <r>
    <x v="2"/>
    <n v="3479"/>
    <n v="129.1"/>
    <n v="138.6"/>
    <n v="130.9"/>
  </r>
  <r>
    <x v="3"/>
    <n v="3605"/>
    <n v="133"/>
    <n v="141.1"/>
    <n v="133.19999999999999"/>
  </r>
  <r>
    <x v="4"/>
    <n v="3418"/>
    <n v="125.4"/>
    <n v="138.6"/>
    <n v="129.80000000000001"/>
  </r>
  <r>
    <x v="5"/>
    <n v="3536"/>
    <n v="128.80000000000001"/>
    <n v="143.1"/>
    <n v="134.19999999999999"/>
  </r>
  <r>
    <x v="6"/>
    <n v="3629"/>
    <n v="131.80000000000001"/>
    <n v="146.69999999999999"/>
    <n v="137.19999999999999"/>
  </r>
</pivotCacheRecords>
</file>

<file path=xl/pivotCache/pivotCacheRecords42.xml><?xml version="1.0" encoding="utf-8"?>
<pivotCacheRecords xmlns="http://schemas.openxmlformats.org/spreadsheetml/2006/main" xmlns:r="http://schemas.openxmlformats.org/officeDocument/2006/relationships" count="5">
  <r>
    <x v="0"/>
    <n v="83"/>
    <n v="90"/>
    <n v="84"/>
    <n v="87"/>
    <n v="83.5"/>
    <n v="88.5"/>
  </r>
  <r>
    <x v="1"/>
    <n v="84"/>
    <n v="87"/>
    <n v="83"/>
    <n v="82"/>
    <n v="83.5"/>
    <n v="84.5"/>
  </r>
  <r>
    <x v="2"/>
    <n v="84"/>
    <n v="87"/>
    <n v="84"/>
    <n v="84"/>
    <n v="84"/>
    <n v="85.5"/>
  </r>
  <r>
    <x v="3"/>
    <n v="84"/>
    <n v="86"/>
    <n v="82"/>
    <n v="84"/>
    <n v="83"/>
    <n v="85"/>
  </r>
  <r>
    <x v="4"/>
    <n v="86"/>
    <n v="86"/>
    <n v="84"/>
    <n v="84"/>
    <n v="85"/>
    <n v="85"/>
  </r>
</pivotCacheRecords>
</file>

<file path=xl/pivotCache/pivotCacheRecords43.xml><?xml version="1.0" encoding="utf-8"?>
<pivotCacheRecords xmlns="http://schemas.openxmlformats.org/spreadsheetml/2006/main" xmlns:r="http://schemas.openxmlformats.org/officeDocument/2006/relationships" count="5">
  <r>
    <x v="0"/>
    <n v="113"/>
    <n v="160"/>
    <n v="273"/>
    <n v="38"/>
    <n v="6"/>
    <n v="352.8"/>
    <n v="238"/>
    <n v="24"/>
    <m/>
    <m/>
  </r>
  <r>
    <x v="1"/>
    <n v="142"/>
    <n v="144"/>
    <n v="286"/>
    <n v="51"/>
    <n v="4"/>
    <n v="411.5"/>
    <n v="361.5"/>
    <n v="86"/>
    <m/>
    <m/>
  </r>
  <r>
    <x v="2"/>
    <n v="119"/>
    <n v="123"/>
    <n v="242"/>
    <n v="59"/>
    <n v="2"/>
    <n v="341"/>
    <n v="287"/>
    <n v="108"/>
    <m/>
    <m/>
  </r>
  <r>
    <x v="3"/>
    <n v="101"/>
    <n v="77"/>
    <n v="178"/>
    <n v="55"/>
    <n v="2"/>
    <n v="385.7"/>
    <n v="476.4"/>
    <n v="133"/>
    <m/>
    <m/>
  </r>
  <r>
    <x v="4"/>
    <n v="101"/>
    <n v="77"/>
    <n v="178"/>
    <n v="122"/>
    <n v="2"/>
    <n v="214.9"/>
    <n v="295.2"/>
    <n v="185.5"/>
    <m/>
    <m/>
  </r>
</pivotCacheRecords>
</file>

<file path=xl/pivotCache/pivotCacheRecords44.xml><?xml version="1.0" encoding="utf-8"?>
<pivotCacheRecords xmlns="http://schemas.openxmlformats.org/spreadsheetml/2006/main" xmlns:r="http://schemas.openxmlformats.org/officeDocument/2006/relationships" count="6">
  <r>
    <x v="0"/>
    <m/>
    <n v="3616"/>
    <n v="269"/>
    <n v="22912"/>
    <n v="6"/>
    <n v="188"/>
  </r>
  <r>
    <x v="1"/>
    <n v="475"/>
    <n v="3870"/>
    <n v="316"/>
    <n v="38064"/>
    <n v="10"/>
    <n v="204"/>
  </r>
  <r>
    <x v="2"/>
    <n v="470"/>
    <n v="3877"/>
    <n v="323"/>
    <n v="37433"/>
    <n v="9"/>
    <n v="226"/>
  </r>
  <r>
    <x v="3"/>
    <n v="450"/>
    <n v="2504"/>
    <n v="327"/>
    <n v="26097"/>
    <n v="10"/>
    <n v="222"/>
  </r>
  <r>
    <x v="4"/>
    <n v="439"/>
    <n v="2892"/>
    <n v="320"/>
    <n v="28105"/>
    <n v="10"/>
    <n v="227"/>
  </r>
  <r>
    <x v="5"/>
    <n v="353"/>
    <n v="3048"/>
    <n v="395"/>
    <n v="32639"/>
    <n v="11"/>
    <n v="283"/>
  </r>
</pivotCacheRecords>
</file>

<file path=xl/pivotCache/pivotCacheRecords45.xml><?xml version="1.0" encoding="utf-8"?>
<pivotCacheRecords xmlns="http://schemas.openxmlformats.org/spreadsheetml/2006/main" xmlns:r="http://schemas.openxmlformats.org/officeDocument/2006/relationships" count="6">
  <r>
    <x v="0"/>
    <n v="37164"/>
    <n v="2099"/>
    <m/>
    <n v="101.81917808219178"/>
    <n v="5.7506849315068491"/>
  </r>
  <r>
    <x v="1"/>
    <n v="36714"/>
    <n v="2963"/>
    <m/>
    <n v="100.58630136986301"/>
    <n v="8.117808219178082"/>
  </r>
  <r>
    <x v="2"/>
    <n v="38309"/>
    <n v="3199"/>
    <n v="330"/>
    <n v="104.95616438356164"/>
    <n v="8.7643835616438359"/>
  </r>
  <r>
    <x v="3"/>
    <n v="38303"/>
    <n v="2887"/>
    <n v="292"/>
    <n v="104.93972602739726"/>
    <n v="7.9095890410958907"/>
  </r>
  <r>
    <x v="4"/>
    <n v="32828"/>
    <n v="1520"/>
    <n v="246"/>
    <n v="89.939726027397256"/>
    <n v="4.1643835616438354"/>
  </r>
  <r>
    <x v="5"/>
    <n v="27682"/>
    <n v="1434"/>
    <n v="197"/>
    <n v="75.841095890410955"/>
    <n v="3.9287671232876713"/>
  </r>
</pivotCacheRecords>
</file>

<file path=xl/pivotCache/pivotCacheRecords46.xml><?xml version="1.0" encoding="utf-8"?>
<pivotCacheRecords xmlns="http://schemas.openxmlformats.org/spreadsheetml/2006/main" xmlns:r="http://schemas.openxmlformats.org/officeDocument/2006/relationships" count="5">
  <r>
    <x v="0"/>
    <n v="10"/>
    <n v="3"/>
    <n v="8"/>
    <n v="14"/>
    <n v="2"/>
    <n v="18"/>
    <n v="22"/>
    <n v="1"/>
  </r>
  <r>
    <x v="1"/>
    <n v="7"/>
    <n v="9"/>
    <n v="11"/>
    <n v="5"/>
    <n v="1"/>
    <n v="23"/>
    <n v="25"/>
    <n v="1"/>
  </r>
  <r>
    <x v="2"/>
    <n v="4"/>
    <n v="13"/>
    <n v="7"/>
    <n v="17"/>
    <n v="2"/>
    <n v="34"/>
    <n v="22"/>
    <n v="0"/>
  </r>
  <r>
    <x v="3"/>
    <n v="8"/>
    <n v="7"/>
    <n v="5"/>
    <n v="4"/>
    <n v="1"/>
    <n v="35"/>
    <n v="24"/>
    <n v="2"/>
  </r>
  <r>
    <x v="4"/>
    <n v="4"/>
    <n v="8"/>
    <n v="2"/>
    <n v="5"/>
    <n v="1"/>
    <n v="45"/>
    <n v="21"/>
    <n v="8"/>
  </r>
</pivotCacheRecords>
</file>

<file path=xl/pivotCache/pivotCacheRecords47.xml><?xml version="1.0" encoding="utf-8"?>
<pivotCacheRecords xmlns="http://schemas.openxmlformats.org/spreadsheetml/2006/main" xmlns:r="http://schemas.openxmlformats.org/officeDocument/2006/relationships" count="24">
  <r>
    <x v="0"/>
    <x v="0"/>
    <n v="0.17599999999999999"/>
    <n v="0.24399999999999999"/>
    <m/>
    <m/>
    <m/>
    <m/>
    <m/>
    <m/>
  </r>
  <r>
    <x v="0"/>
    <x v="1"/>
    <n v="0.18"/>
    <n v="0.29599999999999999"/>
    <m/>
    <m/>
    <m/>
    <m/>
    <m/>
    <m/>
  </r>
  <r>
    <x v="0"/>
    <x v="2"/>
    <n v="0.153"/>
    <n v="0.28999999999999998"/>
    <m/>
    <m/>
    <m/>
    <m/>
    <m/>
    <m/>
  </r>
  <r>
    <x v="1"/>
    <x v="0"/>
    <n v="0.17399999999999999"/>
    <n v="0.24099999999999999"/>
    <m/>
    <m/>
    <m/>
    <m/>
    <n v="36"/>
    <n v="0.11"/>
  </r>
  <r>
    <x v="1"/>
    <x v="1"/>
    <n v="0.18"/>
    <n v="0.29699999999999999"/>
    <m/>
    <m/>
    <m/>
    <m/>
    <m/>
    <m/>
  </r>
  <r>
    <x v="1"/>
    <x v="2"/>
    <n v="0.155"/>
    <n v="0.29099999999999998"/>
    <m/>
    <m/>
    <m/>
    <m/>
    <m/>
    <m/>
  </r>
  <r>
    <x v="2"/>
    <x v="0"/>
    <n v="0.17100000000000001"/>
    <n v="0.24199999999999999"/>
    <m/>
    <m/>
    <m/>
    <m/>
    <n v="30"/>
    <n v="9.7000000000000003E-2"/>
  </r>
  <r>
    <x v="2"/>
    <x v="1"/>
    <n v="0.18099999999999999"/>
    <n v="0.29599999999999999"/>
    <m/>
    <m/>
    <m/>
    <m/>
    <m/>
    <m/>
  </r>
  <r>
    <x v="2"/>
    <x v="2"/>
    <n v="0.155"/>
    <n v="0.28999999999999998"/>
    <m/>
    <m/>
    <m/>
    <m/>
    <m/>
    <m/>
  </r>
  <r>
    <x v="3"/>
    <x v="0"/>
    <n v="0.16600000000000001"/>
    <n v="0.26500000000000001"/>
    <m/>
    <m/>
    <m/>
    <m/>
    <n v="33"/>
    <n v="0.108"/>
  </r>
  <r>
    <x v="3"/>
    <x v="1"/>
    <n v="0.18"/>
    <n v="0.29799999999999999"/>
    <m/>
    <m/>
    <m/>
    <m/>
    <m/>
    <m/>
  </r>
  <r>
    <x v="3"/>
    <x v="2"/>
    <n v="0.154"/>
    <n v="0.28799999999999998"/>
    <m/>
    <m/>
    <m/>
    <m/>
    <m/>
    <m/>
  </r>
  <r>
    <x v="4"/>
    <x v="0"/>
    <n v="0.153"/>
    <n v="0.26100000000000001"/>
    <m/>
    <m/>
    <m/>
    <m/>
    <n v="23"/>
    <n v="7.5999999999999998E-2"/>
  </r>
  <r>
    <x v="4"/>
    <x v="1"/>
    <n v="0.17299999999999999"/>
    <n v="0.29799999999999999"/>
    <m/>
    <m/>
    <m/>
    <m/>
    <m/>
    <m/>
  </r>
  <r>
    <x v="4"/>
    <x v="2"/>
    <n v="0.14699999999999999"/>
    <n v="0.28599999999999998"/>
    <m/>
    <m/>
    <m/>
    <m/>
    <m/>
    <m/>
  </r>
  <r>
    <x v="5"/>
    <x v="0"/>
    <n v="0.14899999999999999"/>
    <n v="0.25600000000000001"/>
    <m/>
    <m/>
    <m/>
    <m/>
    <n v="17"/>
    <n v="6.7000000000000004E-2"/>
  </r>
  <r>
    <x v="5"/>
    <x v="1"/>
    <n v="0.16400000000000001"/>
    <n v="0.29699999999999999"/>
    <m/>
    <m/>
    <m/>
    <m/>
    <m/>
    <m/>
  </r>
  <r>
    <x v="5"/>
    <x v="2"/>
    <n v="0.14000000000000001"/>
    <n v="0.28499999999999998"/>
    <m/>
    <m/>
    <m/>
    <m/>
    <m/>
    <m/>
  </r>
  <r>
    <x v="6"/>
    <x v="0"/>
    <n v="0.14199999999999999"/>
    <n v="0.26900000000000002"/>
    <n v="1"/>
    <n v="4"/>
    <n v="36"/>
    <n v="33"/>
    <n v="18"/>
    <m/>
  </r>
  <r>
    <x v="6"/>
    <x v="1"/>
    <n v="0.156"/>
    <n v="0.3"/>
    <m/>
    <m/>
    <m/>
    <m/>
    <m/>
    <m/>
  </r>
  <r>
    <x v="6"/>
    <x v="2"/>
    <n v="0.13400000000000001"/>
    <n v="0.28199999999999997"/>
    <m/>
    <m/>
    <m/>
    <m/>
    <m/>
    <m/>
  </r>
  <r>
    <x v="7"/>
    <x v="0"/>
    <n v="0.13700000000000001"/>
    <n v="0.30499999999999999"/>
    <m/>
    <m/>
    <m/>
    <m/>
    <m/>
    <m/>
  </r>
  <r>
    <x v="7"/>
    <x v="1"/>
    <n v="0.14899999999999999"/>
    <n v="0.29899999999999999"/>
    <m/>
    <m/>
    <m/>
    <m/>
    <m/>
    <m/>
  </r>
  <r>
    <x v="7"/>
    <x v="2"/>
    <n v="0.129"/>
    <n v="0.27900000000000003"/>
    <m/>
    <m/>
    <m/>
    <m/>
    <m/>
    <m/>
  </r>
</pivotCacheRecords>
</file>

<file path=xl/pivotCache/pivotCacheRecords48.xml><?xml version="1.0" encoding="utf-8"?>
<pivotCacheRecords xmlns="http://schemas.openxmlformats.org/spreadsheetml/2006/main" xmlns:r="http://schemas.openxmlformats.org/officeDocument/2006/relationships" count="77">
  <r>
    <s v="West-Vlaanderen"/>
    <n v="8530"/>
    <s v="Harelbeke"/>
    <n v="123703"/>
    <s v="Sint-Amandscollege 4 "/>
    <s v="Ballingenweg"/>
    <s v="34   "/>
    <d v="2010-02-01T00:00:00"/>
    <n v="250"/>
    <n v="81"/>
    <n v="80"/>
    <n v="19"/>
    <n v="32"/>
    <x v="0"/>
    <x v="0"/>
    <n v="0.32400000000000001"/>
    <n v="0.32"/>
    <n v="7.5999999999999998E-2"/>
    <n v="0.128"/>
  </r>
  <r>
    <s v="West-Vlaanderen"/>
    <n v="8530"/>
    <s v="Harelbeke"/>
    <n v="2469"/>
    <s v="Basisschool van het Gemeenschapsonderwijs - Ter Gavers  "/>
    <s v="Arendsstraat"/>
    <s v="62_B "/>
    <d v="2010-02-01T00:00:00"/>
    <n v="184"/>
    <n v="80"/>
    <n v="59"/>
    <n v="21"/>
    <n v="6"/>
    <x v="0"/>
    <x v="1"/>
    <n v="0.43478260869565216"/>
    <n v="0.32065217391304346"/>
    <n v="0.11413043478260869"/>
    <n v="3.2608695652173912E-2"/>
  </r>
  <r>
    <s v="West-Vlaanderen"/>
    <n v="8530"/>
    <s v="Harelbeke"/>
    <n v="19604"/>
    <s v="Gemeentelijke Basisschool Zuid   "/>
    <s v="Generaal Deprezstraat"/>
    <s v="91   "/>
    <d v="2010-02-01T00:00:00"/>
    <n v="209"/>
    <n v="38"/>
    <n v="42"/>
    <n v="8"/>
    <n v="5"/>
    <x v="0"/>
    <x v="2"/>
    <n v="0.18181818181818182"/>
    <n v="0.20095693779904306"/>
    <n v="3.8277511961722487E-2"/>
    <n v="2.3923444976076555E-2"/>
  </r>
  <r>
    <s v="West-Vlaanderen"/>
    <n v="8530"/>
    <s v="Harelbeke"/>
    <n v="19612"/>
    <s v="Vrije Basisschool-Heilig Hart   "/>
    <s v="Tuinstraat"/>
    <s v="21   "/>
    <d v="2010-10-01T00:00:00"/>
    <n v="234"/>
    <n v="70"/>
    <n v="45"/>
    <n v="34"/>
    <n v="26"/>
    <x v="0"/>
    <x v="3"/>
    <n v="0.29914529914529914"/>
    <n v="0.19230769230769232"/>
    <n v="0.14529914529914531"/>
    <n v="0.1111111111111111"/>
  </r>
  <r>
    <s v="West-Vlaanderen"/>
    <n v="8530"/>
    <s v="Harelbeke"/>
    <n v="19621"/>
    <s v="Vrije Basisschool Mariaschool   "/>
    <s v="Schoolstraat"/>
    <s v="70   "/>
    <d v="2010-10-01T00:00:00"/>
    <n v="202"/>
    <n v="70"/>
    <n v="38"/>
    <n v="24"/>
    <n v="4"/>
    <x v="0"/>
    <x v="4"/>
    <n v="0.34653465346534651"/>
    <n v="0.18811881188118812"/>
    <n v="0.11881188118811881"/>
    <n v="1.9801980198019802E-2"/>
  </r>
  <r>
    <s v="West-Vlaanderen"/>
    <n v="8530"/>
    <s v="Harelbeke"/>
    <n v="113076"/>
    <s v="Vrije Basisschool   "/>
    <s v="Stasegemdorp"/>
    <s v="32   "/>
    <d v="2010-02-01T00:00:00"/>
    <n v="283"/>
    <n v="29"/>
    <n v="45"/>
    <n v="5"/>
    <n v="12"/>
    <x v="0"/>
    <x v="5"/>
    <n v="0.10247349823321555"/>
    <n v="0.15901060070671377"/>
    <n v="1.7667844522968199E-2"/>
    <n v="4.2402826855123678E-2"/>
  </r>
  <r>
    <s v="West-Vlaanderen"/>
    <n v="8530"/>
    <s v="Harelbeke"/>
    <n v="115857"/>
    <s v="Gemeentelijke Basisschool Centrum  "/>
    <s v="Paretteplein"/>
    <s v="21   "/>
    <d v="2010-02-01T00:00:00"/>
    <n v="248"/>
    <n v="82"/>
    <n v="64"/>
    <n v="48"/>
    <n v="47"/>
    <x v="0"/>
    <x v="6"/>
    <n v="0.33064516129032256"/>
    <n v="0.25806451612903225"/>
    <n v="0.19354838709677419"/>
    <n v="0.18951612903225806"/>
  </r>
  <r>
    <s v="West-Vlaanderen"/>
    <n v="8530"/>
    <s v="Harelbeke"/>
    <n v="125641"/>
    <s v="Vrije Basisschool Sint-Rita   "/>
    <s v="Zandbergstraat"/>
    <s v="24   "/>
    <d v="2010-10-01T00:00:00"/>
    <n v="199"/>
    <n v="50"/>
    <n v="39"/>
    <n v="27"/>
    <n v="9"/>
    <x v="0"/>
    <x v="7"/>
    <n v="0.25125628140703515"/>
    <n v="0.19597989949748743"/>
    <n v="0.135678391959799"/>
    <n v="4.5226130653266333E-2"/>
  </r>
  <r>
    <s v="West-Vlaanderen"/>
    <n v="8530"/>
    <s v="Harelbeke"/>
    <n v="19596"/>
    <s v="Gemeentelijke Basisschool Noord  "/>
    <s v="Tieltsestraat"/>
    <s v="31   "/>
    <d v="2010-02-01T00:00:00"/>
    <n v="173"/>
    <n v="33"/>
    <n v="46"/>
    <n v="4"/>
    <n v="4"/>
    <x v="0"/>
    <x v="8"/>
    <n v="0.19075144508670519"/>
    <n v="0.26589595375722541"/>
    <n v="2.3121387283236993E-2"/>
    <n v="2.3121387283236993E-2"/>
  </r>
  <r>
    <s v="West-Vlaanderen"/>
    <n v="8530"/>
    <s v="Harelbeke"/>
    <n v="19737"/>
    <s v="Vrije Basisschool-De Wingerd-  "/>
    <s v="Bruyelstraat"/>
    <s v="8    "/>
    <d v="2010-02-01T00:00:00"/>
    <n v="309"/>
    <n v="35"/>
    <n v="41"/>
    <n v="10"/>
    <n v="2"/>
    <x v="0"/>
    <x v="9"/>
    <n v="0.11326860841423948"/>
    <n v="0.13268608414239483"/>
    <n v="3.2362459546925564E-2"/>
    <n v="6.4724919093851136E-3"/>
  </r>
  <r>
    <s v="West-Vlaanderen"/>
    <n v="8530"/>
    <s v="Harelbeke"/>
    <n v="61176"/>
    <s v="Vrije Basisschool   "/>
    <s v="Vlietestraat"/>
    <s v="127  "/>
    <d v="2010-10-01T00:00:00"/>
    <n v="275"/>
    <n v="59"/>
    <n v="42"/>
    <n v="16"/>
    <n v="3"/>
    <x v="0"/>
    <x v="10"/>
    <n v="0.21454545454545454"/>
    <n v="0.15272727272727274"/>
    <n v="5.8181818181818182E-2"/>
    <n v="1.090909090909091E-2"/>
  </r>
  <r>
    <s v="West-Vlaanderen"/>
    <n v="8530"/>
    <s v="Harelbeke"/>
    <n v="123703"/>
    <s v="Sint-Amandscollege 4"/>
    <s v="Ballingenweg"/>
    <s v="34"/>
    <d v="2011-02-01T00:00:00"/>
    <n v="227"/>
    <n v="78"/>
    <n v="72"/>
    <n v="22"/>
    <n v="12"/>
    <x v="1"/>
    <x v="0"/>
    <n v="0.34361233480176212"/>
    <n v="0.31718061674008813"/>
    <n v="9.6916299559471369E-2"/>
    <n v="5.2863436123348019E-2"/>
  </r>
  <r>
    <s v="West-Vlaanderen"/>
    <n v="8530"/>
    <s v="Harelbeke"/>
    <n v="2469"/>
    <s v="Basisschool vh Gemeenschapsonderwijs"/>
    <s v="Arendsstraat"/>
    <s v="62_B"/>
    <d v="2011-02-01T00:00:00"/>
    <n v="187"/>
    <n v="83"/>
    <n v="64"/>
    <n v="30"/>
    <n v="9"/>
    <x v="1"/>
    <x v="1"/>
    <n v="0.44385026737967914"/>
    <n v="0.34224598930481281"/>
    <n v="0.16042780748663102"/>
    <n v="4.8128342245989303E-2"/>
  </r>
  <r>
    <s v="West-Vlaanderen"/>
    <n v="8530"/>
    <s v="Harelbeke"/>
    <n v="19604"/>
    <s v="Gemeentelijke Basisschool"/>
    <s v="Generaal Deprezstraat"/>
    <s v="91"/>
    <d v="2011-02-01T00:00:00"/>
    <n v="236"/>
    <n v="41"/>
    <n v="49"/>
    <n v="17"/>
    <n v="5"/>
    <x v="1"/>
    <x v="2"/>
    <n v="0.17372881355932204"/>
    <n v="0.2076271186440678"/>
    <n v="7.2033898305084748E-2"/>
    <n v="2.1186440677966101E-2"/>
  </r>
  <r>
    <s v="West-Vlaanderen"/>
    <n v="8530"/>
    <s v="Harelbeke"/>
    <n v="19612"/>
    <s v="Vrije Basisschool"/>
    <s v="Tuinstraat"/>
    <s v="21"/>
    <d v="2011-02-01T00:00:00"/>
    <n v="240"/>
    <n v="69"/>
    <n v="53"/>
    <n v="32"/>
    <n v="22"/>
    <x v="1"/>
    <x v="3"/>
    <n v="0.28749999999999998"/>
    <n v="0.22083333333333333"/>
    <n v="0.13333333333333333"/>
    <n v="9.166666666666666E-2"/>
  </r>
  <r>
    <s v="West-Vlaanderen"/>
    <n v="8530"/>
    <s v="Harelbeke"/>
    <n v="19621"/>
    <s v="Vrije Basisschool"/>
    <s v="Schoolstraat"/>
    <s v="70"/>
    <d v="2011-02-01T00:00:00"/>
    <n v="204"/>
    <n v="69"/>
    <n v="43"/>
    <n v="21"/>
    <n v="4"/>
    <x v="1"/>
    <x v="4"/>
    <n v="0.33823529411764708"/>
    <n v="0.2107843137254902"/>
    <n v="0.10294117647058823"/>
    <n v="1.9607843137254902E-2"/>
  </r>
  <r>
    <s v="West-Vlaanderen"/>
    <n v="8530"/>
    <s v="Harelbeke"/>
    <n v="113076"/>
    <s v="Vrije Basisschool"/>
    <s v="Stasegemdorp"/>
    <s v="32"/>
    <d v="2011-02-01T00:00:00"/>
    <n v="279"/>
    <n v="31"/>
    <n v="44"/>
    <n v="7"/>
    <n v="9"/>
    <x v="1"/>
    <x v="5"/>
    <n v="0.1111111111111111"/>
    <n v="0.15770609318996415"/>
    <n v="2.5089605734767026E-2"/>
    <n v="3.2258064516129031E-2"/>
  </r>
  <r>
    <s v="West-Vlaanderen"/>
    <n v="8530"/>
    <s v="Harelbeke"/>
    <n v="115857"/>
    <s v="Gemeentelijke Basisschool"/>
    <s v="Paretteplein"/>
    <s v="21"/>
    <d v="2011-02-01T00:00:00"/>
    <n v="266"/>
    <n v="86"/>
    <n v="70"/>
    <n v="50"/>
    <n v="46"/>
    <x v="1"/>
    <x v="6"/>
    <n v="0.32330827067669171"/>
    <n v="0.26315789473684209"/>
    <n v="0.18796992481203006"/>
    <n v="0.17293233082706766"/>
  </r>
  <r>
    <s v="West-Vlaanderen"/>
    <n v="8530"/>
    <s v="Harelbeke"/>
    <n v="125641"/>
    <s v="Vrije Basisschool"/>
    <s v="Zandbergstraat"/>
    <s v="24"/>
    <d v="2011-10-01T00:00:00"/>
    <n v="182"/>
    <n v="51"/>
    <n v="33"/>
    <n v="31"/>
    <n v="7"/>
    <x v="1"/>
    <x v="7"/>
    <n v="0.28021978021978022"/>
    <n v="0.18131868131868131"/>
    <n v="0.17032967032967034"/>
    <n v="3.8461538461538464E-2"/>
  </r>
  <r>
    <s v="West-Vlaanderen"/>
    <n v="8530"/>
    <s v="Harelbeke"/>
    <n v="19596"/>
    <s v="Gemeentelijke Basisschool"/>
    <s v="Tieltsestraat"/>
    <s v="31"/>
    <d v="2011-02-01T00:00:00"/>
    <n v="195"/>
    <n v="33"/>
    <n v="40"/>
    <n v="8"/>
    <n v="6"/>
    <x v="1"/>
    <x v="8"/>
    <n v="0.16923076923076924"/>
    <n v="0.20512820512820512"/>
    <n v="4.1025641025641026E-2"/>
    <n v="3.0769230769230771E-2"/>
  </r>
  <r>
    <s v="West-Vlaanderen"/>
    <n v="8530"/>
    <s v="Harelbeke"/>
    <n v="19737"/>
    <s v="Vrije Basisschool"/>
    <s v="Bruyelstraat"/>
    <s v="8"/>
    <d v="2011-02-01T00:00:00"/>
    <n v="319"/>
    <n v="35"/>
    <n v="40"/>
    <n v="7"/>
    <n v="3"/>
    <x v="1"/>
    <x v="9"/>
    <n v="0.109717868338558"/>
    <n v="0.12539184952978055"/>
    <n v="2.1943573667711599E-2"/>
    <n v="9.4043887147335428E-3"/>
  </r>
  <r>
    <s v="West-Vlaanderen"/>
    <n v="8530"/>
    <s v="Harelbeke"/>
    <n v="61176"/>
    <s v="Vrije Basisschool"/>
    <s v="Vlietestraat"/>
    <s v="127"/>
    <d v="2011-02-01T00:00:00"/>
    <n v="279"/>
    <n v="63"/>
    <n v="50"/>
    <n v="18"/>
    <n v="4"/>
    <x v="1"/>
    <x v="10"/>
    <n v="0.22580645161290322"/>
    <n v="0.17921146953405018"/>
    <n v="6.4516129032258063E-2"/>
    <n v="1.4336917562724014E-2"/>
  </r>
  <r>
    <s v="West-Vlaanderen"/>
    <n v="8530"/>
    <s v="Harelbeke"/>
    <n v="123703"/>
    <s v="Guldensporencollege 4"/>
    <s v="Ballingenweg"/>
    <s v="34"/>
    <d v="2012-02-01T00:00:00"/>
    <n v="224"/>
    <n v="71"/>
    <n v="60"/>
    <n v="22"/>
    <n v="37"/>
    <x v="2"/>
    <x v="0"/>
    <n v="0.3169642857142857"/>
    <n v="0.26785714285714285"/>
    <n v="9.8214285714285712E-2"/>
    <n v="0.16517857142857142"/>
  </r>
  <r>
    <s v="West-Vlaanderen"/>
    <n v="8530"/>
    <s v="Harelbeke"/>
    <n v="2469"/>
    <s v="GO! basisschool Ter Gavers"/>
    <s v="Arendsstraat"/>
    <s v="62_B"/>
    <d v="2012-02-01T00:00:00"/>
    <n v="194"/>
    <n v="82"/>
    <n v="62"/>
    <n v="29"/>
    <n v="8"/>
    <x v="2"/>
    <x v="1"/>
    <n v="0.42268041237113402"/>
    <n v="0.31958762886597936"/>
    <n v="0.14948453608247422"/>
    <n v="4.1237113402061855E-2"/>
  </r>
  <r>
    <s v="West-Vlaanderen"/>
    <n v="8530"/>
    <s v="Harelbeke"/>
    <n v="19604"/>
    <s v="Gemeentelijke Basisschool"/>
    <s v="Generaal Deprezstraat"/>
    <s v="91"/>
    <d v="2012-02-01T00:00:00"/>
    <n v="257"/>
    <n v="40"/>
    <n v="48"/>
    <n v="18"/>
    <n v="7"/>
    <x v="2"/>
    <x v="2"/>
    <n v="0.1556420233463035"/>
    <n v="0.1867704280155642"/>
    <n v="7.0038910505836577E-2"/>
    <n v="2.7237354085603113E-2"/>
  </r>
  <r>
    <s v="West-Vlaanderen"/>
    <n v="8530"/>
    <s v="Harelbeke"/>
    <n v="19612"/>
    <s v="Vrije Basisschool"/>
    <s v="Tuinstraat"/>
    <s v="21"/>
    <d v="2012-02-01T00:00:00"/>
    <n v="257"/>
    <n v="61"/>
    <n v="41"/>
    <n v="29"/>
    <n v="17"/>
    <x v="2"/>
    <x v="3"/>
    <n v="0.23735408560311283"/>
    <n v="0.15953307392996108"/>
    <n v="0.11284046692607004"/>
    <n v="6.6147859922178989E-2"/>
  </r>
  <r>
    <s v="West-Vlaanderen"/>
    <n v="8530"/>
    <s v="Harelbeke"/>
    <n v="19621"/>
    <s v="Vrije Basisschool"/>
    <s v="Schoolstraat"/>
    <s v="70"/>
    <d v="2012-02-01T00:00:00"/>
    <n v="212"/>
    <n v="66"/>
    <n v="52"/>
    <n v="22"/>
    <n v="5"/>
    <x v="2"/>
    <x v="4"/>
    <n v="0.31132075471698112"/>
    <n v="0.24528301886792453"/>
    <n v="0.10377358490566038"/>
    <n v="2.358490566037736E-2"/>
  </r>
  <r>
    <s v="West-Vlaanderen"/>
    <n v="8530"/>
    <s v="Harelbeke"/>
    <n v="113076"/>
    <s v="Vrije Basisschool"/>
    <s v="Stasegemdorp"/>
    <s v="32"/>
    <d v="2012-02-01T00:00:00"/>
    <n v="288"/>
    <n v="28"/>
    <n v="37"/>
    <n v="10"/>
    <n v="11"/>
    <x v="2"/>
    <x v="5"/>
    <n v="9.7222222222222224E-2"/>
    <n v="0.12847222222222221"/>
    <n v="3.4722222222222224E-2"/>
    <n v="3.8194444444444448E-2"/>
  </r>
  <r>
    <s v="West-Vlaanderen"/>
    <n v="8530"/>
    <s v="Harelbeke"/>
    <n v="115857"/>
    <s v="Gemeentelijke Basisschool"/>
    <s v="Paretteplein"/>
    <s v="21"/>
    <d v="2012-02-01T00:00:00"/>
    <n v="268"/>
    <n v="89"/>
    <n v="68"/>
    <n v="57"/>
    <n v="49"/>
    <x v="2"/>
    <x v="6"/>
    <n v="0.33208955223880599"/>
    <n v="0.2537313432835821"/>
    <n v="0.21268656716417911"/>
    <n v="0.18283582089552239"/>
  </r>
  <r>
    <s v="West-Vlaanderen"/>
    <n v="8530"/>
    <s v="Harelbeke"/>
    <n v="125641"/>
    <s v="Vrije Basisschool"/>
    <s v="Zandbergstraat"/>
    <s v="24"/>
    <d v="2012-10-01T00:00:00"/>
    <n v="181"/>
    <n v="58"/>
    <n v="43"/>
    <n v="42"/>
    <n v="12"/>
    <x v="2"/>
    <x v="7"/>
    <n v="0.32044198895027626"/>
    <n v="0.23756906077348067"/>
    <n v="0.23204419889502761"/>
    <n v="6.6298342541436461E-2"/>
  </r>
  <r>
    <s v="West-Vlaanderen"/>
    <n v="8530"/>
    <s v="Harelbeke"/>
    <n v="19596"/>
    <s v="Gemeentelijke Basisschool"/>
    <s v="Tieltsestraat"/>
    <s v="31"/>
    <d v="2012-02-01T00:00:00"/>
    <n v="205"/>
    <n v="32"/>
    <n v="34"/>
    <n v="13"/>
    <n v="9"/>
    <x v="2"/>
    <x v="8"/>
    <n v="0.15609756097560976"/>
    <n v="0.16585365853658537"/>
    <n v="6.3414634146341464E-2"/>
    <n v="4.3902439024390241E-2"/>
  </r>
  <r>
    <s v="West-Vlaanderen"/>
    <n v="8530"/>
    <s v="Harelbeke"/>
    <n v="19737"/>
    <s v="Vrije Basisschool"/>
    <s v="Bruyelstraat"/>
    <s v="8"/>
    <d v="2012-02-01T00:00:00"/>
    <n v="311"/>
    <n v="36"/>
    <n v="35"/>
    <n v="10"/>
    <n v="0"/>
    <x v="2"/>
    <x v="9"/>
    <n v="0.1157556270096463"/>
    <n v="0.11254019292604502"/>
    <n v="3.215434083601286E-2"/>
    <n v="0"/>
  </r>
  <r>
    <s v="West-Vlaanderen"/>
    <n v="8530"/>
    <s v="Harelbeke"/>
    <n v="61176"/>
    <s v="Vrije Basisschool"/>
    <s v="Vlietestraat"/>
    <s v="127"/>
    <d v="2012-02-01T00:00:00"/>
    <n v="276"/>
    <n v="59"/>
    <n v="58"/>
    <n v="27"/>
    <n v="3"/>
    <x v="2"/>
    <x v="10"/>
    <n v="0.21376811594202899"/>
    <n v="0.21014492753623187"/>
    <n v="9.7826086956521743E-2"/>
    <n v="1.0869565217391304E-2"/>
  </r>
  <r>
    <s v="West-Vlaanderen"/>
    <n v="8530"/>
    <s v="Harelbeke"/>
    <n v="123703"/>
    <s v="Guldensporencollege 4"/>
    <s v="Ballingenweg"/>
    <s v="34"/>
    <d v="2013-02-01T00:00:00"/>
    <n v="240"/>
    <n v="67"/>
    <n v="70"/>
    <n v="25"/>
    <n v="43"/>
    <x v="3"/>
    <x v="0"/>
    <n v="0.27916666666666667"/>
    <n v="0.29166666666666669"/>
    <n v="0.10416666666666667"/>
    <n v="0.17916666666666667"/>
  </r>
  <r>
    <s v="West-Vlaanderen"/>
    <n v="8530"/>
    <s v="Harelbeke"/>
    <n v="2469"/>
    <s v="GO! basisschool Ter Gavers"/>
    <s v="Arendsstraat"/>
    <s v="62_B"/>
    <d v="2013-02-01T00:00:00"/>
    <n v="183"/>
    <n v="76"/>
    <n v="70"/>
    <n v="34"/>
    <n v="15"/>
    <x v="3"/>
    <x v="1"/>
    <n v="0.41530054644808745"/>
    <n v="0.38251366120218577"/>
    <n v="0.18579234972677597"/>
    <n v="8.1967213114754092E-2"/>
  </r>
  <r>
    <s v="West-Vlaanderen"/>
    <n v="8530"/>
    <s v="Harelbeke"/>
    <n v="19604"/>
    <s v="Gemeentelijke Basisschool"/>
    <s v="Generaal Deprezstraat"/>
    <s v="91"/>
    <d v="2013-02-01T00:00:00"/>
    <n v="247"/>
    <n v="36"/>
    <n v="52"/>
    <n v="16"/>
    <n v="16"/>
    <x v="3"/>
    <x v="2"/>
    <n v="0.145748987854251"/>
    <n v="0.21052631578947367"/>
    <n v="6.4777327935222673E-2"/>
    <n v="6.4777327935222673E-2"/>
  </r>
  <r>
    <s v="West-Vlaanderen"/>
    <n v="8530"/>
    <s v="Harelbeke"/>
    <n v="19612"/>
    <s v="Vrije Basisschool"/>
    <s v="Tuinstraat"/>
    <s v="21"/>
    <d v="2013-02-01T00:00:00"/>
    <n v="277"/>
    <n v="73"/>
    <n v="50"/>
    <n v="37"/>
    <n v="81"/>
    <x v="3"/>
    <x v="3"/>
    <n v="0.26353790613718414"/>
    <n v="0.18050541516245489"/>
    <n v="0.13357400722021662"/>
    <n v="0.29241877256317689"/>
  </r>
  <r>
    <s v="West-Vlaanderen"/>
    <n v="8530"/>
    <s v="Harelbeke"/>
    <n v="19621"/>
    <s v="Vrije Basisschool"/>
    <s v="Schoolstraat"/>
    <s v="70"/>
    <d v="2013-02-01T00:00:00"/>
    <n v="228"/>
    <n v="68"/>
    <n v="67"/>
    <n v="24"/>
    <n v="5"/>
    <x v="3"/>
    <x v="4"/>
    <n v="0.2982456140350877"/>
    <n v="0.29385964912280704"/>
    <n v="0.10526315789473684"/>
    <n v="2.1929824561403508E-2"/>
  </r>
  <r>
    <s v="West-Vlaanderen"/>
    <n v="8530"/>
    <s v="Harelbeke"/>
    <n v="113076"/>
    <s v="Vrije Basisschool"/>
    <s v="Stasegemdorp"/>
    <s v="32"/>
    <d v="2013-02-01T00:00:00"/>
    <n v="309"/>
    <n v="24"/>
    <n v="46"/>
    <n v="9"/>
    <n v="17"/>
    <x v="3"/>
    <x v="5"/>
    <n v="7.7669902912621352E-2"/>
    <n v="0.14886731391585761"/>
    <n v="2.9126213592233011E-2"/>
    <n v="5.5016181229773461E-2"/>
  </r>
  <r>
    <s v="West-Vlaanderen"/>
    <n v="8530"/>
    <s v="Harelbeke"/>
    <n v="115857"/>
    <s v="Gemeentelijke Basisschool"/>
    <s v="Paretteplein"/>
    <s v="21"/>
    <d v="2013-02-01T00:00:00"/>
    <n v="270"/>
    <n v="87"/>
    <n v="84"/>
    <n v="56"/>
    <n v="57"/>
    <x v="3"/>
    <x v="6"/>
    <n v="0.32222222222222224"/>
    <n v="0.31111111111111112"/>
    <n v="0.2074074074074074"/>
    <n v="0.21111111111111111"/>
  </r>
  <r>
    <s v="West-Vlaanderen"/>
    <n v="8530"/>
    <s v="Harelbeke"/>
    <n v="125641"/>
    <s v="Vrije Basisschool"/>
    <s v="Zandbergstraat"/>
    <s v="24"/>
    <d v="2013-02-01T00:00:00"/>
    <n v="183"/>
    <n v="61"/>
    <n v="54"/>
    <n v="44"/>
    <n v="16"/>
    <x v="3"/>
    <x v="7"/>
    <n v="0.33333333333333331"/>
    <n v="0.29508196721311475"/>
    <n v="0.24043715846994534"/>
    <n v="8.7431693989071038E-2"/>
  </r>
  <r>
    <s v="West-Vlaanderen"/>
    <n v="8530"/>
    <s v="Harelbeke"/>
    <n v="19596"/>
    <s v="Gemeentelijke Basisschool"/>
    <s v="Tieltsestraat"/>
    <s v="31"/>
    <d v="2013-02-01T00:00:00"/>
    <n v="219"/>
    <n v="28"/>
    <n v="26"/>
    <n v="12"/>
    <n v="9"/>
    <x v="3"/>
    <x v="8"/>
    <n v="0.12785388127853881"/>
    <n v="0.11872146118721461"/>
    <n v="5.4794520547945202E-2"/>
    <n v="4.1095890410958902E-2"/>
  </r>
  <r>
    <s v="West-Vlaanderen"/>
    <n v="8530"/>
    <s v="Harelbeke"/>
    <n v="19737"/>
    <s v="Vrije Basisschool"/>
    <s v="Bruyelstraat"/>
    <s v="8"/>
    <d v="2013-02-01T00:00:00"/>
    <n v="314"/>
    <n v="45"/>
    <n v="32"/>
    <n v="11"/>
    <n v="4"/>
    <x v="3"/>
    <x v="9"/>
    <n v="0.14331210191082802"/>
    <n v="0.10191082802547771"/>
    <n v="3.5031847133757961E-2"/>
    <n v="1.2738853503184714E-2"/>
  </r>
  <r>
    <s v="West-Vlaanderen"/>
    <n v="8530"/>
    <s v="Harelbeke"/>
    <n v="61176"/>
    <s v="Vrije Basisschool"/>
    <s v="Vlietestraat"/>
    <s v="127"/>
    <d v="2013-02-01T00:00:00"/>
    <n v="269"/>
    <n v="53"/>
    <n v="54"/>
    <n v="20"/>
    <n v="4"/>
    <x v="3"/>
    <x v="10"/>
    <n v="0.19702602230483271"/>
    <n v="0.20074349442379183"/>
    <n v="7.434944237918216E-2"/>
    <n v="1.4869888475836431E-2"/>
  </r>
  <r>
    <s v="West-Vlaanderen"/>
    <n v="8530"/>
    <s v="Harelbeke"/>
    <n v="123703"/>
    <s v="Guldensporencollege 4"/>
    <s v="Ballingenweg"/>
    <n v="34"/>
    <d v="2014-02-01T00:00:00"/>
    <n v="134"/>
    <n v="44"/>
    <n v="43"/>
    <n v="14"/>
    <n v="23"/>
    <x v="4"/>
    <x v="0"/>
    <n v="0.32835820895522388"/>
    <n v="0.32089552238805968"/>
    <n v="0.1044776119402985"/>
    <n v="0.17164179104477612"/>
  </r>
  <r>
    <s v="West-Vlaanderen"/>
    <n v="8530"/>
    <s v="Harelbeke"/>
    <n v="2469"/>
    <s v="GO! basisschool Ter Gavers"/>
    <s v="Arendsstraat"/>
    <s v="62_B "/>
    <d v="2014-02-01T00:00:00"/>
    <n v="175"/>
    <n v="65"/>
    <n v="63"/>
    <n v="33"/>
    <n v="11"/>
    <x v="4"/>
    <x v="1"/>
    <n v="0.37142857142857144"/>
    <n v="0.36"/>
    <n v="0.18857142857142858"/>
    <n v="6.2857142857142861E-2"/>
  </r>
  <r>
    <s v="West-Vlaanderen"/>
    <n v="8530"/>
    <s v="Harelbeke"/>
    <n v="19604"/>
    <s v="GBS Zuid"/>
    <s v="Generaal Deprezstraat"/>
    <n v="91"/>
    <d v="2014-10-01T00:00:00"/>
    <n v="263"/>
    <n v="18"/>
    <n v="31"/>
    <n v="10"/>
    <n v="7"/>
    <x v="4"/>
    <x v="2"/>
    <n v="6.8441064638783272E-2"/>
    <n v="0.11787072243346007"/>
    <n v="3.8022813688212927E-2"/>
    <n v="2.6615969581749048E-2"/>
  </r>
  <r>
    <s v="West-Vlaanderen"/>
    <n v="8530"/>
    <s v="Harelbeke"/>
    <n v="19612"/>
    <s v="VBS Heilig Hart"/>
    <s v="Tuinstraat"/>
    <n v="21"/>
    <d v="2014-02-01T00:00:00"/>
    <n v="293"/>
    <n v="72"/>
    <n v="52"/>
    <n v="38"/>
    <n v="17"/>
    <x v="4"/>
    <x v="3"/>
    <n v="0.24573378839590443"/>
    <n v="0.17747440273037543"/>
    <n v="0.12969283276450511"/>
    <n v="5.8020477815699661E-2"/>
  </r>
  <r>
    <s v="West-Vlaanderen"/>
    <n v="8530"/>
    <s v="Harelbeke"/>
    <n v="19621"/>
    <s v="VBS Mariaschool"/>
    <s v="Schoolstraat"/>
    <n v="70"/>
    <d v="2014-02-01T00:00:00"/>
    <n v="238"/>
    <n v="65"/>
    <n v="64"/>
    <n v="21"/>
    <n v="4"/>
    <x v="4"/>
    <x v="4"/>
    <n v="0.27310924369747897"/>
    <n v="0.26890756302521007"/>
    <n v="8.8235294117647065E-2"/>
    <n v="1.680672268907563E-2"/>
  </r>
  <r>
    <s v="West-Vlaanderen"/>
    <n v="8530"/>
    <s v="Harelbeke"/>
    <n v="113076"/>
    <s v="Vrije Basisschool"/>
    <s v="Stasegemdorp"/>
    <n v="32"/>
    <d v="2014-02-01T00:00:00"/>
    <n v="324"/>
    <n v="25"/>
    <n v="44"/>
    <n v="14"/>
    <n v="19"/>
    <x v="4"/>
    <x v="5"/>
    <n v="7.716049382716049E-2"/>
    <n v="0.13580246913580246"/>
    <n v="4.3209876543209874E-2"/>
    <n v="5.8641975308641972E-2"/>
  </r>
  <r>
    <s v="West-Vlaanderen"/>
    <n v="8530"/>
    <s v="Harelbeke"/>
    <n v="115857"/>
    <s v="GBS Centrum"/>
    <s v="Paretteplein"/>
    <n v="21"/>
    <d v="2014-02-01T00:00:00"/>
    <n v="265"/>
    <n v="102"/>
    <n v="85"/>
    <n v="66"/>
    <n v="46"/>
    <x v="4"/>
    <x v="6"/>
    <n v="0.38490566037735852"/>
    <n v="0.32075471698113206"/>
    <n v="0.24905660377358491"/>
    <n v="0.17358490566037735"/>
  </r>
  <r>
    <s v="West-Vlaanderen"/>
    <n v="8530"/>
    <s v="Harelbeke"/>
    <n v="125641"/>
    <s v="VBS Sint- Rita"/>
    <s v="Zandbergstraat"/>
    <n v="24"/>
    <d v="2014-02-01T00:00:00"/>
    <n v="200"/>
    <n v="70"/>
    <n v="64"/>
    <n v="47"/>
    <n v="9"/>
    <x v="4"/>
    <x v="7"/>
    <n v="0.35"/>
    <n v="0.32"/>
    <n v="0.23499999999999999"/>
    <n v="4.4999999999999998E-2"/>
  </r>
  <r>
    <s v="West-Vlaanderen"/>
    <n v="8530"/>
    <s v="Harelbeke"/>
    <n v="19596"/>
    <s v="GBS Noord"/>
    <s v="Tieltsestraat"/>
    <n v="31"/>
    <d v="2014-02-01T00:00:00"/>
    <n v="228"/>
    <n v="26"/>
    <n v="30"/>
    <n v="15"/>
    <n v="9"/>
    <x v="4"/>
    <x v="8"/>
    <n v="0.11403508771929824"/>
    <n v="0.13157894736842105"/>
    <n v="6.5789473684210523E-2"/>
    <n v="3.9473684210526314E-2"/>
  </r>
  <r>
    <s v="West-Vlaanderen"/>
    <n v="8530"/>
    <s v="Harelbeke"/>
    <n v="19737"/>
    <s v="VBS De Wingerd"/>
    <s v="Bruyelstraat"/>
    <n v="8"/>
    <d v="2014-02-01T00:00:00"/>
    <n v="317"/>
    <n v="46"/>
    <n v="34"/>
    <n v="10"/>
    <n v="0"/>
    <x v="4"/>
    <x v="9"/>
    <n v="0.14511041009463724"/>
    <n v="0.10725552050473186"/>
    <n v="3.1545741324921134E-2"/>
    <n v="0"/>
  </r>
  <r>
    <s v="West-Vlaanderen"/>
    <n v="8530"/>
    <s v="Harelbeke"/>
    <n v="61176"/>
    <s v="Vrije Basisschool"/>
    <s v="Vlietestraat"/>
    <n v="127"/>
    <d v="2014-02-01T00:00:00"/>
    <n v="284"/>
    <n v="60"/>
    <n v="53"/>
    <n v="26"/>
    <n v="4"/>
    <x v="4"/>
    <x v="10"/>
    <n v="0.21126760563380281"/>
    <n v="0.18661971830985916"/>
    <n v="9.154929577464789E-2"/>
    <n v="1.4084507042253521E-2"/>
  </r>
  <r>
    <s v="West-Vlaanderen"/>
    <n v="8530"/>
    <s v="Harelbeke"/>
    <n v="123703"/>
    <s v="Guldensporencollege 4"/>
    <s v="Ballingenweg"/>
    <s v="34"/>
    <d v="2015-02-01T00:00:00"/>
    <n v="249"/>
    <n v="96"/>
    <n v="92"/>
    <n v="50"/>
    <n v="68"/>
    <x v="5"/>
    <x v="0"/>
    <n v="0.38554216867469882"/>
    <n v="0.36947791164658633"/>
    <n v="0.20080321285140562"/>
    <n v="0.27309236947791166"/>
  </r>
  <r>
    <s v="West-Vlaanderen"/>
    <n v="8530"/>
    <s v="Harelbeke"/>
    <n v="2469"/>
    <s v="GO! basisschool Ter Gavers Harelbeke"/>
    <s v="Arendsstraat"/>
    <s v="62_B"/>
    <d v="2015-02-01T00:00:00"/>
    <n v="180"/>
    <n v="69"/>
    <n v="67"/>
    <n v="26"/>
    <n v="18"/>
    <x v="5"/>
    <x v="1"/>
    <n v="0.38333333333333336"/>
    <n v="0.37222222222222223"/>
    <n v="0.14444444444444443"/>
    <n v="0.1"/>
  </r>
  <r>
    <s v="West-Vlaanderen"/>
    <n v="8530"/>
    <s v="Harelbeke"/>
    <n v="19604"/>
    <s v="Gemeentelijke Basisschool Zuid"/>
    <s v="Generaal Deprezstraat"/>
    <s v="91"/>
    <d v="2015-02-01T00:00:00"/>
    <n v="240"/>
    <n v="17"/>
    <n v="45"/>
    <n v="11"/>
    <n v="8"/>
    <x v="5"/>
    <x v="2"/>
    <n v="7.0833333333333331E-2"/>
    <n v="0.1875"/>
    <n v="4.583333333333333E-2"/>
    <n v="3.3333333333333333E-2"/>
  </r>
  <r>
    <s v="West-Vlaanderen"/>
    <n v="8530"/>
    <s v="Harelbeke"/>
    <n v="19612"/>
    <s v="Vrije Basisschool-Heilig Hart-"/>
    <s v="Tuinstraat"/>
    <s v="21"/>
    <d v="2015-02-01T00:00:00"/>
    <n v="305"/>
    <n v="59"/>
    <n v="54"/>
    <n v="34"/>
    <n v="83"/>
    <x v="5"/>
    <x v="3"/>
    <n v="0.19344262295081968"/>
    <n v="0.17704918032786884"/>
    <n v="0.11147540983606558"/>
    <n v="0.27213114754098361"/>
  </r>
  <r>
    <s v="West-Vlaanderen"/>
    <n v="8530"/>
    <s v="Harelbeke"/>
    <n v="19621"/>
    <s v="Vrije Basisschool Maria"/>
    <s v="Schoolstraat"/>
    <s v="70"/>
    <d v="2015-02-01T00:00:00"/>
    <n v="239"/>
    <n v="60"/>
    <n v="68"/>
    <n v="24"/>
    <n v="8"/>
    <x v="5"/>
    <x v="4"/>
    <n v="0.2510460251046025"/>
    <n v="0.28451882845188287"/>
    <n v="0.100418410041841"/>
    <n v="3.3472803347280332E-2"/>
  </r>
  <r>
    <s v="West-Vlaanderen"/>
    <n v="8530"/>
    <s v="Harelbeke"/>
    <n v="113076"/>
    <s v="Vrije Basisschool - St.-Augustinus-"/>
    <s v="Stasegemdorp"/>
    <s v="32"/>
    <d v="2015-02-01T00:00:00"/>
    <n v="326"/>
    <n v="27"/>
    <n v="49"/>
    <n v="15"/>
    <n v="21"/>
    <x v="5"/>
    <x v="5"/>
    <n v="8.2822085889570546E-2"/>
    <n v="0.15030674846625766"/>
    <n v="4.6012269938650305E-2"/>
    <n v="6.4417177914110432E-2"/>
  </r>
  <r>
    <s v="West-Vlaanderen"/>
    <n v="8530"/>
    <s v="Harelbeke"/>
    <n v="115857"/>
    <s v="Gemeentelijke Basisschool     Centrum"/>
    <s v="Paretteplein"/>
    <s v="21"/>
    <d v="2015-02-01T00:00:00"/>
    <n v="263"/>
    <n v="109"/>
    <n v="82"/>
    <n v="77"/>
    <n v="71"/>
    <x v="5"/>
    <x v="6"/>
    <n v="0.4144486692015209"/>
    <n v="0.31178707224334601"/>
    <n v="0.29277566539923955"/>
    <n v="0.26996197718631176"/>
  </r>
  <r>
    <s v="West-Vlaanderen"/>
    <n v="8530"/>
    <s v="Harelbeke"/>
    <n v="125641"/>
    <s v="Vrije Basisschool-Sint-Rita-"/>
    <s v="Zandbergstraat"/>
    <s v="24"/>
    <d v="2015-02-01T00:00:00"/>
    <n v="220"/>
    <n v="75"/>
    <n v="75"/>
    <n v="55"/>
    <n v="13"/>
    <x v="5"/>
    <x v="7"/>
    <n v="0.34090909090909088"/>
    <n v="0.34090909090909088"/>
    <n v="0.25"/>
    <n v="5.909090909090909E-2"/>
  </r>
  <r>
    <s v="West-Vlaanderen"/>
    <n v="8530"/>
    <s v="Harelbeke"/>
    <n v="19596"/>
    <s v="Gemeentelijke Basisschool     Noord"/>
    <s v="Tieltsestraat"/>
    <s v="31"/>
    <d v="2015-02-01T00:00:00"/>
    <n v="250"/>
    <n v="31"/>
    <n v="35"/>
    <n v="20"/>
    <n v="9"/>
    <x v="5"/>
    <x v="8"/>
    <n v="0.124"/>
    <n v="0.14000000000000001"/>
    <n v="0.08"/>
    <n v="3.5999999999999997E-2"/>
  </r>
  <r>
    <s v="West-Vlaanderen"/>
    <n v="8530"/>
    <s v="Harelbeke"/>
    <n v="19737"/>
    <s v="Vrije Basisschool-De Wingerd-"/>
    <s v="Bruyelstraat"/>
    <s v="8"/>
    <d v="2015-02-01T00:00:00"/>
    <n v="323"/>
    <n v="50"/>
    <n v="27"/>
    <n v="16"/>
    <n v="5"/>
    <x v="5"/>
    <x v="9"/>
    <n v="0.15479876160990713"/>
    <n v="8.3591331269349839E-2"/>
    <n v="4.9535603715170282E-2"/>
    <n v="1.5479876160990712E-2"/>
  </r>
  <r>
    <s v="West-Vlaanderen"/>
    <n v="8530"/>
    <s v="Harelbeke"/>
    <n v="61176"/>
    <s v="Vrije Basisschool-O.L.V van   Vreugde-"/>
    <s v="Vlietestraat"/>
    <s v="127"/>
    <d v="2015-02-01T00:00:00"/>
    <n v="283"/>
    <n v="48"/>
    <n v="45"/>
    <n v="23"/>
    <n v="3"/>
    <x v="5"/>
    <x v="10"/>
    <n v="0.16961130742049471"/>
    <n v="0.15901060070671377"/>
    <n v="8.1272084805653705E-2"/>
    <n v="1.0600706713780919E-2"/>
  </r>
  <r>
    <s v="West-Vlaanderen"/>
    <n v="8530"/>
    <s v="Harelbeke"/>
    <n v="123703"/>
    <s v="Guldensporencollege 4"/>
    <s v="Ballingenweg"/>
    <s v="34"/>
    <d v="2016-02-01T00:00:00"/>
    <n v="243"/>
    <n v="87"/>
    <n v="96"/>
    <n v="41"/>
    <n v="65"/>
    <x v="6"/>
    <x v="0"/>
    <n v="0.35802469135802467"/>
    <n v="0.39506172839506171"/>
    <n v="0.16872427983539096"/>
    <n v="0.26748971193415638"/>
  </r>
  <r>
    <s v="West-Vlaanderen"/>
    <n v="8530"/>
    <s v="Harelbeke"/>
    <n v="2469"/>
    <s v="GO! basisschool Ter Gavers Harelbeke"/>
    <s v="Arendsstraat"/>
    <s v="62_B"/>
    <d v="2016-02-01T00:00:00"/>
    <n v="181"/>
    <n v="57"/>
    <n v="76"/>
    <n v="24"/>
    <n v="16"/>
    <x v="6"/>
    <x v="1"/>
    <n v="0.31491712707182318"/>
    <n v="0.41988950276243092"/>
    <n v="0.13259668508287292"/>
    <n v="8.8397790055248615E-2"/>
  </r>
  <r>
    <s v="West-Vlaanderen"/>
    <n v="8530"/>
    <s v="Harelbeke"/>
    <n v="19604"/>
    <s v="Gemeentelijke Basisschool Zuid"/>
    <s v="Generaal Deprezstraat"/>
    <s v="91"/>
    <d v="2016-02-01T00:00:00"/>
    <n v="257"/>
    <n v="18"/>
    <n v="40"/>
    <n v="11"/>
    <n v="9"/>
    <x v="6"/>
    <x v="2"/>
    <n v="7.0038910505836577E-2"/>
    <n v="0.1556420233463035"/>
    <n v="4.2801556420233464E-2"/>
    <n v="3.5019455252918288E-2"/>
  </r>
  <r>
    <s v="West-Vlaanderen"/>
    <n v="8530"/>
    <s v="Harelbeke"/>
    <n v="19612"/>
    <s v="Vrije Basisschool-Heilig Hart-"/>
    <s v="Tuinstraat"/>
    <s v="21"/>
    <d v="2016-02-01T00:00:00"/>
    <n v="317"/>
    <n v="67"/>
    <n v="72"/>
    <n v="43"/>
    <n v="90"/>
    <x v="6"/>
    <x v="3"/>
    <n v="0.2113564668769716"/>
    <n v="0.22712933753943218"/>
    <n v="0.13564668769716087"/>
    <n v="0.28391167192429023"/>
  </r>
  <r>
    <s v="West-Vlaanderen"/>
    <n v="8530"/>
    <s v="Harelbeke"/>
    <n v="19621"/>
    <s v="Vrije Basisschool Maria"/>
    <s v="Schoolstraat"/>
    <s v="70"/>
    <d v="2016-02-01T00:00:00"/>
    <n v="239"/>
    <n v="59"/>
    <n v="68"/>
    <n v="36"/>
    <n v="14"/>
    <x v="6"/>
    <x v="4"/>
    <n v="0.24686192468619247"/>
    <n v="0.28451882845188287"/>
    <n v="0.15062761506276151"/>
    <n v="5.8577405857740586E-2"/>
  </r>
  <r>
    <s v="West-Vlaanderen"/>
    <n v="8530"/>
    <s v="Harelbeke"/>
    <n v="113076"/>
    <s v="Vrije Basisschool - St.-Augustinus-"/>
    <s v="Stasegemdorp"/>
    <s v="32"/>
    <d v="2016-02-01T00:00:00"/>
    <n v="332"/>
    <n v="31"/>
    <n v="38"/>
    <n v="26"/>
    <n v="17"/>
    <x v="6"/>
    <x v="5"/>
    <n v="9.337349397590361E-2"/>
    <n v="0.1144578313253012"/>
    <n v="7.8313253012048195E-2"/>
    <n v="5.1204819277108432E-2"/>
  </r>
  <r>
    <s v="West-Vlaanderen"/>
    <n v="8530"/>
    <s v="Harelbeke"/>
    <n v="115857"/>
    <s v="Gemeentelijke Basisschool Centrum"/>
    <s v="Paretteplein"/>
    <s v="21"/>
    <d v="2016-02-01T00:00:00"/>
    <n v="234"/>
    <n v="94"/>
    <n v="80"/>
    <n v="74"/>
    <n v="59"/>
    <x v="6"/>
    <x v="6"/>
    <n v="0.40170940170940173"/>
    <n v="0.34188034188034189"/>
    <n v="0.31623931623931623"/>
    <n v="0.25213675213675213"/>
  </r>
  <r>
    <s v="West-Vlaanderen"/>
    <n v="8530"/>
    <s v="Harelbeke"/>
    <n v="125641"/>
    <s v="Vrije Basisschool-Sint-Rita-"/>
    <s v="Zandbergstraat"/>
    <s v="24"/>
    <d v="2016-02-01T00:00:00"/>
    <n v="219"/>
    <n v="67"/>
    <n v="73"/>
    <n v="54"/>
    <n v="14"/>
    <x v="6"/>
    <x v="7"/>
    <n v="0.30593607305936071"/>
    <n v="0.33333333333333331"/>
    <n v="0.24657534246575341"/>
    <n v="6.3926940639269403E-2"/>
  </r>
  <r>
    <s v="West-Vlaanderen"/>
    <n v="8530"/>
    <s v="Harelbeke"/>
    <n v="19596"/>
    <s v="Gemeentelijke Basisschool Noord"/>
    <s v="Tieltsestraat"/>
    <s v="31"/>
    <d v="2016-02-01T00:00:00"/>
    <n v="256"/>
    <n v="32"/>
    <n v="37"/>
    <n v="21"/>
    <n v="35"/>
    <x v="6"/>
    <x v="8"/>
    <n v="0.125"/>
    <n v="0.14453125"/>
    <n v="8.203125E-2"/>
    <n v="0.13671875"/>
  </r>
  <r>
    <s v="West-Vlaanderen"/>
    <n v="8530"/>
    <s v="Harelbeke"/>
    <n v="19737"/>
    <s v="Vrije Basisschool-De Wingerd-"/>
    <s v="Bruyelstraat"/>
    <s v="8"/>
    <d v="2016-02-01T00:00:00"/>
    <n v="335"/>
    <n v="53"/>
    <n v="30"/>
    <n v="18"/>
    <n v="8"/>
    <x v="6"/>
    <x v="9"/>
    <n v="0.15820895522388059"/>
    <n v="8.9552238805970144E-2"/>
    <n v="5.3731343283582089E-2"/>
    <n v="2.3880597014925373E-2"/>
  </r>
  <r>
    <s v="West-Vlaanderen"/>
    <n v="8530"/>
    <s v="Harelbeke"/>
    <n v="61176"/>
    <s v="Vrije Basisschool-O.L.V. van Vreugde-"/>
    <s v="Vlietestraat"/>
    <s v="127"/>
    <d v="2016-02-01T00:00:00"/>
    <n v="277"/>
    <n v="52"/>
    <n v="50"/>
    <n v="44"/>
    <n v="18"/>
    <x v="6"/>
    <x v="10"/>
    <n v="0.18772563176895307"/>
    <n v="0.18050541516245489"/>
    <n v="0.1588447653429603"/>
    <n v="6.4981949458483748E-2"/>
  </r>
</pivotCacheRecords>
</file>

<file path=xl/pivotCache/pivotCacheRecords49.xml><?xml version="1.0" encoding="utf-8"?>
<pivotCacheRecords xmlns="http://schemas.openxmlformats.org/spreadsheetml/2006/main" xmlns:r="http://schemas.openxmlformats.org/officeDocument/2006/relationships" count="9">
  <r>
    <x v="0"/>
    <n v="292"/>
    <n v="111"/>
    <n v="357"/>
    <m/>
    <m/>
    <n v="143"/>
  </r>
  <r>
    <x v="1"/>
    <n v="297"/>
    <n v="104"/>
    <n v="367"/>
    <m/>
    <m/>
    <n v="140"/>
  </r>
  <r>
    <x v="2"/>
    <n v="275"/>
    <n v="101"/>
    <n v="379"/>
    <m/>
    <m/>
    <n v="130"/>
  </r>
  <r>
    <x v="3"/>
    <n v="282"/>
    <n v="92"/>
    <n v="362"/>
    <m/>
    <m/>
    <n v="147"/>
  </r>
  <r>
    <x v="4"/>
    <n v="231"/>
    <n v="97"/>
    <n v="341"/>
    <m/>
    <m/>
    <n v="143"/>
  </r>
  <r>
    <x v="5"/>
    <n v="270"/>
    <n v="64"/>
    <n v="348"/>
    <m/>
    <m/>
    <n v="154"/>
  </r>
  <r>
    <x v="6"/>
    <n v="252"/>
    <n v="50"/>
    <n v="308"/>
    <n v="115"/>
    <n v="91"/>
    <n v="153"/>
  </r>
  <r>
    <x v="7"/>
    <n v="298"/>
    <n v="60"/>
    <n v="310"/>
    <n v="150"/>
    <n v="119"/>
    <n v="163"/>
  </r>
  <r>
    <x v="8"/>
    <m/>
    <m/>
    <m/>
    <m/>
    <m/>
    <n v="0"/>
  </r>
</pivotCacheRecords>
</file>

<file path=xl/pivotCache/pivotCacheRecords5.xml><?xml version="1.0" encoding="utf-8"?>
<pivotCacheRecords xmlns="http://schemas.openxmlformats.org/spreadsheetml/2006/main" xmlns:r="http://schemas.openxmlformats.org/officeDocument/2006/relationships" count="110">
  <r>
    <s v="0 jaar"/>
    <s v="0-17 jarigen"/>
    <x v="0"/>
    <n v="3459"/>
    <n v="3557"/>
    <n v="3461"/>
    <n v="3403"/>
    <n v="3298"/>
    <n v="3166"/>
    <n v="3117"/>
    <n v="3012"/>
    <n v="2878"/>
    <n v="2812"/>
    <n v="2858"/>
    <n v="2763"/>
    <n v="2700"/>
    <n v="2676"/>
    <n v="2792"/>
    <n v="2870"/>
    <n v="2857"/>
    <n v="2884"/>
    <n v="3042"/>
    <n v="2955"/>
    <n v="3140"/>
    <n v="3139"/>
    <n v="3042"/>
    <n v="3078"/>
    <n v="3002"/>
    <n v="3084"/>
    <n v="2989"/>
    <n v="3016"/>
    <n v="3085"/>
    <n v="3148"/>
    <n v="3218"/>
    <n v="3220"/>
    <n v="3211"/>
    <n v="3185"/>
    <n v="3161"/>
    <n v="3127"/>
    <n v="3095"/>
    <n v="3068"/>
    <n v="3046"/>
    <n v="3033"/>
    <n v="3023"/>
    <n v="3022"/>
    <n v="3031"/>
    <n v="3049"/>
    <n v="3071"/>
    <n v="3094"/>
    <n v="3118"/>
    <n v="3144"/>
    <n v="3167"/>
    <n v="3190"/>
    <n v="3207"/>
    <n v="3223"/>
    <n v="3235"/>
    <n v="3249"/>
    <n v="3261"/>
    <n v="3273"/>
    <n v="3285"/>
    <n v="3293"/>
    <n v="3303"/>
    <n v="3311"/>
    <n v="3314"/>
    <n v="3313"/>
    <n v="3307"/>
    <n v="3300"/>
    <n v="3287"/>
    <n v="3279"/>
    <n v="3268"/>
    <n v="3260"/>
    <n v="3259"/>
    <n v="3258"/>
    <n v="3260"/>
    <n v="3269"/>
    <n v="3277"/>
    <n v="3287"/>
    <n v="3299"/>
    <n v="3311"/>
    <n v="3324"/>
    <n v="3336"/>
    <n v="3351"/>
    <n v="3363"/>
    <n v="3373"/>
  </r>
  <r>
    <s v="1 jaar"/>
    <s v="0-17 jarigen"/>
    <x v="0"/>
    <n v="3416"/>
    <n v="3460"/>
    <n v="3575"/>
    <n v="3456"/>
    <n v="3389"/>
    <n v="3323"/>
    <n v="3163"/>
    <n v="3124"/>
    <n v="3028"/>
    <n v="2877"/>
    <n v="2805"/>
    <n v="2856"/>
    <n v="2771"/>
    <n v="2722"/>
    <n v="2686"/>
    <n v="2828"/>
    <n v="2884"/>
    <n v="2885"/>
    <n v="2977"/>
    <n v="3086"/>
    <n v="2976"/>
    <n v="3163"/>
    <n v="3152"/>
    <n v="3081"/>
    <n v="3102"/>
    <n v="3053"/>
    <n v="3120"/>
    <n v="3025"/>
    <n v="3048"/>
    <n v="3116"/>
    <n v="3183"/>
    <n v="3253"/>
    <n v="3252"/>
    <n v="3244"/>
    <n v="3215"/>
    <n v="3192"/>
    <n v="3156"/>
    <n v="3126"/>
    <n v="3096"/>
    <n v="3077"/>
    <n v="3061"/>
    <n v="3049"/>
    <n v="3051"/>
    <n v="3059"/>
    <n v="3081"/>
    <n v="3103"/>
    <n v="3128"/>
    <n v="3152"/>
    <n v="3178"/>
    <n v="3198"/>
    <n v="3221"/>
    <n v="3240"/>
    <n v="3256"/>
    <n v="3268"/>
    <n v="3283"/>
    <n v="3295"/>
    <n v="3306"/>
    <n v="3319"/>
    <n v="3328"/>
    <n v="3337"/>
    <n v="3344"/>
    <n v="3348"/>
    <n v="3346"/>
    <n v="3341"/>
    <n v="3332"/>
    <n v="3321"/>
    <n v="3311"/>
    <n v="3301"/>
    <n v="3293"/>
    <n v="3291"/>
    <n v="3291"/>
    <n v="3291"/>
    <n v="3301"/>
    <n v="3311"/>
    <n v="3320"/>
    <n v="3330"/>
    <n v="3341"/>
    <n v="3357"/>
    <n v="3369"/>
    <n v="3384"/>
    <n v="3396"/>
  </r>
  <r>
    <s v="2 jaar"/>
    <s v="0-17 jarigen"/>
    <x v="0"/>
    <n v="3230"/>
    <n v="3434"/>
    <n v="3463"/>
    <n v="3558"/>
    <n v="3436"/>
    <n v="3394"/>
    <n v="3322"/>
    <n v="3157"/>
    <n v="3097"/>
    <n v="3044"/>
    <n v="2891"/>
    <n v="2817"/>
    <n v="2858"/>
    <n v="2782"/>
    <n v="2725"/>
    <n v="2711"/>
    <n v="2836"/>
    <n v="2905"/>
    <n v="2936"/>
    <n v="3016"/>
    <n v="3111"/>
    <n v="3017"/>
    <n v="3187"/>
    <n v="3179"/>
    <n v="3114"/>
    <n v="3113"/>
    <n v="3090"/>
    <n v="3149"/>
    <n v="3052"/>
    <n v="3077"/>
    <n v="3146"/>
    <n v="3211"/>
    <n v="3278"/>
    <n v="3278"/>
    <n v="3268"/>
    <n v="3242"/>
    <n v="3216"/>
    <n v="3183"/>
    <n v="3150"/>
    <n v="3122"/>
    <n v="3104"/>
    <n v="3087"/>
    <n v="3076"/>
    <n v="3078"/>
    <n v="3088"/>
    <n v="3109"/>
    <n v="3130"/>
    <n v="3154"/>
    <n v="3175"/>
    <n v="3204"/>
    <n v="3220"/>
    <n v="3243"/>
    <n v="3260"/>
    <n v="3278"/>
    <n v="3291"/>
    <n v="3308"/>
    <n v="3321"/>
    <n v="3330"/>
    <n v="3345"/>
    <n v="3354"/>
    <n v="3365"/>
    <n v="3372"/>
    <n v="3376"/>
    <n v="3375"/>
    <n v="3371"/>
    <n v="3359"/>
    <n v="3348"/>
    <n v="3337"/>
    <n v="3330"/>
    <n v="3320"/>
    <n v="3321"/>
    <n v="3324"/>
    <n v="3323"/>
    <n v="3333"/>
    <n v="3342"/>
    <n v="3349"/>
    <n v="3361"/>
    <n v="3369"/>
    <n v="3385"/>
    <n v="3397"/>
    <n v="3410"/>
  </r>
  <r>
    <s v="3 jaar"/>
    <s v="0-17 jarigen"/>
    <x v="0"/>
    <n v="3315"/>
    <n v="3222"/>
    <n v="3442"/>
    <n v="3461"/>
    <n v="3565"/>
    <n v="3467"/>
    <n v="3386"/>
    <n v="3320"/>
    <n v="3155"/>
    <n v="3091"/>
    <n v="3030"/>
    <n v="2897"/>
    <n v="2817"/>
    <n v="2879"/>
    <n v="2795"/>
    <n v="2756"/>
    <n v="2726"/>
    <n v="2851"/>
    <n v="2933"/>
    <n v="2943"/>
    <n v="3049"/>
    <n v="3118"/>
    <n v="3026"/>
    <n v="3212"/>
    <n v="3206"/>
    <n v="3123"/>
    <n v="3141"/>
    <n v="3125"/>
    <n v="3175"/>
    <n v="3080"/>
    <n v="3101"/>
    <n v="3173"/>
    <n v="3244"/>
    <n v="3310"/>
    <n v="3310"/>
    <n v="3298"/>
    <n v="3270"/>
    <n v="3250"/>
    <n v="3212"/>
    <n v="3181"/>
    <n v="3152"/>
    <n v="3134"/>
    <n v="3113"/>
    <n v="3104"/>
    <n v="3101"/>
    <n v="3117"/>
    <n v="3135"/>
    <n v="3161"/>
    <n v="3182"/>
    <n v="3205"/>
    <n v="3238"/>
    <n v="3252"/>
    <n v="3273"/>
    <n v="3288"/>
    <n v="3306"/>
    <n v="3319"/>
    <n v="3337"/>
    <n v="3347"/>
    <n v="3357"/>
    <n v="3373"/>
    <n v="3380"/>
    <n v="3392"/>
    <n v="3398"/>
    <n v="3403"/>
    <n v="3401"/>
    <n v="3399"/>
    <n v="3390"/>
    <n v="3378"/>
    <n v="3367"/>
    <n v="3360"/>
    <n v="3352"/>
    <n v="3352"/>
    <n v="3354"/>
    <n v="3354"/>
    <n v="3363"/>
    <n v="3371"/>
    <n v="3378"/>
    <n v="3387"/>
    <n v="3396"/>
    <n v="3410"/>
    <n v="3423"/>
  </r>
  <r>
    <s v="4 jaar"/>
    <s v="0-17 jarigen"/>
    <x v="0"/>
    <n v="3325"/>
    <n v="3306"/>
    <n v="3217"/>
    <n v="3450"/>
    <n v="3458"/>
    <n v="3548"/>
    <n v="3457"/>
    <n v="3405"/>
    <n v="3316"/>
    <n v="3156"/>
    <n v="3103"/>
    <n v="3051"/>
    <n v="2909"/>
    <n v="2806"/>
    <n v="2891"/>
    <n v="2807"/>
    <n v="2771"/>
    <n v="2751"/>
    <n v="2874"/>
    <n v="2968"/>
    <n v="2966"/>
    <n v="3043"/>
    <n v="3115"/>
    <n v="3072"/>
    <n v="3237"/>
    <n v="3214"/>
    <n v="3131"/>
    <n v="3172"/>
    <n v="3149"/>
    <n v="3203"/>
    <n v="3107"/>
    <n v="3129"/>
    <n v="3198"/>
    <n v="3269"/>
    <n v="3330"/>
    <n v="3333"/>
    <n v="3317"/>
    <n v="3289"/>
    <n v="3270"/>
    <n v="3231"/>
    <n v="3201"/>
    <n v="3171"/>
    <n v="3154"/>
    <n v="3134"/>
    <n v="3126"/>
    <n v="3123"/>
    <n v="3138"/>
    <n v="3153"/>
    <n v="3180"/>
    <n v="3203"/>
    <n v="3225"/>
    <n v="3260"/>
    <n v="3275"/>
    <n v="3291"/>
    <n v="3306"/>
    <n v="3325"/>
    <n v="3338"/>
    <n v="3356"/>
    <n v="3368"/>
    <n v="3377"/>
    <n v="3391"/>
    <n v="3401"/>
    <n v="3412"/>
    <n v="3418"/>
    <n v="3421"/>
    <n v="3418"/>
    <n v="3417"/>
    <n v="3409"/>
    <n v="3399"/>
    <n v="3388"/>
    <n v="3383"/>
    <n v="3374"/>
    <n v="3375"/>
    <n v="3377"/>
    <n v="3374"/>
    <n v="3383"/>
    <n v="3390"/>
    <n v="3398"/>
    <n v="3404"/>
    <n v="3416"/>
    <n v="3430"/>
  </r>
  <r>
    <s v="5 jaar"/>
    <s v="0-17 jarigen"/>
    <x v="0"/>
    <n v="3234"/>
    <n v="3321"/>
    <n v="3295"/>
    <n v="3227"/>
    <n v="3447"/>
    <n v="3471"/>
    <n v="3547"/>
    <n v="3466"/>
    <n v="3405"/>
    <n v="3309"/>
    <n v="3138"/>
    <n v="3120"/>
    <n v="3040"/>
    <n v="2921"/>
    <n v="2812"/>
    <n v="2898"/>
    <n v="2819"/>
    <n v="2794"/>
    <n v="2774"/>
    <n v="2887"/>
    <n v="3006"/>
    <n v="2986"/>
    <n v="3050"/>
    <n v="3149"/>
    <n v="3088"/>
    <n v="3262"/>
    <n v="3251"/>
    <n v="3150"/>
    <n v="3199"/>
    <n v="3175"/>
    <n v="3232"/>
    <n v="3133"/>
    <n v="3153"/>
    <n v="3223"/>
    <n v="3291"/>
    <n v="3354"/>
    <n v="3356"/>
    <n v="3342"/>
    <n v="3311"/>
    <n v="3292"/>
    <n v="3251"/>
    <n v="3221"/>
    <n v="3194"/>
    <n v="3175"/>
    <n v="3158"/>
    <n v="3150"/>
    <n v="3146"/>
    <n v="3161"/>
    <n v="3176"/>
    <n v="3203"/>
    <n v="3225"/>
    <n v="3247"/>
    <n v="3282"/>
    <n v="3297"/>
    <n v="3313"/>
    <n v="3328"/>
    <n v="3347"/>
    <n v="3360"/>
    <n v="3378"/>
    <n v="3389"/>
    <n v="3397"/>
    <n v="3413"/>
    <n v="3424"/>
    <n v="3435"/>
    <n v="3439"/>
    <n v="3442"/>
    <n v="3439"/>
    <n v="3439"/>
    <n v="3430"/>
    <n v="3419"/>
    <n v="3410"/>
    <n v="3404"/>
    <n v="3393"/>
    <n v="3396"/>
    <n v="3400"/>
    <n v="3395"/>
    <n v="3404"/>
    <n v="3412"/>
    <n v="3420"/>
    <n v="3427"/>
    <n v="3439"/>
  </r>
  <r>
    <s v="6 jaar"/>
    <s v="0-17 jarigen"/>
    <x v="0"/>
    <n v="3384"/>
    <n v="3247"/>
    <n v="3303"/>
    <n v="3294"/>
    <n v="3215"/>
    <n v="3456"/>
    <n v="3461"/>
    <n v="3526"/>
    <n v="3471"/>
    <n v="3416"/>
    <n v="3318"/>
    <n v="3155"/>
    <n v="3120"/>
    <n v="3056"/>
    <n v="2929"/>
    <n v="2832"/>
    <n v="2913"/>
    <n v="2835"/>
    <n v="2814"/>
    <n v="2774"/>
    <n v="2915"/>
    <n v="3002"/>
    <n v="2989"/>
    <n v="3063"/>
    <n v="3160"/>
    <n v="3116"/>
    <n v="3293"/>
    <n v="3272"/>
    <n v="3176"/>
    <n v="3221"/>
    <n v="3201"/>
    <n v="3259"/>
    <n v="3162"/>
    <n v="3175"/>
    <n v="3244"/>
    <n v="3309"/>
    <n v="3376"/>
    <n v="3376"/>
    <n v="3362"/>
    <n v="3330"/>
    <n v="3312"/>
    <n v="3270"/>
    <n v="3241"/>
    <n v="3212"/>
    <n v="3192"/>
    <n v="3174"/>
    <n v="3166"/>
    <n v="3162"/>
    <n v="3177"/>
    <n v="3190"/>
    <n v="3220"/>
    <n v="3239"/>
    <n v="3264"/>
    <n v="3298"/>
    <n v="3313"/>
    <n v="3330"/>
    <n v="3344"/>
    <n v="3364"/>
    <n v="3378"/>
    <n v="3397"/>
    <n v="3406"/>
    <n v="3413"/>
    <n v="3430"/>
    <n v="3441"/>
    <n v="3454"/>
    <n v="3458"/>
    <n v="3460"/>
    <n v="3458"/>
    <n v="3459"/>
    <n v="3449"/>
    <n v="3436"/>
    <n v="3428"/>
    <n v="3424"/>
    <n v="3413"/>
    <n v="3416"/>
    <n v="3419"/>
    <n v="3415"/>
    <n v="3422"/>
    <n v="3430"/>
    <n v="3438"/>
    <n v="3446"/>
  </r>
  <r>
    <s v="7 jaar"/>
    <s v="0-17 jarigen"/>
    <x v="0"/>
    <n v="3324"/>
    <n v="3393"/>
    <n v="3244"/>
    <n v="3304"/>
    <n v="3297"/>
    <n v="3241"/>
    <n v="3440"/>
    <n v="3466"/>
    <n v="3525"/>
    <n v="3456"/>
    <n v="3401"/>
    <n v="3298"/>
    <n v="3157"/>
    <n v="3142"/>
    <n v="3054"/>
    <n v="2927"/>
    <n v="2843"/>
    <n v="2946"/>
    <n v="2837"/>
    <n v="2829"/>
    <n v="2782"/>
    <n v="2926"/>
    <n v="2999"/>
    <n v="3017"/>
    <n v="3085"/>
    <n v="3183"/>
    <n v="3129"/>
    <n v="3327"/>
    <n v="3308"/>
    <n v="3207"/>
    <n v="3255"/>
    <n v="3229"/>
    <n v="3286"/>
    <n v="3189"/>
    <n v="3202"/>
    <n v="3275"/>
    <n v="3337"/>
    <n v="3401"/>
    <n v="3402"/>
    <n v="3391"/>
    <n v="3360"/>
    <n v="3338"/>
    <n v="3298"/>
    <n v="3268"/>
    <n v="3239"/>
    <n v="3221"/>
    <n v="3202"/>
    <n v="3193"/>
    <n v="3190"/>
    <n v="3203"/>
    <n v="3219"/>
    <n v="3247"/>
    <n v="3268"/>
    <n v="3291"/>
    <n v="3323"/>
    <n v="3338"/>
    <n v="3355"/>
    <n v="3367"/>
    <n v="3388"/>
    <n v="3402"/>
    <n v="3421"/>
    <n v="3432"/>
    <n v="3438"/>
    <n v="3454"/>
    <n v="3466"/>
    <n v="3480"/>
    <n v="3482"/>
    <n v="3484"/>
    <n v="3482"/>
    <n v="3483"/>
    <n v="3473"/>
    <n v="3464"/>
    <n v="3455"/>
    <n v="3450"/>
    <n v="3438"/>
    <n v="3443"/>
    <n v="3445"/>
    <n v="3442"/>
    <n v="3450"/>
    <n v="3457"/>
    <n v="3466"/>
  </r>
  <r>
    <s v="8 jaar"/>
    <s v="0-17 jarigen"/>
    <x v="0"/>
    <n v="3487"/>
    <n v="3317"/>
    <n v="3400"/>
    <n v="3238"/>
    <n v="3301"/>
    <n v="3288"/>
    <n v="3240"/>
    <n v="3437"/>
    <n v="3467"/>
    <n v="3526"/>
    <n v="3451"/>
    <n v="3416"/>
    <n v="3297"/>
    <n v="3159"/>
    <n v="3143"/>
    <n v="3063"/>
    <n v="2959"/>
    <n v="2864"/>
    <n v="2950"/>
    <n v="2862"/>
    <n v="2859"/>
    <n v="2800"/>
    <n v="2947"/>
    <n v="3032"/>
    <n v="3026"/>
    <n v="3108"/>
    <n v="3208"/>
    <n v="3152"/>
    <n v="3349"/>
    <n v="3327"/>
    <n v="3229"/>
    <n v="3274"/>
    <n v="3248"/>
    <n v="3302"/>
    <n v="3204"/>
    <n v="3219"/>
    <n v="3292"/>
    <n v="3351"/>
    <n v="3415"/>
    <n v="3417"/>
    <n v="3407"/>
    <n v="3377"/>
    <n v="3355"/>
    <n v="3317"/>
    <n v="3288"/>
    <n v="3257"/>
    <n v="3241"/>
    <n v="3221"/>
    <n v="3212"/>
    <n v="3208"/>
    <n v="3223"/>
    <n v="3237"/>
    <n v="3265"/>
    <n v="3285"/>
    <n v="3307"/>
    <n v="3337"/>
    <n v="3355"/>
    <n v="3371"/>
    <n v="3384"/>
    <n v="3404"/>
    <n v="3417"/>
    <n v="3438"/>
    <n v="3447"/>
    <n v="3453"/>
    <n v="3470"/>
    <n v="3482"/>
    <n v="3496"/>
    <n v="3497"/>
    <n v="3500"/>
    <n v="3498"/>
    <n v="3498"/>
    <n v="3489"/>
    <n v="3479"/>
    <n v="3470"/>
    <n v="3466"/>
    <n v="3456"/>
    <n v="3461"/>
    <n v="3463"/>
    <n v="3459"/>
    <n v="3467"/>
    <n v="3474"/>
  </r>
  <r>
    <s v="9 jaar"/>
    <s v="0-17 jarigen"/>
    <x v="0"/>
    <n v="3491"/>
    <n v="3489"/>
    <n v="3321"/>
    <n v="3395"/>
    <n v="3237"/>
    <n v="3308"/>
    <n v="3285"/>
    <n v="3237"/>
    <n v="3443"/>
    <n v="3473"/>
    <n v="3519"/>
    <n v="3470"/>
    <n v="3424"/>
    <n v="3293"/>
    <n v="3154"/>
    <n v="3147"/>
    <n v="3079"/>
    <n v="2949"/>
    <n v="2886"/>
    <n v="2963"/>
    <n v="2894"/>
    <n v="2872"/>
    <n v="2804"/>
    <n v="2959"/>
    <n v="3045"/>
    <n v="3044"/>
    <n v="3134"/>
    <n v="3233"/>
    <n v="3169"/>
    <n v="3373"/>
    <n v="3352"/>
    <n v="3252"/>
    <n v="3295"/>
    <n v="3275"/>
    <n v="3327"/>
    <n v="3230"/>
    <n v="3247"/>
    <n v="3315"/>
    <n v="3380"/>
    <n v="3443"/>
    <n v="3443"/>
    <n v="3436"/>
    <n v="3401"/>
    <n v="3381"/>
    <n v="3342"/>
    <n v="3316"/>
    <n v="3286"/>
    <n v="3272"/>
    <n v="3247"/>
    <n v="3237"/>
    <n v="3236"/>
    <n v="3249"/>
    <n v="3264"/>
    <n v="3292"/>
    <n v="3311"/>
    <n v="3332"/>
    <n v="3364"/>
    <n v="3382"/>
    <n v="3397"/>
    <n v="3410"/>
    <n v="3432"/>
    <n v="3445"/>
    <n v="3466"/>
    <n v="3474"/>
    <n v="3481"/>
    <n v="3498"/>
    <n v="3509"/>
    <n v="3523"/>
    <n v="3524"/>
    <n v="3527"/>
    <n v="3526"/>
    <n v="3527"/>
    <n v="3518"/>
    <n v="3507"/>
    <n v="3497"/>
    <n v="3492"/>
    <n v="3484"/>
    <n v="3487"/>
    <n v="3491"/>
    <n v="3484"/>
    <n v="3492"/>
  </r>
  <r>
    <s v="10 jaar"/>
    <s v="0-17 jarigen"/>
    <x v="0"/>
    <n v="3649"/>
    <n v="3505"/>
    <n v="3503"/>
    <n v="3321"/>
    <n v="3398"/>
    <n v="3250"/>
    <n v="3315"/>
    <n v="3287"/>
    <n v="3233"/>
    <n v="3450"/>
    <n v="3477"/>
    <n v="3517"/>
    <n v="3469"/>
    <n v="3430"/>
    <n v="3315"/>
    <n v="3157"/>
    <n v="3140"/>
    <n v="3089"/>
    <n v="2968"/>
    <n v="2910"/>
    <n v="2985"/>
    <n v="2898"/>
    <n v="2890"/>
    <n v="2822"/>
    <n v="2953"/>
    <n v="3054"/>
    <n v="3054"/>
    <n v="3145"/>
    <n v="3240"/>
    <n v="3178"/>
    <n v="3381"/>
    <n v="3360"/>
    <n v="3258"/>
    <n v="3302"/>
    <n v="3283"/>
    <n v="3332"/>
    <n v="3241"/>
    <n v="3255"/>
    <n v="3320"/>
    <n v="3385"/>
    <n v="3449"/>
    <n v="3449"/>
    <n v="3443"/>
    <n v="3408"/>
    <n v="3388"/>
    <n v="3348"/>
    <n v="3321"/>
    <n v="3292"/>
    <n v="3279"/>
    <n v="3255"/>
    <n v="3244"/>
    <n v="3242"/>
    <n v="3256"/>
    <n v="3271"/>
    <n v="3297"/>
    <n v="3315"/>
    <n v="3336"/>
    <n v="3369"/>
    <n v="3387"/>
    <n v="3404"/>
    <n v="3416"/>
    <n v="3441"/>
    <n v="3454"/>
    <n v="3476"/>
    <n v="3483"/>
    <n v="3488"/>
    <n v="3506"/>
    <n v="3516"/>
    <n v="3529"/>
    <n v="3531"/>
    <n v="3535"/>
    <n v="3536"/>
    <n v="3537"/>
    <n v="3528"/>
    <n v="3517"/>
    <n v="3507"/>
    <n v="3501"/>
    <n v="3493"/>
    <n v="3496"/>
    <n v="3500"/>
    <n v="3493"/>
  </r>
  <r>
    <s v="11 jaar"/>
    <s v="0-17 jarigen"/>
    <x v="0"/>
    <n v="3720"/>
    <n v="3653"/>
    <n v="3497"/>
    <n v="3504"/>
    <n v="3308"/>
    <n v="3395"/>
    <n v="3243"/>
    <n v="3318"/>
    <n v="3286"/>
    <n v="3224"/>
    <n v="3432"/>
    <n v="3481"/>
    <n v="3520"/>
    <n v="3476"/>
    <n v="3444"/>
    <n v="3308"/>
    <n v="3167"/>
    <n v="3148"/>
    <n v="3103"/>
    <n v="2976"/>
    <n v="2918"/>
    <n v="3009"/>
    <n v="2925"/>
    <n v="2913"/>
    <n v="2837"/>
    <n v="2975"/>
    <n v="3057"/>
    <n v="3080"/>
    <n v="3164"/>
    <n v="3263"/>
    <n v="3199"/>
    <n v="3401"/>
    <n v="3377"/>
    <n v="3273"/>
    <n v="3318"/>
    <n v="3296"/>
    <n v="3344"/>
    <n v="3252"/>
    <n v="3269"/>
    <n v="3333"/>
    <n v="3400"/>
    <n v="3467"/>
    <n v="3465"/>
    <n v="3459"/>
    <n v="3423"/>
    <n v="3403"/>
    <n v="3362"/>
    <n v="3334"/>
    <n v="3305"/>
    <n v="3291"/>
    <n v="3267"/>
    <n v="3256"/>
    <n v="3255"/>
    <n v="3268"/>
    <n v="3284"/>
    <n v="3309"/>
    <n v="3328"/>
    <n v="3350"/>
    <n v="3385"/>
    <n v="3400"/>
    <n v="3419"/>
    <n v="3429"/>
    <n v="3454"/>
    <n v="3468"/>
    <n v="3490"/>
    <n v="3497"/>
    <n v="3503"/>
    <n v="3521"/>
    <n v="3531"/>
    <n v="3544"/>
    <n v="3546"/>
    <n v="3549"/>
    <n v="3550"/>
    <n v="3550"/>
    <n v="3541"/>
    <n v="3530"/>
    <n v="3519"/>
    <n v="3515"/>
    <n v="3507"/>
    <n v="3510"/>
    <n v="3514"/>
  </r>
  <r>
    <s v="12 jaar"/>
    <s v="0-17 jarigen"/>
    <x v="0"/>
    <n v="3603"/>
    <n v="3725"/>
    <n v="3648"/>
    <n v="3506"/>
    <n v="3510"/>
    <n v="3311"/>
    <n v="3401"/>
    <n v="3230"/>
    <n v="3312"/>
    <n v="3284"/>
    <n v="3222"/>
    <n v="3429"/>
    <n v="3496"/>
    <n v="3536"/>
    <n v="3461"/>
    <n v="3452"/>
    <n v="3314"/>
    <n v="3188"/>
    <n v="3177"/>
    <n v="3116"/>
    <n v="2978"/>
    <n v="2932"/>
    <n v="3015"/>
    <n v="2937"/>
    <n v="2919"/>
    <n v="2857"/>
    <n v="2985"/>
    <n v="3073"/>
    <n v="3095"/>
    <n v="3178"/>
    <n v="3276"/>
    <n v="3213"/>
    <n v="3414"/>
    <n v="3393"/>
    <n v="3287"/>
    <n v="3332"/>
    <n v="3308"/>
    <n v="3358"/>
    <n v="3263"/>
    <n v="3281"/>
    <n v="3345"/>
    <n v="3412"/>
    <n v="3477"/>
    <n v="3474"/>
    <n v="3469"/>
    <n v="3432"/>
    <n v="3413"/>
    <n v="3372"/>
    <n v="3342"/>
    <n v="3313"/>
    <n v="3301"/>
    <n v="3278"/>
    <n v="3265"/>
    <n v="3264"/>
    <n v="3276"/>
    <n v="3292"/>
    <n v="3317"/>
    <n v="3336"/>
    <n v="3358"/>
    <n v="3393"/>
    <n v="3408"/>
    <n v="3427"/>
    <n v="3436"/>
    <n v="3461"/>
    <n v="3475"/>
    <n v="3497"/>
    <n v="3504"/>
    <n v="3510"/>
    <n v="3529"/>
    <n v="3538"/>
    <n v="3550"/>
    <n v="3552"/>
    <n v="3556"/>
    <n v="3557"/>
    <n v="3558"/>
    <n v="3548"/>
    <n v="3537"/>
    <n v="3526"/>
    <n v="3521"/>
    <n v="3514"/>
    <n v="3516"/>
  </r>
  <r>
    <s v="13 jaar"/>
    <s v="0-17 jarigen"/>
    <x v="0"/>
    <n v="3650"/>
    <n v="3609"/>
    <n v="3733"/>
    <n v="3651"/>
    <n v="3504"/>
    <n v="3499"/>
    <n v="3329"/>
    <n v="3395"/>
    <n v="3233"/>
    <n v="3332"/>
    <n v="3285"/>
    <n v="3238"/>
    <n v="3431"/>
    <n v="3492"/>
    <n v="3550"/>
    <n v="3465"/>
    <n v="3449"/>
    <n v="3313"/>
    <n v="3192"/>
    <n v="3213"/>
    <n v="3143"/>
    <n v="2998"/>
    <n v="2951"/>
    <n v="3034"/>
    <n v="2949"/>
    <n v="2920"/>
    <n v="2882"/>
    <n v="3006"/>
    <n v="3091"/>
    <n v="3114"/>
    <n v="3197"/>
    <n v="3295"/>
    <n v="3231"/>
    <n v="3432"/>
    <n v="3412"/>
    <n v="3302"/>
    <n v="3349"/>
    <n v="3321"/>
    <n v="3372"/>
    <n v="3275"/>
    <n v="3293"/>
    <n v="3357"/>
    <n v="3427"/>
    <n v="3493"/>
    <n v="3490"/>
    <n v="3483"/>
    <n v="3447"/>
    <n v="3426"/>
    <n v="3385"/>
    <n v="3354"/>
    <n v="3326"/>
    <n v="3313"/>
    <n v="3289"/>
    <n v="3276"/>
    <n v="3273"/>
    <n v="3285"/>
    <n v="3301"/>
    <n v="3327"/>
    <n v="3347"/>
    <n v="3370"/>
    <n v="3404"/>
    <n v="3417"/>
    <n v="3438"/>
    <n v="3448"/>
    <n v="3474"/>
    <n v="3489"/>
    <n v="3512"/>
    <n v="3518"/>
    <n v="3524"/>
    <n v="3545"/>
    <n v="3554"/>
    <n v="3566"/>
    <n v="3567"/>
    <n v="3571"/>
    <n v="3572"/>
    <n v="3573"/>
    <n v="3563"/>
    <n v="3553"/>
    <n v="3542"/>
    <n v="3535"/>
    <n v="3531"/>
  </r>
  <r>
    <s v="14 jaar"/>
    <s v="0-17 jarigen"/>
    <x v="0"/>
    <n v="3475"/>
    <n v="3657"/>
    <n v="3620"/>
    <n v="3724"/>
    <n v="3669"/>
    <n v="3517"/>
    <n v="3498"/>
    <n v="3334"/>
    <n v="3404"/>
    <n v="3247"/>
    <n v="3323"/>
    <n v="3275"/>
    <n v="3258"/>
    <n v="3441"/>
    <n v="3508"/>
    <n v="3539"/>
    <n v="3489"/>
    <n v="3460"/>
    <n v="3350"/>
    <n v="3201"/>
    <n v="3224"/>
    <n v="3151"/>
    <n v="3012"/>
    <n v="2975"/>
    <n v="3029"/>
    <n v="2959"/>
    <n v="2920"/>
    <n v="2894"/>
    <n v="3019"/>
    <n v="3103"/>
    <n v="3124"/>
    <n v="3206"/>
    <n v="3304"/>
    <n v="3238"/>
    <n v="3442"/>
    <n v="3419"/>
    <n v="3310"/>
    <n v="3360"/>
    <n v="3327"/>
    <n v="3379"/>
    <n v="3279"/>
    <n v="3300"/>
    <n v="3364"/>
    <n v="3435"/>
    <n v="3501"/>
    <n v="3497"/>
    <n v="3489"/>
    <n v="3453"/>
    <n v="3430"/>
    <n v="3390"/>
    <n v="3359"/>
    <n v="3331"/>
    <n v="3317"/>
    <n v="3295"/>
    <n v="3285"/>
    <n v="3283"/>
    <n v="3295"/>
    <n v="3308"/>
    <n v="3335"/>
    <n v="3355"/>
    <n v="3377"/>
    <n v="3410"/>
    <n v="3423"/>
    <n v="3443"/>
    <n v="3453"/>
    <n v="3480"/>
    <n v="3495"/>
    <n v="3517"/>
    <n v="3524"/>
    <n v="3530"/>
    <n v="3553"/>
    <n v="3562"/>
    <n v="3574"/>
    <n v="3575"/>
    <n v="3579"/>
    <n v="3579"/>
    <n v="3581"/>
    <n v="3571"/>
    <n v="3561"/>
    <n v="3550"/>
    <n v="3543"/>
  </r>
  <r>
    <s v="15 jaar"/>
    <s v="0-17 jarigen"/>
    <x v="0"/>
    <n v="3400"/>
    <n v="3476"/>
    <n v="3660"/>
    <n v="3616"/>
    <n v="3728"/>
    <n v="3669"/>
    <n v="3531"/>
    <n v="3512"/>
    <n v="3325"/>
    <n v="3403"/>
    <n v="3239"/>
    <n v="3323"/>
    <n v="3294"/>
    <n v="3256"/>
    <n v="3445"/>
    <n v="3522"/>
    <n v="3562"/>
    <n v="3500"/>
    <n v="3465"/>
    <n v="3372"/>
    <n v="3218"/>
    <n v="3229"/>
    <n v="3164"/>
    <n v="3035"/>
    <n v="2989"/>
    <n v="3032"/>
    <n v="2966"/>
    <n v="2924"/>
    <n v="2897"/>
    <n v="3026"/>
    <n v="3106"/>
    <n v="3133"/>
    <n v="3213"/>
    <n v="3314"/>
    <n v="3247"/>
    <n v="3451"/>
    <n v="3428"/>
    <n v="3313"/>
    <n v="3366"/>
    <n v="3332"/>
    <n v="3385"/>
    <n v="3284"/>
    <n v="3307"/>
    <n v="3370"/>
    <n v="3445"/>
    <n v="3513"/>
    <n v="3509"/>
    <n v="3501"/>
    <n v="3464"/>
    <n v="3441"/>
    <n v="3401"/>
    <n v="3369"/>
    <n v="3341"/>
    <n v="3325"/>
    <n v="3303"/>
    <n v="3293"/>
    <n v="3291"/>
    <n v="3303"/>
    <n v="3317"/>
    <n v="3344"/>
    <n v="3364"/>
    <n v="3386"/>
    <n v="3419"/>
    <n v="3432"/>
    <n v="3452"/>
    <n v="3463"/>
    <n v="3488"/>
    <n v="3504"/>
    <n v="3526"/>
    <n v="3533"/>
    <n v="3539"/>
    <n v="3564"/>
    <n v="3573"/>
    <n v="3585"/>
    <n v="3586"/>
    <n v="3588"/>
    <n v="3587"/>
    <n v="3588"/>
    <n v="3578"/>
    <n v="3569"/>
    <n v="3557"/>
  </r>
  <r>
    <s v="16 jaar"/>
    <s v="0-17 jarigen"/>
    <x v="0"/>
    <n v="3601"/>
    <n v="3406"/>
    <n v="3484"/>
    <n v="3658"/>
    <n v="3621"/>
    <n v="3736"/>
    <n v="3655"/>
    <n v="3530"/>
    <n v="3506"/>
    <n v="3344"/>
    <n v="3399"/>
    <n v="3238"/>
    <n v="3331"/>
    <n v="3302"/>
    <n v="3265"/>
    <n v="3444"/>
    <n v="3514"/>
    <n v="3562"/>
    <n v="3518"/>
    <n v="3479"/>
    <n v="3368"/>
    <n v="3244"/>
    <n v="3244"/>
    <n v="3183"/>
    <n v="3048"/>
    <n v="2996"/>
    <n v="3040"/>
    <n v="2982"/>
    <n v="2938"/>
    <n v="2912"/>
    <n v="3044"/>
    <n v="3121"/>
    <n v="3150"/>
    <n v="3227"/>
    <n v="3329"/>
    <n v="3263"/>
    <n v="3465"/>
    <n v="3442"/>
    <n v="3325"/>
    <n v="3378"/>
    <n v="3342"/>
    <n v="3396"/>
    <n v="3297"/>
    <n v="3321"/>
    <n v="3382"/>
    <n v="3457"/>
    <n v="3526"/>
    <n v="3521"/>
    <n v="3513"/>
    <n v="3477"/>
    <n v="3455"/>
    <n v="3415"/>
    <n v="3383"/>
    <n v="3355"/>
    <n v="3340"/>
    <n v="3318"/>
    <n v="3310"/>
    <n v="3307"/>
    <n v="3320"/>
    <n v="3334"/>
    <n v="3361"/>
    <n v="3382"/>
    <n v="3405"/>
    <n v="3437"/>
    <n v="3450"/>
    <n v="3470"/>
    <n v="3481"/>
    <n v="3506"/>
    <n v="3522"/>
    <n v="3544"/>
    <n v="3551"/>
    <n v="3556"/>
    <n v="3581"/>
    <n v="3590"/>
    <n v="3602"/>
    <n v="3600"/>
    <n v="3603"/>
    <n v="3602"/>
    <n v="3604"/>
    <n v="3594"/>
    <n v="3586"/>
  </r>
  <r>
    <s v="17 jaar"/>
    <s v="0-17 jarigen"/>
    <x v="0"/>
    <n v="3626"/>
    <n v="3599"/>
    <n v="3424"/>
    <n v="3489"/>
    <n v="3667"/>
    <n v="3619"/>
    <n v="3732"/>
    <n v="3655"/>
    <n v="3534"/>
    <n v="3515"/>
    <n v="3346"/>
    <n v="3409"/>
    <n v="3241"/>
    <n v="3332"/>
    <n v="3293"/>
    <n v="3279"/>
    <n v="3461"/>
    <n v="3513"/>
    <n v="3580"/>
    <n v="3522"/>
    <n v="3508"/>
    <n v="3384"/>
    <n v="3261"/>
    <n v="3260"/>
    <n v="3183"/>
    <n v="3061"/>
    <n v="3001"/>
    <n v="3049"/>
    <n v="2988"/>
    <n v="2942"/>
    <n v="2917"/>
    <n v="3048"/>
    <n v="3129"/>
    <n v="3156"/>
    <n v="3234"/>
    <n v="3335"/>
    <n v="3273"/>
    <n v="3471"/>
    <n v="3448"/>
    <n v="3335"/>
    <n v="3386"/>
    <n v="3345"/>
    <n v="3400"/>
    <n v="3300"/>
    <n v="3325"/>
    <n v="3387"/>
    <n v="3460"/>
    <n v="3533"/>
    <n v="3524"/>
    <n v="3515"/>
    <n v="3477"/>
    <n v="3456"/>
    <n v="3418"/>
    <n v="3384"/>
    <n v="3357"/>
    <n v="3340"/>
    <n v="3317"/>
    <n v="3311"/>
    <n v="3307"/>
    <n v="3318"/>
    <n v="3334"/>
    <n v="3360"/>
    <n v="3382"/>
    <n v="3404"/>
    <n v="3436"/>
    <n v="3449"/>
    <n v="3470"/>
    <n v="3480"/>
    <n v="3506"/>
    <n v="3522"/>
    <n v="3544"/>
    <n v="3553"/>
    <n v="3558"/>
    <n v="3581"/>
    <n v="3591"/>
    <n v="3605"/>
    <n v="3602"/>
    <n v="3604"/>
    <n v="3606"/>
    <n v="3608"/>
    <n v="3598"/>
  </r>
  <r>
    <s v="18 jaar"/>
    <s v="18-34 jarigen"/>
    <x v="1"/>
    <n v="3896"/>
    <n v="3623"/>
    <n v="3610"/>
    <n v="3420"/>
    <n v="3505"/>
    <n v="3660"/>
    <n v="3629"/>
    <n v="3715"/>
    <n v="3661"/>
    <n v="3550"/>
    <n v="3523"/>
    <n v="3338"/>
    <n v="3415"/>
    <n v="3248"/>
    <n v="3338"/>
    <n v="3317"/>
    <n v="3303"/>
    <n v="3478"/>
    <n v="3538"/>
    <n v="3607"/>
    <n v="3532"/>
    <n v="3511"/>
    <n v="3421"/>
    <n v="3280"/>
    <n v="3285"/>
    <n v="3195"/>
    <n v="3091"/>
    <n v="3023"/>
    <n v="3070"/>
    <n v="3008"/>
    <n v="2960"/>
    <n v="2935"/>
    <n v="3066"/>
    <n v="3151"/>
    <n v="3174"/>
    <n v="3254"/>
    <n v="3358"/>
    <n v="3297"/>
    <n v="3497"/>
    <n v="3473"/>
    <n v="3354"/>
    <n v="3408"/>
    <n v="3367"/>
    <n v="3417"/>
    <n v="3321"/>
    <n v="3347"/>
    <n v="3406"/>
    <n v="3479"/>
    <n v="3553"/>
    <n v="3543"/>
    <n v="3534"/>
    <n v="3496"/>
    <n v="3475"/>
    <n v="3438"/>
    <n v="3404"/>
    <n v="3377"/>
    <n v="3362"/>
    <n v="3337"/>
    <n v="3332"/>
    <n v="3328"/>
    <n v="3337"/>
    <n v="3354"/>
    <n v="3380"/>
    <n v="3403"/>
    <n v="3426"/>
    <n v="3457"/>
    <n v="3470"/>
    <n v="3491"/>
    <n v="3500"/>
    <n v="3526"/>
    <n v="3544"/>
    <n v="3564"/>
    <n v="3574"/>
    <n v="3580"/>
    <n v="3602"/>
    <n v="3612"/>
    <n v="3625"/>
    <n v="3623"/>
    <n v="3626"/>
    <n v="3625"/>
    <n v="3627"/>
  </r>
  <r>
    <s v="19 jaar"/>
    <s v="18-34 jarigen"/>
    <x v="1"/>
    <n v="3953"/>
    <n v="3903"/>
    <n v="3609"/>
    <n v="3612"/>
    <n v="3422"/>
    <n v="3512"/>
    <n v="3649"/>
    <n v="3635"/>
    <n v="3729"/>
    <n v="3681"/>
    <n v="3549"/>
    <n v="3551"/>
    <n v="3354"/>
    <n v="3425"/>
    <n v="3278"/>
    <n v="3358"/>
    <n v="3330"/>
    <n v="3296"/>
    <n v="3469"/>
    <n v="3532"/>
    <n v="3618"/>
    <n v="3538"/>
    <n v="3530"/>
    <n v="3426"/>
    <n v="3294"/>
    <n v="3291"/>
    <n v="3239"/>
    <n v="3110"/>
    <n v="3044"/>
    <n v="3091"/>
    <n v="3030"/>
    <n v="2984"/>
    <n v="2956"/>
    <n v="3090"/>
    <n v="3170"/>
    <n v="3194"/>
    <n v="3270"/>
    <n v="3376"/>
    <n v="3311"/>
    <n v="3511"/>
    <n v="3487"/>
    <n v="3368"/>
    <n v="3421"/>
    <n v="3382"/>
    <n v="3431"/>
    <n v="3336"/>
    <n v="3359"/>
    <n v="3422"/>
    <n v="3497"/>
    <n v="3575"/>
    <n v="3565"/>
    <n v="3555"/>
    <n v="3519"/>
    <n v="3493"/>
    <n v="3458"/>
    <n v="3422"/>
    <n v="3393"/>
    <n v="3377"/>
    <n v="3352"/>
    <n v="3347"/>
    <n v="3341"/>
    <n v="3353"/>
    <n v="3369"/>
    <n v="3396"/>
    <n v="3419"/>
    <n v="3442"/>
    <n v="3475"/>
    <n v="3488"/>
    <n v="3509"/>
    <n v="3519"/>
    <n v="3545"/>
    <n v="3563"/>
    <n v="3583"/>
    <n v="3594"/>
    <n v="3599"/>
    <n v="3621"/>
    <n v="3631"/>
    <n v="3644"/>
    <n v="3643"/>
    <n v="3646"/>
    <n v="3647"/>
  </r>
  <r>
    <s v="20 jaar"/>
    <s v="18-34 jarigen"/>
    <x v="1"/>
    <n v="4125"/>
    <n v="3961"/>
    <n v="3914"/>
    <n v="3627"/>
    <n v="3607"/>
    <n v="3415"/>
    <n v="3501"/>
    <n v="3651"/>
    <n v="3614"/>
    <n v="3732"/>
    <n v="3690"/>
    <n v="3559"/>
    <n v="3551"/>
    <n v="3367"/>
    <n v="3450"/>
    <n v="3290"/>
    <n v="3369"/>
    <n v="3390"/>
    <n v="3354"/>
    <n v="3488"/>
    <n v="3563"/>
    <n v="3646"/>
    <n v="3579"/>
    <n v="3547"/>
    <n v="3454"/>
    <n v="3305"/>
    <n v="3317"/>
    <n v="3259"/>
    <n v="3125"/>
    <n v="3058"/>
    <n v="3111"/>
    <n v="3043"/>
    <n v="2998"/>
    <n v="2968"/>
    <n v="3097"/>
    <n v="3180"/>
    <n v="3203"/>
    <n v="3280"/>
    <n v="3384"/>
    <n v="3323"/>
    <n v="3518"/>
    <n v="3498"/>
    <n v="3381"/>
    <n v="3433"/>
    <n v="3393"/>
    <n v="3443"/>
    <n v="3345"/>
    <n v="3371"/>
    <n v="3432"/>
    <n v="3504"/>
    <n v="3585"/>
    <n v="3574"/>
    <n v="3567"/>
    <n v="3529"/>
    <n v="3503"/>
    <n v="3467"/>
    <n v="3427"/>
    <n v="3402"/>
    <n v="3386"/>
    <n v="3359"/>
    <n v="3357"/>
    <n v="3350"/>
    <n v="3365"/>
    <n v="3378"/>
    <n v="3405"/>
    <n v="3426"/>
    <n v="3451"/>
    <n v="3487"/>
    <n v="3497"/>
    <n v="3519"/>
    <n v="3529"/>
    <n v="3554"/>
    <n v="3574"/>
    <n v="3591"/>
    <n v="3601"/>
    <n v="3609"/>
    <n v="3629"/>
    <n v="3639"/>
    <n v="3649"/>
    <n v="3651"/>
    <n v="3654"/>
  </r>
  <r>
    <s v="21 jaar"/>
    <s v="18-34 jarigen"/>
    <x v="1"/>
    <n v="4021"/>
    <n v="4147"/>
    <n v="3981"/>
    <n v="3900"/>
    <n v="3631"/>
    <n v="3580"/>
    <n v="3411"/>
    <n v="3492"/>
    <n v="3672"/>
    <n v="3614"/>
    <n v="3739"/>
    <n v="3710"/>
    <n v="3553"/>
    <n v="3546"/>
    <n v="3378"/>
    <n v="3463"/>
    <n v="3285"/>
    <n v="3413"/>
    <n v="3427"/>
    <n v="3398"/>
    <n v="3555"/>
    <n v="3579"/>
    <n v="3660"/>
    <n v="3610"/>
    <n v="3577"/>
    <n v="3492"/>
    <n v="3362"/>
    <n v="3374"/>
    <n v="3313"/>
    <n v="3179"/>
    <n v="3107"/>
    <n v="3166"/>
    <n v="3092"/>
    <n v="3046"/>
    <n v="3016"/>
    <n v="3146"/>
    <n v="3227"/>
    <n v="3253"/>
    <n v="3328"/>
    <n v="3428"/>
    <n v="3365"/>
    <n v="3560"/>
    <n v="3538"/>
    <n v="3424"/>
    <n v="3477"/>
    <n v="3439"/>
    <n v="3487"/>
    <n v="3384"/>
    <n v="3411"/>
    <n v="3473"/>
    <n v="3544"/>
    <n v="3625"/>
    <n v="3614"/>
    <n v="3608"/>
    <n v="3569"/>
    <n v="3546"/>
    <n v="3509"/>
    <n v="3471"/>
    <n v="3449"/>
    <n v="3431"/>
    <n v="3406"/>
    <n v="3405"/>
    <n v="3398"/>
    <n v="3414"/>
    <n v="3426"/>
    <n v="3453"/>
    <n v="3472"/>
    <n v="3498"/>
    <n v="3533"/>
    <n v="3541"/>
    <n v="3561"/>
    <n v="3573"/>
    <n v="3597"/>
    <n v="3613"/>
    <n v="3631"/>
    <n v="3642"/>
    <n v="3647"/>
    <n v="3670"/>
    <n v="3679"/>
    <n v="3688"/>
    <n v="3691"/>
  </r>
  <r>
    <s v="22 jaar"/>
    <s v="18-34 jarigen"/>
    <x v="1"/>
    <n v="4101"/>
    <n v="4051"/>
    <n v="4146"/>
    <n v="3967"/>
    <n v="3902"/>
    <n v="3628"/>
    <n v="3581"/>
    <n v="3383"/>
    <n v="3462"/>
    <n v="3649"/>
    <n v="3612"/>
    <n v="3677"/>
    <n v="3687"/>
    <n v="3556"/>
    <n v="3550"/>
    <n v="3404"/>
    <n v="3453"/>
    <n v="3321"/>
    <n v="3465"/>
    <n v="3481"/>
    <n v="3426"/>
    <n v="3537"/>
    <n v="3588"/>
    <n v="3667"/>
    <n v="3633"/>
    <n v="3586"/>
    <n v="3514"/>
    <n v="3384"/>
    <n v="3391"/>
    <n v="3337"/>
    <n v="3195"/>
    <n v="3123"/>
    <n v="3183"/>
    <n v="3104"/>
    <n v="3063"/>
    <n v="3025"/>
    <n v="3155"/>
    <n v="3238"/>
    <n v="3261"/>
    <n v="3337"/>
    <n v="3438"/>
    <n v="3371"/>
    <n v="3568"/>
    <n v="3547"/>
    <n v="3431"/>
    <n v="3488"/>
    <n v="3450"/>
    <n v="3492"/>
    <n v="3393"/>
    <n v="3421"/>
    <n v="3485"/>
    <n v="3554"/>
    <n v="3633"/>
    <n v="3621"/>
    <n v="3616"/>
    <n v="3577"/>
    <n v="3553"/>
    <n v="3518"/>
    <n v="3480"/>
    <n v="3456"/>
    <n v="3438"/>
    <n v="3411"/>
    <n v="3410"/>
    <n v="3402"/>
    <n v="3418"/>
    <n v="3432"/>
    <n v="3459"/>
    <n v="3477"/>
    <n v="3505"/>
    <n v="3540"/>
    <n v="3547"/>
    <n v="3566"/>
    <n v="3577"/>
    <n v="3602"/>
    <n v="3618"/>
    <n v="3635"/>
    <n v="3647"/>
    <n v="3651"/>
    <n v="3675"/>
    <n v="3683"/>
    <n v="3692"/>
  </r>
  <r>
    <s v="23 jaar"/>
    <s v="18-34 jarigen"/>
    <x v="1"/>
    <n v="4277"/>
    <n v="4097"/>
    <n v="4061"/>
    <n v="4140"/>
    <n v="3956"/>
    <n v="3865"/>
    <n v="3573"/>
    <n v="3558"/>
    <n v="3344"/>
    <n v="3414"/>
    <n v="3555"/>
    <n v="3574"/>
    <n v="3645"/>
    <n v="3679"/>
    <n v="3527"/>
    <n v="3513"/>
    <n v="3367"/>
    <n v="3429"/>
    <n v="3293"/>
    <n v="3476"/>
    <n v="3433"/>
    <n v="3445"/>
    <n v="3536"/>
    <n v="3565"/>
    <n v="3644"/>
    <n v="3623"/>
    <n v="3569"/>
    <n v="3505"/>
    <n v="3377"/>
    <n v="3382"/>
    <n v="3328"/>
    <n v="3182"/>
    <n v="3110"/>
    <n v="3167"/>
    <n v="3090"/>
    <n v="3047"/>
    <n v="3011"/>
    <n v="3133"/>
    <n v="3217"/>
    <n v="3236"/>
    <n v="3315"/>
    <n v="3416"/>
    <n v="3344"/>
    <n v="3545"/>
    <n v="3525"/>
    <n v="3403"/>
    <n v="3462"/>
    <n v="3425"/>
    <n v="3468"/>
    <n v="3366"/>
    <n v="3395"/>
    <n v="3459"/>
    <n v="3526"/>
    <n v="3605"/>
    <n v="3592"/>
    <n v="3588"/>
    <n v="3548"/>
    <n v="3528"/>
    <n v="3492"/>
    <n v="3455"/>
    <n v="3430"/>
    <n v="3409"/>
    <n v="3381"/>
    <n v="3381"/>
    <n v="3376"/>
    <n v="3390"/>
    <n v="3404"/>
    <n v="3435"/>
    <n v="3448"/>
    <n v="3474"/>
    <n v="3509"/>
    <n v="3516"/>
    <n v="3533"/>
    <n v="3546"/>
    <n v="3570"/>
    <n v="3590"/>
    <n v="3605"/>
    <n v="3621"/>
    <n v="3623"/>
    <n v="3647"/>
    <n v="3656"/>
  </r>
  <r>
    <s v="24 jaar"/>
    <s v="18-34 jarigen"/>
    <x v="1"/>
    <n v="4365"/>
    <n v="4254"/>
    <n v="4092"/>
    <n v="4038"/>
    <n v="4065"/>
    <n v="3915"/>
    <n v="3808"/>
    <n v="3525"/>
    <n v="3492"/>
    <n v="3318"/>
    <n v="3351"/>
    <n v="3508"/>
    <n v="3532"/>
    <n v="3608"/>
    <n v="3598"/>
    <n v="3464"/>
    <n v="3484"/>
    <n v="3310"/>
    <n v="3423"/>
    <n v="3301"/>
    <n v="3392"/>
    <n v="3418"/>
    <n v="3415"/>
    <n v="3499"/>
    <n v="3555"/>
    <n v="3617"/>
    <n v="3648"/>
    <n v="3570"/>
    <n v="3498"/>
    <n v="3368"/>
    <n v="3373"/>
    <n v="3322"/>
    <n v="3175"/>
    <n v="3097"/>
    <n v="3155"/>
    <n v="3077"/>
    <n v="3038"/>
    <n v="2998"/>
    <n v="3118"/>
    <n v="3201"/>
    <n v="3214"/>
    <n v="3294"/>
    <n v="3393"/>
    <n v="3321"/>
    <n v="3520"/>
    <n v="3503"/>
    <n v="3380"/>
    <n v="3440"/>
    <n v="3403"/>
    <n v="3447"/>
    <n v="3348"/>
    <n v="3373"/>
    <n v="3434"/>
    <n v="3503"/>
    <n v="3580"/>
    <n v="3568"/>
    <n v="3563"/>
    <n v="3522"/>
    <n v="3500"/>
    <n v="3467"/>
    <n v="3429"/>
    <n v="3405"/>
    <n v="3381"/>
    <n v="3356"/>
    <n v="3355"/>
    <n v="3351"/>
    <n v="3364"/>
    <n v="3379"/>
    <n v="3411"/>
    <n v="3421"/>
    <n v="3448"/>
    <n v="3482"/>
    <n v="3488"/>
    <n v="3507"/>
    <n v="3518"/>
    <n v="3542"/>
    <n v="3562"/>
    <n v="3575"/>
    <n v="3591"/>
    <n v="3594"/>
    <n v="3619"/>
  </r>
  <r>
    <s v="25 jaar"/>
    <s v="18-34 jarigen"/>
    <x v="1"/>
    <n v="4521"/>
    <n v="4302"/>
    <n v="4217"/>
    <n v="4047"/>
    <n v="3951"/>
    <n v="4023"/>
    <n v="3847"/>
    <n v="3733"/>
    <n v="3470"/>
    <n v="3424"/>
    <n v="3238"/>
    <n v="3321"/>
    <n v="3425"/>
    <n v="3463"/>
    <n v="3584"/>
    <n v="3521"/>
    <n v="3440"/>
    <n v="3411"/>
    <n v="3304"/>
    <n v="3395"/>
    <n v="3256"/>
    <n v="3408"/>
    <n v="3409"/>
    <n v="3380"/>
    <n v="3502"/>
    <n v="3586"/>
    <n v="3620"/>
    <n v="3663"/>
    <n v="3585"/>
    <n v="3509"/>
    <n v="3381"/>
    <n v="3383"/>
    <n v="3327"/>
    <n v="3180"/>
    <n v="3099"/>
    <n v="3158"/>
    <n v="3078"/>
    <n v="3042"/>
    <n v="3002"/>
    <n v="3115"/>
    <n v="3202"/>
    <n v="3210"/>
    <n v="3291"/>
    <n v="3387"/>
    <n v="3317"/>
    <n v="3515"/>
    <n v="3500"/>
    <n v="3377"/>
    <n v="3438"/>
    <n v="3397"/>
    <n v="3442"/>
    <n v="3343"/>
    <n v="3367"/>
    <n v="3429"/>
    <n v="3497"/>
    <n v="3572"/>
    <n v="3562"/>
    <n v="3556"/>
    <n v="3516"/>
    <n v="3492"/>
    <n v="3458"/>
    <n v="3418"/>
    <n v="3393"/>
    <n v="3369"/>
    <n v="3345"/>
    <n v="3344"/>
    <n v="3339"/>
    <n v="3352"/>
    <n v="3368"/>
    <n v="3399"/>
    <n v="3409"/>
    <n v="3435"/>
    <n v="3470"/>
    <n v="3476"/>
    <n v="3494"/>
    <n v="3506"/>
    <n v="3530"/>
    <n v="3550"/>
    <n v="3564"/>
    <n v="3579"/>
    <n v="3580"/>
  </r>
  <r>
    <s v="26 jaar"/>
    <s v="18-34 jarigen"/>
    <x v="1"/>
    <n v="4931"/>
    <n v="4484"/>
    <n v="4279"/>
    <n v="4161"/>
    <n v="4010"/>
    <n v="3877"/>
    <n v="3982"/>
    <n v="3790"/>
    <n v="3718"/>
    <n v="3410"/>
    <n v="3358"/>
    <n v="3177"/>
    <n v="3263"/>
    <n v="3399"/>
    <n v="3383"/>
    <n v="3527"/>
    <n v="3496"/>
    <n v="3428"/>
    <n v="3433"/>
    <n v="3319"/>
    <n v="3385"/>
    <n v="3252"/>
    <n v="3424"/>
    <n v="3366"/>
    <n v="3393"/>
    <n v="3530"/>
    <n v="3600"/>
    <n v="3645"/>
    <n v="3671"/>
    <n v="3593"/>
    <n v="3510"/>
    <n v="3383"/>
    <n v="3376"/>
    <n v="3327"/>
    <n v="3173"/>
    <n v="3092"/>
    <n v="3152"/>
    <n v="3068"/>
    <n v="3037"/>
    <n v="2996"/>
    <n v="3108"/>
    <n v="3193"/>
    <n v="3203"/>
    <n v="3280"/>
    <n v="3381"/>
    <n v="3309"/>
    <n v="3507"/>
    <n v="3493"/>
    <n v="3375"/>
    <n v="3434"/>
    <n v="3393"/>
    <n v="3435"/>
    <n v="3337"/>
    <n v="3358"/>
    <n v="3424"/>
    <n v="3493"/>
    <n v="3560"/>
    <n v="3551"/>
    <n v="3544"/>
    <n v="3502"/>
    <n v="3480"/>
    <n v="3447"/>
    <n v="3408"/>
    <n v="3380"/>
    <n v="3357"/>
    <n v="3336"/>
    <n v="3334"/>
    <n v="3328"/>
    <n v="3341"/>
    <n v="3355"/>
    <n v="3388"/>
    <n v="3394"/>
    <n v="3422"/>
    <n v="3456"/>
    <n v="3460"/>
    <n v="3479"/>
    <n v="3492"/>
    <n v="3515"/>
    <n v="3534"/>
    <n v="3546"/>
    <n v="3562"/>
  </r>
  <r>
    <s v="27 jaar"/>
    <s v="18-34 jarigen"/>
    <x v="1"/>
    <n v="4589"/>
    <n v="4901"/>
    <n v="4464"/>
    <n v="4238"/>
    <n v="4115"/>
    <n v="3995"/>
    <n v="3829"/>
    <n v="3932"/>
    <n v="3765"/>
    <n v="3641"/>
    <n v="3348"/>
    <n v="3325"/>
    <n v="3148"/>
    <n v="3233"/>
    <n v="3393"/>
    <n v="3366"/>
    <n v="3513"/>
    <n v="3473"/>
    <n v="3484"/>
    <n v="3433"/>
    <n v="3347"/>
    <n v="3403"/>
    <n v="3266"/>
    <n v="3435"/>
    <n v="3405"/>
    <n v="3423"/>
    <n v="3570"/>
    <n v="3639"/>
    <n v="3681"/>
    <n v="3702"/>
    <n v="3622"/>
    <n v="3539"/>
    <n v="3412"/>
    <n v="3400"/>
    <n v="3351"/>
    <n v="3195"/>
    <n v="3113"/>
    <n v="3173"/>
    <n v="3088"/>
    <n v="3059"/>
    <n v="3019"/>
    <n v="3130"/>
    <n v="3215"/>
    <n v="3228"/>
    <n v="3304"/>
    <n v="3404"/>
    <n v="3332"/>
    <n v="3526"/>
    <n v="3516"/>
    <n v="3395"/>
    <n v="3457"/>
    <n v="3413"/>
    <n v="3463"/>
    <n v="3362"/>
    <n v="3385"/>
    <n v="3449"/>
    <n v="3513"/>
    <n v="3583"/>
    <n v="3575"/>
    <n v="3568"/>
    <n v="3525"/>
    <n v="3501"/>
    <n v="3468"/>
    <n v="3430"/>
    <n v="3401"/>
    <n v="3378"/>
    <n v="3359"/>
    <n v="3356"/>
    <n v="3351"/>
    <n v="3364"/>
    <n v="3378"/>
    <n v="3410"/>
    <n v="3417"/>
    <n v="3445"/>
    <n v="3478"/>
    <n v="3482"/>
    <n v="3501"/>
    <n v="3514"/>
    <n v="3538"/>
    <n v="3558"/>
    <n v="3572"/>
  </r>
  <r>
    <s v="28 jaar"/>
    <s v="18-34 jarigen"/>
    <x v="1"/>
    <n v="4538"/>
    <n v="4570"/>
    <n v="4898"/>
    <n v="4421"/>
    <n v="4199"/>
    <n v="4095"/>
    <n v="3936"/>
    <n v="3830"/>
    <n v="3917"/>
    <n v="3718"/>
    <n v="3585"/>
    <n v="3329"/>
    <n v="3287"/>
    <n v="3117"/>
    <n v="3165"/>
    <n v="3432"/>
    <n v="3406"/>
    <n v="3478"/>
    <n v="3516"/>
    <n v="3471"/>
    <n v="3408"/>
    <n v="3366"/>
    <n v="3368"/>
    <n v="3297"/>
    <n v="3460"/>
    <n v="3434"/>
    <n v="3511"/>
    <n v="3620"/>
    <n v="3686"/>
    <n v="3730"/>
    <n v="3749"/>
    <n v="3664"/>
    <n v="3573"/>
    <n v="3446"/>
    <n v="3432"/>
    <n v="3381"/>
    <n v="3230"/>
    <n v="3144"/>
    <n v="3204"/>
    <n v="3115"/>
    <n v="3090"/>
    <n v="3052"/>
    <n v="3165"/>
    <n v="3248"/>
    <n v="3259"/>
    <n v="3335"/>
    <n v="3438"/>
    <n v="3363"/>
    <n v="3562"/>
    <n v="3550"/>
    <n v="3425"/>
    <n v="3490"/>
    <n v="3445"/>
    <n v="3497"/>
    <n v="3392"/>
    <n v="3420"/>
    <n v="3480"/>
    <n v="3542"/>
    <n v="3617"/>
    <n v="3610"/>
    <n v="3599"/>
    <n v="3558"/>
    <n v="3533"/>
    <n v="3497"/>
    <n v="3459"/>
    <n v="3431"/>
    <n v="3407"/>
    <n v="3389"/>
    <n v="3385"/>
    <n v="3380"/>
    <n v="3393"/>
    <n v="3408"/>
    <n v="3441"/>
    <n v="3447"/>
    <n v="3475"/>
    <n v="3507"/>
    <n v="3512"/>
    <n v="3532"/>
    <n v="3544"/>
    <n v="3570"/>
    <n v="3590"/>
  </r>
  <r>
    <s v="29 jaar"/>
    <s v="18-34 jarigen"/>
    <x v="1"/>
    <n v="4412"/>
    <n v="4523"/>
    <n v="4562"/>
    <n v="4891"/>
    <n v="4403"/>
    <n v="4178"/>
    <n v="4065"/>
    <n v="3884"/>
    <n v="3822"/>
    <n v="3897"/>
    <n v="3707"/>
    <n v="3600"/>
    <n v="3302"/>
    <n v="3274"/>
    <n v="3081"/>
    <n v="3178"/>
    <n v="3414"/>
    <n v="3412"/>
    <n v="3485"/>
    <n v="3537"/>
    <n v="3491"/>
    <n v="3430"/>
    <n v="3377"/>
    <n v="3375"/>
    <n v="3323"/>
    <n v="3486"/>
    <n v="3491"/>
    <n v="3549"/>
    <n v="3652"/>
    <n v="3715"/>
    <n v="3761"/>
    <n v="3776"/>
    <n v="3687"/>
    <n v="3588"/>
    <n v="3460"/>
    <n v="3448"/>
    <n v="3397"/>
    <n v="3243"/>
    <n v="3152"/>
    <n v="3216"/>
    <n v="3129"/>
    <n v="3102"/>
    <n v="3067"/>
    <n v="3180"/>
    <n v="3263"/>
    <n v="3280"/>
    <n v="3354"/>
    <n v="3456"/>
    <n v="3380"/>
    <n v="3578"/>
    <n v="3568"/>
    <n v="3441"/>
    <n v="3506"/>
    <n v="3459"/>
    <n v="3511"/>
    <n v="3406"/>
    <n v="3433"/>
    <n v="3496"/>
    <n v="3557"/>
    <n v="3632"/>
    <n v="3627"/>
    <n v="3615"/>
    <n v="3575"/>
    <n v="3551"/>
    <n v="3515"/>
    <n v="3476"/>
    <n v="3444"/>
    <n v="3423"/>
    <n v="3405"/>
    <n v="3400"/>
    <n v="3395"/>
    <n v="3410"/>
    <n v="3424"/>
    <n v="3456"/>
    <n v="3463"/>
    <n v="3487"/>
    <n v="3519"/>
    <n v="3526"/>
    <n v="3545"/>
    <n v="3558"/>
    <n v="3583"/>
  </r>
  <r>
    <s v="30 jaar"/>
    <s v="18-34 jarigen"/>
    <x v="1"/>
    <n v="4265"/>
    <n v="4399"/>
    <n v="4487"/>
    <n v="4575"/>
    <n v="4872"/>
    <n v="4417"/>
    <n v="4129"/>
    <n v="4023"/>
    <n v="3890"/>
    <n v="3789"/>
    <n v="3890"/>
    <n v="3711"/>
    <n v="3580"/>
    <n v="3292"/>
    <n v="3296"/>
    <n v="3121"/>
    <n v="3217"/>
    <n v="3412"/>
    <n v="3468"/>
    <n v="3522"/>
    <n v="3573"/>
    <n v="3482"/>
    <n v="3425"/>
    <n v="3433"/>
    <n v="3392"/>
    <n v="3341"/>
    <n v="3524"/>
    <n v="3532"/>
    <n v="3575"/>
    <n v="3681"/>
    <n v="3745"/>
    <n v="3788"/>
    <n v="3805"/>
    <n v="3709"/>
    <n v="3610"/>
    <n v="3485"/>
    <n v="3469"/>
    <n v="3422"/>
    <n v="3270"/>
    <n v="3176"/>
    <n v="3243"/>
    <n v="3156"/>
    <n v="3127"/>
    <n v="3091"/>
    <n v="3206"/>
    <n v="3289"/>
    <n v="3303"/>
    <n v="3379"/>
    <n v="3478"/>
    <n v="3401"/>
    <n v="3602"/>
    <n v="3592"/>
    <n v="3463"/>
    <n v="3529"/>
    <n v="3483"/>
    <n v="3533"/>
    <n v="3428"/>
    <n v="3458"/>
    <n v="3516"/>
    <n v="3578"/>
    <n v="3654"/>
    <n v="3650"/>
    <n v="3639"/>
    <n v="3598"/>
    <n v="3575"/>
    <n v="3539"/>
    <n v="3499"/>
    <n v="3468"/>
    <n v="3447"/>
    <n v="3429"/>
    <n v="3422"/>
    <n v="3417"/>
    <n v="3433"/>
    <n v="3446"/>
    <n v="3481"/>
    <n v="3487"/>
    <n v="3509"/>
    <n v="3542"/>
    <n v="3548"/>
    <n v="3566"/>
    <n v="3581"/>
  </r>
  <r>
    <s v="31 jaar"/>
    <s v="18-34 jarigen"/>
    <x v="1"/>
    <n v="4271"/>
    <n v="4244"/>
    <n v="4365"/>
    <n v="4470"/>
    <n v="4558"/>
    <n v="4845"/>
    <n v="4409"/>
    <n v="4118"/>
    <n v="4017"/>
    <n v="3861"/>
    <n v="3788"/>
    <n v="3903"/>
    <n v="3680"/>
    <n v="3585"/>
    <n v="3264"/>
    <n v="3301"/>
    <n v="3127"/>
    <n v="3219"/>
    <n v="3437"/>
    <n v="3454"/>
    <n v="3507"/>
    <n v="3572"/>
    <n v="3505"/>
    <n v="3448"/>
    <n v="3485"/>
    <n v="3440"/>
    <n v="3399"/>
    <n v="3573"/>
    <n v="3572"/>
    <n v="3623"/>
    <n v="3723"/>
    <n v="3786"/>
    <n v="3824"/>
    <n v="3845"/>
    <n v="3747"/>
    <n v="3646"/>
    <n v="3521"/>
    <n v="3502"/>
    <n v="3456"/>
    <n v="3299"/>
    <n v="3208"/>
    <n v="3278"/>
    <n v="3191"/>
    <n v="3163"/>
    <n v="3128"/>
    <n v="3240"/>
    <n v="3325"/>
    <n v="3339"/>
    <n v="3414"/>
    <n v="3510"/>
    <n v="3433"/>
    <n v="3633"/>
    <n v="3627"/>
    <n v="3494"/>
    <n v="3561"/>
    <n v="3515"/>
    <n v="3568"/>
    <n v="3460"/>
    <n v="3490"/>
    <n v="3547"/>
    <n v="3611"/>
    <n v="3688"/>
    <n v="3682"/>
    <n v="3670"/>
    <n v="3630"/>
    <n v="3608"/>
    <n v="3569"/>
    <n v="3531"/>
    <n v="3503"/>
    <n v="3481"/>
    <n v="3465"/>
    <n v="3457"/>
    <n v="3453"/>
    <n v="3467"/>
    <n v="3480"/>
    <n v="3516"/>
    <n v="3521"/>
    <n v="3541"/>
    <n v="3572"/>
    <n v="3577"/>
    <n v="3597"/>
  </r>
  <r>
    <s v="32 jaar"/>
    <s v="18-34 jarigen"/>
    <x v="1"/>
    <n v="4268"/>
    <n v="4270"/>
    <n v="4235"/>
    <n v="4356"/>
    <n v="4444"/>
    <n v="4534"/>
    <n v="4819"/>
    <n v="4387"/>
    <n v="4102"/>
    <n v="3996"/>
    <n v="3851"/>
    <n v="3784"/>
    <n v="3889"/>
    <n v="3659"/>
    <n v="3554"/>
    <n v="3242"/>
    <n v="3302"/>
    <n v="3129"/>
    <n v="3236"/>
    <n v="3468"/>
    <n v="3431"/>
    <n v="3522"/>
    <n v="3571"/>
    <n v="3523"/>
    <n v="3480"/>
    <n v="3479"/>
    <n v="3470"/>
    <n v="3419"/>
    <n v="3588"/>
    <n v="3578"/>
    <n v="3623"/>
    <n v="3725"/>
    <n v="3788"/>
    <n v="3828"/>
    <n v="3837"/>
    <n v="3751"/>
    <n v="3645"/>
    <n v="3524"/>
    <n v="3502"/>
    <n v="3459"/>
    <n v="3302"/>
    <n v="3209"/>
    <n v="3280"/>
    <n v="3195"/>
    <n v="3164"/>
    <n v="3133"/>
    <n v="3240"/>
    <n v="3326"/>
    <n v="3340"/>
    <n v="3416"/>
    <n v="3516"/>
    <n v="3438"/>
    <n v="3639"/>
    <n v="3633"/>
    <n v="3498"/>
    <n v="3562"/>
    <n v="3517"/>
    <n v="3568"/>
    <n v="3464"/>
    <n v="3493"/>
    <n v="3553"/>
    <n v="3614"/>
    <n v="3688"/>
    <n v="3682"/>
    <n v="3670"/>
    <n v="3632"/>
    <n v="3610"/>
    <n v="3570"/>
    <n v="3534"/>
    <n v="3506"/>
    <n v="3481"/>
    <n v="3466"/>
    <n v="3457"/>
    <n v="3454"/>
    <n v="3469"/>
    <n v="3481"/>
    <n v="3517"/>
    <n v="3523"/>
    <n v="3544"/>
    <n v="3574"/>
    <n v="3581"/>
  </r>
  <r>
    <s v="33 jaar"/>
    <s v="18-34 jarigen"/>
    <x v="1"/>
    <n v="4165"/>
    <n v="4252"/>
    <n v="4266"/>
    <n v="4246"/>
    <n v="4355"/>
    <n v="4447"/>
    <n v="4520"/>
    <n v="4808"/>
    <n v="4370"/>
    <n v="4093"/>
    <n v="3959"/>
    <n v="3844"/>
    <n v="3775"/>
    <n v="3888"/>
    <n v="3649"/>
    <n v="3561"/>
    <n v="3245"/>
    <n v="3323"/>
    <n v="3131"/>
    <n v="3263"/>
    <n v="3462"/>
    <n v="3454"/>
    <n v="3549"/>
    <n v="3626"/>
    <n v="3550"/>
    <n v="3514"/>
    <n v="3523"/>
    <n v="3524"/>
    <n v="3465"/>
    <n v="3634"/>
    <n v="3617"/>
    <n v="3663"/>
    <n v="3769"/>
    <n v="3827"/>
    <n v="3867"/>
    <n v="3874"/>
    <n v="3791"/>
    <n v="3682"/>
    <n v="3562"/>
    <n v="3541"/>
    <n v="3495"/>
    <n v="3343"/>
    <n v="3245"/>
    <n v="3317"/>
    <n v="3230"/>
    <n v="3197"/>
    <n v="3166"/>
    <n v="3273"/>
    <n v="3363"/>
    <n v="3377"/>
    <n v="3453"/>
    <n v="3554"/>
    <n v="3474"/>
    <n v="3676"/>
    <n v="3672"/>
    <n v="3533"/>
    <n v="3598"/>
    <n v="3552"/>
    <n v="3601"/>
    <n v="3492"/>
    <n v="3528"/>
    <n v="3588"/>
    <n v="3648"/>
    <n v="3726"/>
    <n v="3721"/>
    <n v="3707"/>
    <n v="3670"/>
    <n v="3650"/>
    <n v="3609"/>
    <n v="3571"/>
    <n v="3542"/>
    <n v="3518"/>
    <n v="3504"/>
    <n v="3496"/>
    <n v="3492"/>
    <n v="3508"/>
    <n v="3522"/>
    <n v="3558"/>
    <n v="3562"/>
    <n v="3584"/>
    <n v="3613"/>
  </r>
  <r>
    <s v="34 jaar"/>
    <s v="18-34 jarigen"/>
    <x v="1"/>
    <n v="4082"/>
    <n v="4161"/>
    <n v="4227"/>
    <n v="4242"/>
    <n v="4223"/>
    <n v="4357"/>
    <n v="4427"/>
    <n v="4503"/>
    <n v="4793"/>
    <n v="4364"/>
    <n v="4080"/>
    <n v="3957"/>
    <n v="3817"/>
    <n v="3784"/>
    <n v="3885"/>
    <n v="3643"/>
    <n v="3562"/>
    <n v="3282"/>
    <n v="3357"/>
    <n v="3149"/>
    <n v="3280"/>
    <n v="3510"/>
    <n v="3458"/>
    <n v="3613"/>
    <n v="3665"/>
    <n v="3573"/>
    <n v="3548"/>
    <n v="3576"/>
    <n v="3573"/>
    <n v="3514"/>
    <n v="3683"/>
    <n v="3664"/>
    <n v="3705"/>
    <n v="3810"/>
    <n v="3867"/>
    <n v="3907"/>
    <n v="3913"/>
    <n v="3834"/>
    <n v="3718"/>
    <n v="3600"/>
    <n v="3577"/>
    <n v="3533"/>
    <n v="3380"/>
    <n v="3281"/>
    <n v="3357"/>
    <n v="3268"/>
    <n v="3233"/>
    <n v="3202"/>
    <n v="3310"/>
    <n v="3403"/>
    <n v="3417"/>
    <n v="3494"/>
    <n v="3592"/>
    <n v="3513"/>
    <n v="3717"/>
    <n v="3710"/>
    <n v="3571"/>
    <n v="3636"/>
    <n v="3589"/>
    <n v="3637"/>
    <n v="3530"/>
    <n v="3566"/>
    <n v="3626"/>
    <n v="3685"/>
    <n v="3768"/>
    <n v="3762"/>
    <n v="3748"/>
    <n v="3709"/>
    <n v="3690"/>
    <n v="3648"/>
    <n v="3608"/>
    <n v="3579"/>
    <n v="3555"/>
    <n v="3541"/>
    <n v="3535"/>
    <n v="3530"/>
    <n v="3547"/>
    <n v="3561"/>
    <n v="3599"/>
    <n v="3604"/>
    <n v="3626"/>
  </r>
  <r>
    <s v="35 jaar"/>
    <s v="35-44 jarigen"/>
    <x v="1"/>
    <n v="4075"/>
    <n v="4094"/>
    <n v="4135"/>
    <n v="4229"/>
    <n v="4211"/>
    <n v="4207"/>
    <n v="4335"/>
    <n v="4416"/>
    <n v="4495"/>
    <n v="4772"/>
    <n v="4350"/>
    <n v="4091"/>
    <n v="3923"/>
    <n v="3829"/>
    <n v="3762"/>
    <n v="3870"/>
    <n v="3669"/>
    <n v="3597"/>
    <n v="3327"/>
    <n v="3388"/>
    <n v="3170"/>
    <n v="3285"/>
    <n v="3533"/>
    <n v="3488"/>
    <n v="3619"/>
    <n v="3665"/>
    <n v="3584"/>
    <n v="3564"/>
    <n v="3588"/>
    <n v="3584"/>
    <n v="3528"/>
    <n v="3694"/>
    <n v="3676"/>
    <n v="3712"/>
    <n v="3817"/>
    <n v="3878"/>
    <n v="3918"/>
    <n v="3921"/>
    <n v="3846"/>
    <n v="3723"/>
    <n v="3606"/>
    <n v="3585"/>
    <n v="3539"/>
    <n v="3393"/>
    <n v="3293"/>
    <n v="3367"/>
    <n v="3281"/>
    <n v="3243"/>
    <n v="3213"/>
    <n v="3321"/>
    <n v="3410"/>
    <n v="3426"/>
    <n v="3500"/>
    <n v="3597"/>
    <n v="3520"/>
    <n v="3721"/>
    <n v="3714"/>
    <n v="3580"/>
    <n v="3642"/>
    <n v="3599"/>
    <n v="3643"/>
    <n v="3540"/>
    <n v="3574"/>
    <n v="3633"/>
    <n v="3693"/>
    <n v="3776"/>
    <n v="3772"/>
    <n v="3758"/>
    <n v="3717"/>
    <n v="3699"/>
    <n v="3655"/>
    <n v="3617"/>
    <n v="3592"/>
    <n v="3568"/>
    <n v="3554"/>
    <n v="3552"/>
    <n v="3547"/>
    <n v="3565"/>
    <n v="3577"/>
    <n v="3615"/>
    <n v="3618"/>
  </r>
  <r>
    <s v="36 jaar"/>
    <s v="35-44 jarigen"/>
    <x v="1"/>
    <n v="4009"/>
    <n v="4079"/>
    <n v="4083"/>
    <n v="4153"/>
    <n v="4224"/>
    <n v="4199"/>
    <n v="4187"/>
    <n v="4330"/>
    <n v="4398"/>
    <n v="4485"/>
    <n v="4742"/>
    <n v="4337"/>
    <n v="4098"/>
    <n v="3928"/>
    <n v="3809"/>
    <n v="3768"/>
    <n v="3876"/>
    <n v="3684"/>
    <n v="3620"/>
    <n v="3350"/>
    <n v="3395"/>
    <n v="3196"/>
    <n v="3311"/>
    <n v="3543"/>
    <n v="3510"/>
    <n v="3620"/>
    <n v="3689"/>
    <n v="3614"/>
    <n v="3582"/>
    <n v="3606"/>
    <n v="3607"/>
    <n v="3547"/>
    <n v="3711"/>
    <n v="3691"/>
    <n v="3727"/>
    <n v="3828"/>
    <n v="3883"/>
    <n v="3929"/>
    <n v="3930"/>
    <n v="3853"/>
    <n v="3731"/>
    <n v="3616"/>
    <n v="3601"/>
    <n v="3553"/>
    <n v="3407"/>
    <n v="3305"/>
    <n v="3382"/>
    <n v="3297"/>
    <n v="3258"/>
    <n v="3229"/>
    <n v="3334"/>
    <n v="3421"/>
    <n v="3436"/>
    <n v="3514"/>
    <n v="3610"/>
    <n v="3530"/>
    <n v="3736"/>
    <n v="3728"/>
    <n v="3593"/>
    <n v="3654"/>
    <n v="3610"/>
    <n v="3652"/>
    <n v="3553"/>
    <n v="3586"/>
    <n v="3646"/>
    <n v="3709"/>
    <n v="3791"/>
    <n v="3788"/>
    <n v="3775"/>
    <n v="3734"/>
    <n v="3715"/>
    <n v="3670"/>
    <n v="3631"/>
    <n v="3603"/>
    <n v="3582"/>
    <n v="3569"/>
    <n v="3567"/>
    <n v="3563"/>
    <n v="3580"/>
    <n v="3592"/>
    <n v="3631"/>
  </r>
  <r>
    <s v="37 jaar"/>
    <s v="35-44 jarigen"/>
    <x v="1"/>
    <n v="3873"/>
    <n v="4014"/>
    <n v="4062"/>
    <n v="4078"/>
    <n v="4137"/>
    <n v="4205"/>
    <n v="4204"/>
    <n v="4170"/>
    <n v="4311"/>
    <n v="4414"/>
    <n v="4477"/>
    <n v="4751"/>
    <n v="4343"/>
    <n v="4078"/>
    <n v="3912"/>
    <n v="3807"/>
    <n v="3792"/>
    <n v="3883"/>
    <n v="3694"/>
    <n v="3631"/>
    <n v="3358"/>
    <n v="3422"/>
    <n v="3216"/>
    <n v="3351"/>
    <n v="3545"/>
    <n v="3517"/>
    <n v="3636"/>
    <n v="3706"/>
    <n v="3630"/>
    <n v="3594"/>
    <n v="3620"/>
    <n v="3616"/>
    <n v="3551"/>
    <n v="3714"/>
    <n v="3695"/>
    <n v="3728"/>
    <n v="3829"/>
    <n v="3878"/>
    <n v="3924"/>
    <n v="3923"/>
    <n v="3852"/>
    <n v="3733"/>
    <n v="3615"/>
    <n v="3601"/>
    <n v="3553"/>
    <n v="3408"/>
    <n v="3304"/>
    <n v="3380"/>
    <n v="3295"/>
    <n v="3258"/>
    <n v="3228"/>
    <n v="3332"/>
    <n v="3421"/>
    <n v="3434"/>
    <n v="3514"/>
    <n v="3610"/>
    <n v="3531"/>
    <n v="3736"/>
    <n v="3727"/>
    <n v="3588"/>
    <n v="3651"/>
    <n v="3606"/>
    <n v="3647"/>
    <n v="3548"/>
    <n v="3582"/>
    <n v="3642"/>
    <n v="3706"/>
    <n v="3784"/>
    <n v="3784"/>
    <n v="3770"/>
    <n v="3730"/>
    <n v="3710"/>
    <n v="3665"/>
    <n v="3626"/>
    <n v="3598"/>
    <n v="3577"/>
    <n v="3562"/>
    <n v="3561"/>
    <n v="3558"/>
    <n v="3577"/>
    <n v="3589"/>
  </r>
  <r>
    <s v="38 jaar"/>
    <s v="35-44 jarigen"/>
    <x v="1"/>
    <n v="3885"/>
    <n v="3866"/>
    <n v="3995"/>
    <n v="4055"/>
    <n v="4078"/>
    <n v="4142"/>
    <n v="4197"/>
    <n v="4202"/>
    <n v="4157"/>
    <n v="4309"/>
    <n v="4397"/>
    <n v="4462"/>
    <n v="4748"/>
    <n v="4334"/>
    <n v="4093"/>
    <n v="3927"/>
    <n v="3816"/>
    <n v="3794"/>
    <n v="3886"/>
    <n v="3705"/>
    <n v="3644"/>
    <n v="3383"/>
    <n v="3435"/>
    <n v="3212"/>
    <n v="3362"/>
    <n v="3558"/>
    <n v="3557"/>
    <n v="3659"/>
    <n v="3721"/>
    <n v="3642"/>
    <n v="3605"/>
    <n v="3630"/>
    <n v="3629"/>
    <n v="3558"/>
    <n v="3722"/>
    <n v="3701"/>
    <n v="3736"/>
    <n v="3837"/>
    <n v="3888"/>
    <n v="3930"/>
    <n v="3931"/>
    <n v="3860"/>
    <n v="3739"/>
    <n v="3622"/>
    <n v="3607"/>
    <n v="3560"/>
    <n v="3415"/>
    <n v="3309"/>
    <n v="3386"/>
    <n v="3301"/>
    <n v="3267"/>
    <n v="3236"/>
    <n v="3340"/>
    <n v="3429"/>
    <n v="3443"/>
    <n v="3523"/>
    <n v="3617"/>
    <n v="3540"/>
    <n v="3743"/>
    <n v="3736"/>
    <n v="3600"/>
    <n v="3659"/>
    <n v="3616"/>
    <n v="3658"/>
    <n v="3556"/>
    <n v="3591"/>
    <n v="3650"/>
    <n v="3712"/>
    <n v="3787"/>
    <n v="3788"/>
    <n v="3774"/>
    <n v="3735"/>
    <n v="3715"/>
    <n v="3670"/>
    <n v="3632"/>
    <n v="3604"/>
    <n v="3584"/>
    <n v="3569"/>
    <n v="3570"/>
    <n v="3568"/>
    <n v="3586"/>
  </r>
  <r>
    <s v="39 jaar"/>
    <s v="35-44 jarigen"/>
    <x v="1"/>
    <n v="3685"/>
    <n v="3873"/>
    <n v="3855"/>
    <n v="3978"/>
    <n v="4050"/>
    <n v="4075"/>
    <n v="4113"/>
    <n v="4202"/>
    <n v="4193"/>
    <n v="4159"/>
    <n v="4295"/>
    <n v="4385"/>
    <n v="4472"/>
    <n v="4741"/>
    <n v="4310"/>
    <n v="4080"/>
    <n v="3928"/>
    <n v="3827"/>
    <n v="3816"/>
    <n v="3899"/>
    <n v="3713"/>
    <n v="3650"/>
    <n v="3406"/>
    <n v="3460"/>
    <n v="3223"/>
    <n v="3360"/>
    <n v="3595"/>
    <n v="3567"/>
    <n v="3669"/>
    <n v="3724"/>
    <n v="3648"/>
    <n v="3609"/>
    <n v="3629"/>
    <n v="3629"/>
    <n v="3558"/>
    <n v="3720"/>
    <n v="3697"/>
    <n v="3735"/>
    <n v="3835"/>
    <n v="3882"/>
    <n v="3926"/>
    <n v="3926"/>
    <n v="3856"/>
    <n v="3739"/>
    <n v="3623"/>
    <n v="3605"/>
    <n v="3563"/>
    <n v="3412"/>
    <n v="3309"/>
    <n v="3385"/>
    <n v="3298"/>
    <n v="3268"/>
    <n v="3236"/>
    <n v="3340"/>
    <n v="3430"/>
    <n v="3442"/>
    <n v="3523"/>
    <n v="3615"/>
    <n v="3540"/>
    <n v="3742"/>
    <n v="3736"/>
    <n v="3597"/>
    <n v="3659"/>
    <n v="3616"/>
    <n v="3657"/>
    <n v="3554"/>
    <n v="3589"/>
    <n v="3647"/>
    <n v="3710"/>
    <n v="3784"/>
    <n v="3784"/>
    <n v="3772"/>
    <n v="3733"/>
    <n v="3710"/>
    <n v="3667"/>
    <n v="3630"/>
    <n v="3601"/>
    <n v="3582"/>
    <n v="3567"/>
    <n v="3568"/>
    <n v="3567"/>
  </r>
  <r>
    <s v="40 jaar"/>
    <s v="35-44 jarigen"/>
    <x v="1"/>
    <n v="3616"/>
    <n v="3646"/>
    <n v="3873"/>
    <n v="3850"/>
    <n v="3967"/>
    <n v="4057"/>
    <n v="4038"/>
    <n v="4114"/>
    <n v="4197"/>
    <n v="4189"/>
    <n v="4146"/>
    <n v="4297"/>
    <n v="4375"/>
    <n v="4457"/>
    <n v="4750"/>
    <n v="4322"/>
    <n v="4072"/>
    <n v="3949"/>
    <n v="3827"/>
    <n v="3810"/>
    <n v="3931"/>
    <n v="3716"/>
    <n v="3666"/>
    <n v="3411"/>
    <n v="3455"/>
    <n v="3230"/>
    <n v="3372"/>
    <n v="3590"/>
    <n v="3558"/>
    <n v="3660"/>
    <n v="3710"/>
    <n v="3636"/>
    <n v="3593"/>
    <n v="3612"/>
    <n v="3616"/>
    <n v="3534"/>
    <n v="3693"/>
    <n v="3673"/>
    <n v="3715"/>
    <n v="3810"/>
    <n v="3863"/>
    <n v="3907"/>
    <n v="3905"/>
    <n v="3833"/>
    <n v="3721"/>
    <n v="3602"/>
    <n v="3582"/>
    <n v="3547"/>
    <n v="3395"/>
    <n v="3295"/>
    <n v="3370"/>
    <n v="3285"/>
    <n v="3254"/>
    <n v="3221"/>
    <n v="3322"/>
    <n v="3414"/>
    <n v="3423"/>
    <n v="3506"/>
    <n v="3597"/>
    <n v="3522"/>
    <n v="3726"/>
    <n v="3720"/>
    <n v="3578"/>
    <n v="3641"/>
    <n v="3599"/>
    <n v="3635"/>
    <n v="3535"/>
    <n v="3569"/>
    <n v="3627"/>
    <n v="3691"/>
    <n v="3764"/>
    <n v="3765"/>
    <n v="3752"/>
    <n v="3715"/>
    <n v="3689"/>
    <n v="3646"/>
    <n v="3610"/>
    <n v="3582"/>
    <n v="3563"/>
    <n v="3547"/>
    <n v="3550"/>
  </r>
  <r>
    <s v="41 jaar"/>
    <s v="35-44 jarigen"/>
    <x v="1"/>
    <n v="3719"/>
    <n v="3604"/>
    <n v="3643"/>
    <n v="3860"/>
    <n v="3846"/>
    <n v="3954"/>
    <n v="4037"/>
    <n v="4007"/>
    <n v="4117"/>
    <n v="4166"/>
    <n v="4168"/>
    <n v="4147"/>
    <n v="4292"/>
    <n v="4359"/>
    <n v="4445"/>
    <n v="4723"/>
    <n v="4334"/>
    <n v="4092"/>
    <n v="3940"/>
    <n v="3847"/>
    <n v="3828"/>
    <n v="3982"/>
    <n v="3738"/>
    <n v="3697"/>
    <n v="3403"/>
    <n v="3478"/>
    <n v="3249"/>
    <n v="3371"/>
    <n v="3588"/>
    <n v="3563"/>
    <n v="3662"/>
    <n v="3704"/>
    <n v="3633"/>
    <n v="3592"/>
    <n v="3608"/>
    <n v="3608"/>
    <n v="3530"/>
    <n v="3691"/>
    <n v="3670"/>
    <n v="3713"/>
    <n v="3808"/>
    <n v="3863"/>
    <n v="3909"/>
    <n v="3905"/>
    <n v="3832"/>
    <n v="3717"/>
    <n v="3601"/>
    <n v="3581"/>
    <n v="3540"/>
    <n v="3389"/>
    <n v="3286"/>
    <n v="3364"/>
    <n v="3278"/>
    <n v="3247"/>
    <n v="3216"/>
    <n v="3318"/>
    <n v="3407"/>
    <n v="3418"/>
    <n v="3502"/>
    <n v="3595"/>
    <n v="3521"/>
    <n v="3723"/>
    <n v="3714"/>
    <n v="3578"/>
    <n v="3637"/>
    <n v="3596"/>
    <n v="3628"/>
    <n v="3530"/>
    <n v="3564"/>
    <n v="3624"/>
    <n v="3689"/>
    <n v="3761"/>
    <n v="3761"/>
    <n v="3751"/>
    <n v="3713"/>
    <n v="3688"/>
    <n v="3643"/>
    <n v="3609"/>
    <n v="3577"/>
    <n v="3559"/>
    <n v="3541"/>
  </r>
  <r>
    <s v="42 jaar"/>
    <s v="35-44 jarigen"/>
    <x v="1"/>
    <n v="3720"/>
    <n v="3723"/>
    <n v="3614"/>
    <n v="3636"/>
    <n v="3878"/>
    <n v="3842"/>
    <n v="3944"/>
    <n v="4037"/>
    <n v="3991"/>
    <n v="4126"/>
    <n v="4145"/>
    <n v="4170"/>
    <n v="4152"/>
    <n v="4271"/>
    <n v="4336"/>
    <n v="4429"/>
    <n v="4728"/>
    <n v="4339"/>
    <n v="4106"/>
    <n v="3946"/>
    <n v="3860"/>
    <n v="3830"/>
    <n v="3991"/>
    <n v="3755"/>
    <n v="3687"/>
    <n v="3424"/>
    <n v="3462"/>
    <n v="3257"/>
    <n v="3373"/>
    <n v="3593"/>
    <n v="3568"/>
    <n v="3664"/>
    <n v="3705"/>
    <n v="3634"/>
    <n v="3590"/>
    <n v="3605"/>
    <n v="3605"/>
    <n v="3524"/>
    <n v="3685"/>
    <n v="3665"/>
    <n v="3708"/>
    <n v="3804"/>
    <n v="3860"/>
    <n v="3910"/>
    <n v="3904"/>
    <n v="3829"/>
    <n v="3708"/>
    <n v="3594"/>
    <n v="3573"/>
    <n v="3534"/>
    <n v="3385"/>
    <n v="3284"/>
    <n v="3359"/>
    <n v="3274"/>
    <n v="3244"/>
    <n v="3213"/>
    <n v="3315"/>
    <n v="3403"/>
    <n v="3411"/>
    <n v="3497"/>
    <n v="3587"/>
    <n v="3514"/>
    <n v="3717"/>
    <n v="3709"/>
    <n v="3575"/>
    <n v="3631"/>
    <n v="3588"/>
    <n v="3621"/>
    <n v="3523"/>
    <n v="3558"/>
    <n v="3616"/>
    <n v="3681"/>
    <n v="3753"/>
    <n v="3754"/>
    <n v="3743"/>
    <n v="3701"/>
    <n v="3680"/>
    <n v="3637"/>
    <n v="3606"/>
    <n v="3573"/>
    <n v="3554"/>
  </r>
  <r>
    <s v="43 jaar"/>
    <s v="35-44 jarigen"/>
    <x v="1"/>
    <n v="3700"/>
    <n v="3727"/>
    <n v="3722"/>
    <n v="3614"/>
    <n v="3616"/>
    <n v="3871"/>
    <n v="3822"/>
    <n v="3940"/>
    <n v="4032"/>
    <n v="3996"/>
    <n v="4115"/>
    <n v="4138"/>
    <n v="4137"/>
    <n v="4132"/>
    <n v="4258"/>
    <n v="4333"/>
    <n v="4420"/>
    <n v="4722"/>
    <n v="4340"/>
    <n v="4118"/>
    <n v="3935"/>
    <n v="3858"/>
    <n v="3812"/>
    <n v="3953"/>
    <n v="3755"/>
    <n v="3713"/>
    <n v="3435"/>
    <n v="3464"/>
    <n v="3260"/>
    <n v="3374"/>
    <n v="3597"/>
    <n v="3571"/>
    <n v="3666"/>
    <n v="3705"/>
    <n v="3637"/>
    <n v="3588"/>
    <n v="3604"/>
    <n v="3601"/>
    <n v="3514"/>
    <n v="3679"/>
    <n v="3655"/>
    <n v="3701"/>
    <n v="3801"/>
    <n v="3852"/>
    <n v="3906"/>
    <n v="3896"/>
    <n v="3821"/>
    <n v="3699"/>
    <n v="3584"/>
    <n v="3563"/>
    <n v="3525"/>
    <n v="3377"/>
    <n v="3276"/>
    <n v="3352"/>
    <n v="3269"/>
    <n v="3238"/>
    <n v="3207"/>
    <n v="3309"/>
    <n v="3396"/>
    <n v="3404"/>
    <n v="3491"/>
    <n v="3580"/>
    <n v="3505"/>
    <n v="3708"/>
    <n v="3701"/>
    <n v="3562"/>
    <n v="3624"/>
    <n v="3577"/>
    <n v="3610"/>
    <n v="3513"/>
    <n v="3547"/>
    <n v="3607"/>
    <n v="3671"/>
    <n v="3744"/>
    <n v="3743"/>
    <n v="3734"/>
    <n v="3692"/>
    <n v="3672"/>
    <n v="3630"/>
    <n v="3600"/>
    <n v="3568"/>
  </r>
  <r>
    <s v="44 jaar"/>
    <s v="35-44 jarigen"/>
    <x v="1"/>
    <n v="3829"/>
    <n v="3696"/>
    <n v="3715"/>
    <n v="3700"/>
    <n v="3613"/>
    <n v="3623"/>
    <n v="3853"/>
    <n v="3803"/>
    <n v="3932"/>
    <n v="4009"/>
    <n v="3977"/>
    <n v="4114"/>
    <n v="4126"/>
    <n v="4132"/>
    <n v="4129"/>
    <n v="4259"/>
    <n v="4338"/>
    <n v="4421"/>
    <n v="4721"/>
    <n v="4343"/>
    <n v="4128"/>
    <n v="3940"/>
    <n v="3859"/>
    <n v="3822"/>
    <n v="3971"/>
    <n v="3751"/>
    <n v="3710"/>
    <n v="3442"/>
    <n v="3473"/>
    <n v="3265"/>
    <n v="3377"/>
    <n v="3601"/>
    <n v="3576"/>
    <n v="3671"/>
    <n v="3706"/>
    <n v="3643"/>
    <n v="3592"/>
    <n v="3606"/>
    <n v="3604"/>
    <n v="3513"/>
    <n v="3677"/>
    <n v="3656"/>
    <n v="3702"/>
    <n v="3800"/>
    <n v="3852"/>
    <n v="3907"/>
    <n v="3898"/>
    <n v="3826"/>
    <n v="3703"/>
    <n v="3588"/>
    <n v="3567"/>
    <n v="3527"/>
    <n v="3378"/>
    <n v="3280"/>
    <n v="3354"/>
    <n v="3273"/>
    <n v="3242"/>
    <n v="3209"/>
    <n v="3309"/>
    <n v="3394"/>
    <n v="3403"/>
    <n v="3493"/>
    <n v="3581"/>
    <n v="3505"/>
    <n v="3712"/>
    <n v="3704"/>
    <n v="3563"/>
    <n v="3626"/>
    <n v="3580"/>
    <n v="3612"/>
    <n v="3513"/>
    <n v="3549"/>
    <n v="3608"/>
    <n v="3673"/>
    <n v="3749"/>
    <n v="3748"/>
    <n v="3735"/>
    <n v="3696"/>
    <n v="3675"/>
    <n v="3632"/>
    <n v="3601"/>
  </r>
  <r>
    <s v="45 jaar"/>
    <s v="45-54 jarigen"/>
    <x v="1"/>
    <n v="3673"/>
    <n v="3827"/>
    <n v="3686"/>
    <n v="3705"/>
    <n v="3684"/>
    <n v="3601"/>
    <n v="3612"/>
    <n v="3855"/>
    <n v="3790"/>
    <n v="3913"/>
    <n v="3979"/>
    <n v="3967"/>
    <n v="4089"/>
    <n v="4118"/>
    <n v="4129"/>
    <n v="4130"/>
    <n v="4245"/>
    <n v="4322"/>
    <n v="4428"/>
    <n v="4747"/>
    <n v="4368"/>
    <n v="4112"/>
    <n v="3927"/>
    <n v="3865"/>
    <n v="3842"/>
    <n v="3978"/>
    <n v="3766"/>
    <n v="3724"/>
    <n v="3454"/>
    <n v="3489"/>
    <n v="3280"/>
    <n v="3390"/>
    <n v="3611"/>
    <n v="3584"/>
    <n v="3682"/>
    <n v="3716"/>
    <n v="3657"/>
    <n v="3604"/>
    <n v="3616"/>
    <n v="3617"/>
    <n v="3526"/>
    <n v="3689"/>
    <n v="3670"/>
    <n v="3712"/>
    <n v="3810"/>
    <n v="3856"/>
    <n v="3915"/>
    <n v="3906"/>
    <n v="3837"/>
    <n v="3717"/>
    <n v="3601"/>
    <n v="3578"/>
    <n v="3538"/>
    <n v="3391"/>
    <n v="3290"/>
    <n v="3367"/>
    <n v="3285"/>
    <n v="3256"/>
    <n v="3220"/>
    <n v="3323"/>
    <n v="3405"/>
    <n v="3416"/>
    <n v="3505"/>
    <n v="3593"/>
    <n v="3517"/>
    <n v="3722"/>
    <n v="3715"/>
    <n v="3573"/>
    <n v="3635"/>
    <n v="3589"/>
    <n v="3622"/>
    <n v="3522"/>
    <n v="3558"/>
    <n v="3618"/>
    <n v="3683"/>
    <n v="3759"/>
    <n v="3758"/>
    <n v="3744"/>
    <n v="3707"/>
    <n v="3685"/>
    <n v="3643"/>
  </r>
  <r>
    <s v="46 jaar"/>
    <s v="45-54 jarigen"/>
    <x v="1"/>
    <n v="3508"/>
    <n v="3652"/>
    <n v="3823"/>
    <n v="3672"/>
    <n v="3693"/>
    <n v="3676"/>
    <n v="3582"/>
    <n v="3609"/>
    <n v="3840"/>
    <n v="3774"/>
    <n v="3909"/>
    <n v="3972"/>
    <n v="3957"/>
    <n v="4057"/>
    <n v="4116"/>
    <n v="4122"/>
    <n v="4125"/>
    <n v="4247"/>
    <n v="4326"/>
    <n v="4424"/>
    <n v="4748"/>
    <n v="4355"/>
    <n v="4085"/>
    <n v="3930"/>
    <n v="3861"/>
    <n v="3859"/>
    <n v="3973"/>
    <n v="3766"/>
    <n v="3715"/>
    <n v="3447"/>
    <n v="3485"/>
    <n v="3276"/>
    <n v="3382"/>
    <n v="3600"/>
    <n v="3573"/>
    <n v="3673"/>
    <n v="3706"/>
    <n v="3648"/>
    <n v="3595"/>
    <n v="3607"/>
    <n v="3611"/>
    <n v="3517"/>
    <n v="3679"/>
    <n v="3663"/>
    <n v="3704"/>
    <n v="3799"/>
    <n v="3848"/>
    <n v="3910"/>
    <n v="3900"/>
    <n v="3828"/>
    <n v="3709"/>
    <n v="3594"/>
    <n v="3568"/>
    <n v="3530"/>
    <n v="3384"/>
    <n v="3282"/>
    <n v="3361"/>
    <n v="3280"/>
    <n v="3251"/>
    <n v="3214"/>
    <n v="3314"/>
    <n v="3397"/>
    <n v="3408"/>
    <n v="3499"/>
    <n v="3585"/>
    <n v="3509"/>
    <n v="3713"/>
    <n v="3708"/>
    <n v="3564"/>
    <n v="3628"/>
    <n v="3580"/>
    <n v="3615"/>
    <n v="3513"/>
    <n v="3550"/>
    <n v="3610"/>
    <n v="3672"/>
    <n v="3749"/>
    <n v="3748"/>
    <n v="3735"/>
    <n v="3699"/>
    <n v="3676"/>
  </r>
  <r>
    <s v="47 jaar"/>
    <s v="45-54 jarigen"/>
    <x v="1"/>
    <n v="3290"/>
    <n v="3490"/>
    <n v="3653"/>
    <n v="3825"/>
    <n v="3675"/>
    <n v="3691"/>
    <n v="3662"/>
    <n v="3575"/>
    <n v="3579"/>
    <n v="3811"/>
    <n v="3756"/>
    <n v="3896"/>
    <n v="3947"/>
    <n v="3937"/>
    <n v="4039"/>
    <n v="4093"/>
    <n v="4135"/>
    <n v="4114"/>
    <n v="4254"/>
    <n v="4320"/>
    <n v="4437"/>
    <n v="4742"/>
    <n v="4337"/>
    <n v="4090"/>
    <n v="3940"/>
    <n v="3868"/>
    <n v="3891"/>
    <n v="3988"/>
    <n v="3781"/>
    <n v="3728"/>
    <n v="3465"/>
    <n v="3501"/>
    <n v="3288"/>
    <n v="3391"/>
    <n v="3614"/>
    <n v="3586"/>
    <n v="3682"/>
    <n v="3714"/>
    <n v="3663"/>
    <n v="3611"/>
    <n v="3617"/>
    <n v="3624"/>
    <n v="3528"/>
    <n v="3691"/>
    <n v="3675"/>
    <n v="3715"/>
    <n v="3810"/>
    <n v="3858"/>
    <n v="3919"/>
    <n v="3910"/>
    <n v="3837"/>
    <n v="3721"/>
    <n v="3603"/>
    <n v="3578"/>
    <n v="3543"/>
    <n v="3395"/>
    <n v="3296"/>
    <n v="3373"/>
    <n v="3294"/>
    <n v="3265"/>
    <n v="3225"/>
    <n v="3326"/>
    <n v="3409"/>
    <n v="3418"/>
    <n v="3508"/>
    <n v="3594"/>
    <n v="3517"/>
    <n v="3725"/>
    <n v="3719"/>
    <n v="3571"/>
    <n v="3636"/>
    <n v="3585"/>
    <n v="3620"/>
    <n v="3520"/>
    <n v="3555"/>
    <n v="3618"/>
    <n v="3679"/>
    <n v="3757"/>
    <n v="3755"/>
    <n v="3743"/>
    <n v="3707"/>
  </r>
  <r>
    <s v="48 jaar"/>
    <s v="45-54 jarigen"/>
    <x v="1"/>
    <n v="2809"/>
    <n v="3279"/>
    <n v="3480"/>
    <n v="3628"/>
    <n v="3812"/>
    <n v="3676"/>
    <n v="3667"/>
    <n v="3636"/>
    <n v="3561"/>
    <n v="3551"/>
    <n v="3787"/>
    <n v="3746"/>
    <n v="3873"/>
    <n v="3942"/>
    <n v="3939"/>
    <n v="4045"/>
    <n v="4076"/>
    <n v="4138"/>
    <n v="4091"/>
    <n v="4256"/>
    <n v="4340"/>
    <n v="4434"/>
    <n v="4706"/>
    <n v="4339"/>
    <n v="4090"/>
    <n v="3932"/>
    <n v="3874"/>
    <n v="3884"/>
    <n v="3983"/>
    <n v="3779"/>
    <n v="3723"/>
    <n v="3459"/>
    <n v="3498"/>
    <n v="3284"/>
    <n v="3386"/>
    <n v="3607"/>
    <n v="3576"/>
    <n v="3671"/>
    <n v="3702"/>
    <n v="3659"/>
    <n v="3608"/>
    <n v="3615"/>
    <n v="3622"/>
    <n v="3525"/>
    <n v="3684"/>
    <n v="3672"/>
    <n v="3709"/>
    <n v="3804"/>
    <n v="3856"/>
    <n v="3913"/>
    <n v="3903"/>
    <n v="3832"/>
    <n v="3714"/>
    <n v="3595"/>
    <n v="3571"/>
    <n v="3538"/>
    <n v="3393"/>
    <n v="3295"/>
    <n v="3370"/>
    <n v="3292"/>
    <n v="3263"/>
    <n v="3223"/>
    <n v="3325"/>
    <n v="3407"/>
    <n v="3413"/>
    <n v="3504"/>
    <n v="3589"/>
    <n v="3512"/>
    <n v="3720"/>
    <n v="3715"/>
    <n v="3564"/>
    <n v="3629"/>
    <n v="3579"/>
    <n v="3613"/>
    <n v="3514"/>
    <n v="3548"/>
    <n v="3613"/>
    <n v="3674"/>
    <n v="3752"/>
    <n v="3749"/>
    <n v="3737"/>
  </r>
  <r>
    <s v="49 jaar"/>
    <s v="45-54 jarigen"/>
    <x v="1"/>
    <n v="2713"/>
    <n v="2800"/>
    <n v="3272"/>
    <n v="3487"/>
    <n v="3618"/>
    <n v="3809"/>
    <n v="3658"/>
    <n v="3648"/>
    <n v="3612"/>
    <n v="3530"/>
    <n v="3529"/>
    <n v="3760"/>
    <n v="3737"/>
    <n v="3861"/>
    <n v="3941"/>
    <n v="3926"/>
    <n v="4041"/>
    <n v="4056"/>
    <n v="4129"/>
    <n v="4108"/>
    <n v="4248"/>
    <n v="4331"/>
    <n v="4402"/>
    <n v="4692"/>
    <n v="4339"/>
    <n v="4091"/>
    <n v="3917"/>
    <n v="3874"/>
    <n v="3881"/>
    <n v="3978"/>
    <n v="3776"/>
    <n v="3717"/>
    <n v="3455"/>
    <n v="3495"/>
    <n v="3279"/>
    <n v="3382"/>
    <n v="3603"/>
    <n v="3571"/>
    <n v="3665"/>
    <n v="3693"/>
    <n v="3653"/>
    <n v="3601"/>
    <n v="3611"/>
    <n v="3617"/>
    <n v="3520"/>
    <n v="3680"/>
    <n v="3667"/>
    <n v="3705"/>
    <n v="3800"/>
    <n v="3853"/>
    <n v="3906"/>
    <n v="3899"/>
    <n v="3828"/>
    <n v="3710"/>
    <n v="3590"/>
    <n v="3565"/>
    <n v="3533"/>
    <n v="3388"/>
    <n v="3294"/>
    <n v="3367"/>
    <n v="3291"/>
    <n v="3261"/>
    <n v="3220"/>
    <n v="3319"/>
    <n v="3404"/>
    <n v="3407"/>
    <n v="3498"/>
    <n v="3585"/>
    <n v="3509"/>
    <n v="3717"/>
    <n v="3710"/>
    <n v="3563"/>
    <n v="3627"/>
    <n v="3575"/>
    <n v="3608"/>
    <n v="3511"/>
    <n v="3543"/>
    <n v="3608"/>
    <n v="3669"/>
    <n v="3743"/>
    <n v="3742"/>
  </r>
  <r>
    <s v="50 jaar"/>
    <s v="45-54 jarigen"/>
    <x v="1"/>
    <n v="2908"/>
    <n v="2706"/>
    <n v="2793"/>
    <n v="3260"/>
    <n v="3473"/>
    <n v="3596"/>
    <n v="3782"/>
    <n v="3638"/>
    <n v="3647"/>
    <n v="3600"/>
    <n v="3503"/>
    <n v="3519"/>
    <n v="3752"/>
    <n v="3722"/>
    <n v="3844"/>
    <n v="3920"/>
    <n v="3920"/>
    <n v="4037"/>
    <n v="4047"/>
    <n v="4122"/>
    <n v="4091"/>
    <n v="4231"/>
    <n v="4322"/>
    <n v="4372"/>
    <n v="4694"/>
    <n v="4326"/>
    <n v="4092"/>
    <n v="3914"/>
    <n v="3871"/>
    <n v="3877"/>
    <n v="3973"/>
    <n v="3769"/>
    <n v="3714"/>
    <n v="3453"/>
    <n v="3493"/>
    <n v="3275"/>
    <n v="3378"/>
    <n v="3599"/>
    <n v="3566"/>
    <n v="3657"/>
    <n v="3688"/>
    <n v="3648"/>
    <n v="3597"/>
    <n v="3608"/>
    <n v="3614"/>
    <n v="3515"/>
    <n v="3674"/>
    <n v="3662"/>
    <n v="3700"/>
    <n v="3795"/>
    <n v="3845"/>
    <n v="3898"/>
    <n v="3892"/>
    <n v="3823"/>
    <n v="3705"/>
    <n v="3583"/>
    <n v="3559"/>
    <n v="3523"/>
    <n v="3379"/>
    <n v="3285"/>
    <n v="3357"/>
    <n v="3283"/>
    <n v="3251"/>
    <n v="3211"/>
    <n v="3311"/>
    <n v="3397"/>
    <n v="3399"/>
    <n v="3490"/>
    <n v="3575"/>
    <n v="3501"/>
    <n v="3713"/>
    <n v="3703"/>
    <n v="3554"/>
    <n v="3619"/>
    <n v="3568"/>
    <n v="3601"/>
    <n v="3503"/>
    <n v="3535"/>
    <n v="3600"/>
    <n v="3664"/>
    <n v="3737"/>
  </r>
  <r>
    <s v="51 jaar"/>
    <s v="45-54 jarigen"/>
    <x v="1"/>
    <n v="3301"/>
    <n v="2903"/>
    <n v="2690"/>
    <n v="2774"/>
    <n v="3251"/>
    <n v="3462"/>
    <n v="3576"/>
    <n v="3766"/>
    <n v="3621"/>
    <n v="3627"/>
    <n v="3580"/>
    <n v="3487"/>
    <n v="3515"/>
    <n v="3729"/>
    <n v="3716"/>
    <n v="3830"/>
    <n v="3905"/>
    <n v="3903"/>
    <n v="4021"/>
    <n v="4025"/>
    <n v="4099"/>
    <n v="4079"/>
    <n v="4218"/>
    <n v="4319"/>
    <n v="4364"/>
    <n v="4680"/>
    <n v="4320"/>
    <n v="4087"/>
    <n v="3910"/>
    <n v="3868"/>
    <n v="3871"/>
    <n v="3970"/>
    <n v="3767"/>
    <n v="3707"/>
    <n v="3442"/>
    <n v="3483"/>
    <n v="3264"/>
    <n v="3368"/>
    <n v="3589"/>
    <n v="3558"/>
    <n v="3648"/>
    <n v="3679"/>
    <n v="3638"/>
    <n v="3586"/>
    <n v="3598"/>
    <n v="3602"/>
    <n v="3503"/>
    <n v="3661"/>
    <n v="3646"/>
    <n v="3684"/>
    <n v="3782"/>
    <n v="3831"/>
    <n v="3884"/>
    <n v="3878"/>
    <n v="3810"/>
    <n v="3690"/>
    <n v="3571"/>
    <n v="3545"/>
    <n v="3508"/>
    <n v="3367"/>
    <n v="3273"/>
    <n v="3344"/>
    <n v="3270"/>
    <n v="3237"/>
    <n v="3195"/>
    <n v="3298"/>
    <n v="3383"/>
    <n v="3384"/>
    <n v="3475"/>
    <n v="3558"/>
    <n v="3486"/>
    <n v="3696"/>
    <n v="3686"/>
    <n v="3539"/>
    <n v="3604"/>
    <n v="3553"/>
    <n v="3586"/>
    <n v="3490"/>
    <n v="3521"/>
    <n v="3587"/>
    <n v="3649"/>
  </r>
  <r>
    <s v="52 jaar"/>
    <s v="45-54 jarigen"/>
    <x v="1"/>
    <n v="3391"/>
    <n v="3272"/>
    <n v="2899"/>
    <n v="2671"/>
    <n v="2762"/>
    <n v="3243"/>
    <n v="3440"/>
    <n v="3564"/>
    <n v="3744"/>
    <n v="3601"/>
    <n v="3614"/>
    <n v="3536"/>
    <n v="3454"/>
    <n v="3492"/>
    <n v="3715"/>
    <n v="3685"/>
    <n v="3819"/>
    <n v="3881"/>
    <n v="3895"/>
    <n v="4003"/>
    <n v="4027"/>
    <n v="4088"/>
    <n v="4054"/>
    <n v="4207"/>
    <n v="4307"/>
    <n v="4366"/>
    <n v="4674"/>
    <n v="4319"/>
    <n v="4082"/>
    <n v="3910"/>
    <n v="3868"/>
    <n v="3869"/>
    <n v="3966"/>
    <n v="3765"/>
    <n v="3703"/>
    <n v="3442"/>
    <n v="3482"/>
    <n v="3262"/>
    <n v="3370"/>
    <n v="3588"/>
    <n v="3558"/>
    <n v="3646"/>
    <n v="3674"/>
    <n v="3636"/>
    <n v="3584"/>
    <n v="3596"/>
    <n v="3603"/>
    <n v="3503"/>
    <n v="3658"/>
    <n v="3643"/>
    <n v="3682"/>
    <n v="3779"/>
    <n v="3829"/>
    <n v="3883"/>
    <n v="3878"/>
    <n v="3810"/>
    <n v="3687"/>
    <n v="3568"/>
    <n v="3542"/>
    <n v="3509"/>
    <n v="3367"/>
    <n v="3272"/>
    <n v="3343"/>
    <n v="3269"/>
    <n v="3236"/>
    <n v="3193"/>
    <n v="3296"/>
    <n v="3382"/>
    <n v="3383"/>
    <n v="3475"/>
    <n v="3558"/>
    <n v="3486"/>
    <n v="3696"/>
    <n v="3685"/>
    <n v="3539"/>
    <n v="3603"/>
    <n v="3551"/>
    <n v="3586"/>
    <n v="3489"/>
    <n v="3521"/>
    <n v="3586"/>
  </r>
  <r>
    <s v="53 jaar"/>
    <s v="45-54 jarigen"/>
    <x v="1"/>
    <n v="3351"/>
    <n v="3389"/>
    <n v="3253"/>
    <n v="2882"/>
    <n v="2666"/>
    <n v="2757"/>
    <n v="3215"/>
    <n v="3409"/>
    <n v="3541"/>
    <n v="3729"/>
    <n v="3578"/>
    <n v="3579"/>
    <n v="3508"/>
    <n v="3434"/>
    <n v="3475"/>
    <n v="3703"/>
    <n v="3671"/>
    <n v="3798"/>
    <n v="3889"/>
    <n v="3873"/>
    <n v="4006"/>
    <n v="4010"/>
    <n v="4065"/>
    <n v="4037"/>
    <n v="4179"/>
    <n v="4282"/>
    <n v="4352"/>
    <n v="4644"/>
    <n v="4298"/>
    <n v="4061"/>
    <n v="3890"/>
    <n v="3850"/>
    <n v="3850"/>
    <n v="3947"/>
    <n v="3748"/>
    <n v="3680"/>
    <n v="3426"/>
    <n v="3469"/>
    <n v="3249"/>
    <n v="3355"/>
    <n v="3572"/>
    <n v="3542"/>
    <n v="3629"/>
    <n v="3658"/>
    <n v="3620"/>
    <n v="3567"/>
    <n v="3580"/>
    <n v="3589"/>
    <n v="3488"/>
    <n v="3642"/>
    <n v="3626"/>
    <n v="3665"/>
    <n v="3762"/>
    <n v="3809"/>
    <n v="3864"/>
    <n v="3858"/>
    <n v="3791"/>
    <n v="3668"/>
    <n v="3551"/>
    <n v="3523"/>
    <n v="3490"/>
    <n v="3349"/>
    <n v="3257"/>
    <n v="3327"/>
    <n v="3254"/>
    <n v="3221"/>
    <n v="3178"/>
    <n v="3281"/>
    <n v="3365"/>
    <n v="3365"/>
    <n v="3457"/>
    <n v="3539"/>
    <n v="3468"/>
    <n v="3677"/>
    <n v="3667"/>
    <n v="3521"/>
    <n v="3586"/>
    <n v="3534"/>
    <n v="3569"/>
    <n v="3472"/>
    <n v="3504"/>
  </r>
  <r>
    <s v="54 jaar"/>
    <s v="45-54 jarigen"/>
    <x v="1"/>
    <n v="3124"/>
    <n v="3334"/>
    <n v="3375"/>
    <n v="3225"/>
    <n v="2864"/>
    <n v="2636"/>
    <n v="2735"/>
    <n v="3191"/>
    <n v="3379"/>
    <n v="3519"/>
    <n v="3714"/>
    <n v="3543"/>
    <n v="3556"/>
    <n v="3481"/>
    <n v="3412"/>
    <n v="3461"/>
    <n v="3683"/>
    <n v="3640"/>
    <n v="3795"/>
    <n v="3871"/>
    <n v="3846"/>
    <n v="3985"/>
    <n v="4002"/>
    <n v="4059"/>
    <n v="4026"/>
    <n v="4169"/>
    <n v="4266"/>
    <n v="4338"/>
    <n v="4628"/>
    <n v="4279"/>
    <n v="4043"/>
    <n v="3875"/>
    <n v="3831"/>
    <n v="3832"/>
    <n v="3931"/>
    <n v="3732"/>
    <n v="3660"/>
    <n v="3410"/>
    <n v="3455"/>
    <n v="3238"/>
    <n v="3340"/>
    <n v="3558"/>
    <n v="3527"/>
    <n v="3615"/>
    <n v="3646"/>
    <n v="3604"/>
    <n v="3555"/>
    <n v="3568"/>
    <n v="3576"/>
    <n v="3476"/>
    <n v="3631"/>
    <n v="3612"/>
    <n v="3653"/>
    <n v="3745"/>
    <n v="3791"/>
    <n v="3850"/>
    <n v="3843"/>
    <n v="3775"/>
    <n v="3652"/>
    <n v="3537"/>
    <n v="3507"/>
    <n v="3474"/>
    <n v="3338"/>
    <n v="3243"/>
    <n v="3313"/>
    <n v="3239"/>
    <n v="3206"/>
    <n v="3163"/>
    <n v="3266"/>
    <n v="3351"/>
    <n v="3352"/>
    <n v="3442"/>
    <n v="3522"/>
    <n v="3453"/>
    <n v="3662"/>
    <n v="3653"/>
    <n v="3508"/>
    <n v="3569"/>
    <n v="3522"/>
    <n v="3554"/>
    <n v="3460"/>
  </r>
  <r>
    <s v="55 jaar"/>
    <s v="55-64 jarigen"/>
    <x v="1"/>
    <n v="3218"/>
    <n v="3120"/>
    <n v="3313"/>
    <n v="3353"/>
    <n v="3201"/>
    <n v="2855"/>
    <n v="2614"/>
    <n v="2715"/>
    <n v="3182"/>
    <n v="3349"/>
    <n v="3496"/>
    <n v="3694"/>
    <n v="3514"/>
    <n v="3530"/>
    <n v="3460"/>
    <n v="3390"/>
    <n v="3445"/>
    <n v="3661"/>
    <n v="3642"/>
    <n v="3770"/>
    <n v="3854"/>
    <n v="3834"/>
    <n v="3962"/>
    <n v="3976"/>
    <n v="4031"/>
    <n v="4008"/>
    <n v="4165"/>
    <n v="4243"/>
    <n v="4315"/>
    <n v="4601"/>
    <n v="4248"/>
    <n v="4016"/>
    <n v="3850"/>
    <n v="3803"/>
    <n v="3807"/>
    <n v="3907"/>
    <n v="3703"/>
    <n v="3632"/>
    <n v="3387"/>
    <n v="3429"/>
    <n v="3212"/>
    <n v="3312"/>
    <n v="3530"/>
    <n v="3498"/>
    <n v="3585"/>
    <n v="3615"/>
    <n v="3572"/>
    <n v="3522"/>
    <n v="3538"/>
    <n v="3544"/>
    <n v="3445"/>
    <n v="3599"/>
    <n v="3577"/>
    <n v="3622"/>
    <n v="3715"/>
    <n v="3756"/>
    <n v="3814"/>
    <n v="3807"/>
    <n v="3739"/>
    <n v="3618"/>
    <n v="3503"/>
    <n v="3475"/>
    <n v="3442"/>
    <n v="3307"/>
    <n v="3212"/>
    <n v="3283"/>
    <n v="3207"/>
    <n v="3175"/>
    <n v="3132"/>
    <n v="3235"/>
    <n v="3320"/>
    <n v="3321"/>
    <n v="3410"/>
    <n v="3489"/>
    <n v="3421"/>
    <n v="3629"/>
    <n v="3621"/>
    <n v="3476"/>
    <n v="3536"/>
    <n v="3489"/>
    <n v="3521"/>
  </r>
  <r>
    <s v="56 jaar"/>
    <s v="55-64 jarigen"/>
    <x v="1"/>
    <n v="3172"/>
    <n v="3205"/>
    <n v="3103"/>
    <n v="3291"/>
    <n v="3316"/>
    <n v="3174"/>
    <n v="2828"/>
    <n v="2603"/>
    <n v="2698"/>
    <n v="3165"/>
    <n v="3334"/>
    <n v="3471"/>
    <n v="3660"/>
    <n v="3482"/>
    <n v="3518"/>
    <n v="3426"/>
    <n v="3365"/>
    <n v="3416"/>
    <n v="3617"/>
    <n v="3604"/>
    <n v="3752"/>
    <n v="3848"/>
    <n v="3806"/>
    <n v="3928"/>
    <n v="3957"/>
    <n v="3992"/>
    <n v="4001"/>
    <n v="4143"/>
    <n v="4218"/>
    <n v="4291"/>
    <n v="4574"/>
    <n v="4221"/>
    <n v="3987"/>
    <n v="3826"/>
    <n v="3780"/>
    <n v="3784"/>
    <n v="3880"/>
    <n v="3679"/>
    <n v="3609"/>
    <n v="3363"/>
    <n v="3407"/>
    <n v="3189"/>
    <n v="3291"/>
    <n v="3509"/>
    <n v="3474"/>
    <n v="3563"/>
    <n v="3592"/>
    <n v="3551"/>
    <n v="3501"/>
    <n v="3517"/>
    <n v="3523"/>
    <n v="3425"/>
    <n v="3579"/>
    <n v="3554"/>
    <n v="3600"/>
    <n v="3693"/>
    <n v="3732"/>
    <n v="3791"/>
    <n v="3782"/>
    <n v="3714"/>
    <n v="3600"/>
    <n v="3484"/>
    <n v="3457"/>
    <n v="3421"/>
    <n v="3288"/>
    <n v="3195"/>
    <n v="3265"/>
    <n v="3188"/>
    <n v="3159"/>
    <n v="3116"/>
    <n v="3218"/>
    <n v="3301"/>
    <n v="3303"/>
    <n v="3390"/>
    <n v="3467"/>
    <n v="3403"/>
    <n v="3607"/>
    <n v="3602"/>
    <n v="3457"/>
    <n v="3517"/>
    <n v="3473"/>
  </r>
  <r>
    <s v="57 jaar"/>
    <s v="55-64 jarigen"/>
    <x v="1"/>
    <n v="3277"/>
    <n v="3158"/>
    <n v="3181"/>
    <n v="3076"/>
    <n v="3259"/>
    <n v="3301"/>
    <n v="3156"/>
    <n v="2809"/>
    <n v="2583"/>
    <n v="2689"/>
    <n v="3127"/>
    <n v="3302"/>
    <n v="3433"/>
    <n v="3619"/>
    <n v="3461"/>
    <n v="3489"/>
    <n v="3405"/>
    <n v="3347"/>
    <n v="3390"/>
    <n v="3586"/>
    <n v="3578"/>
    <n v="3722"/>
    <n v="3792"/>
    <n v="3780"/>
    <n v="3901"/>
    <n v="3925"/>
    <n v="3957"/>
    <n v="3974"/>
    <n v="4116"/>
    <n v="4188"/>
    <n v="4261"/>
    <n v="4540"/>
    <n v="4194"/>
    <n v="3959"/>
    <n v="3803"/>
    <n v="3757"/>
    <n v="3763"/>
    <n v="3855"/>
    <n v="3656"/>
    <n v="3584"/>
    <n v="3344"/>
    <n v="3387"/>
    <n v="3172"/>
    <n v="3269"/>
    <n v="3489"/>
    <n v="3453"/>
    <n v="3546"/>
    <n v="3572"/>
    <n v="3532"/>
    <n v="3485"/>
    <n v="3496"/>
    <n v="3502"/>
    <n v="3407"/>
    <n v="3559"/>
    <n v="3533"/>
    <n v="3577"/>
    <n v="3671"/>
    <n v="3709"/>
    <n v="3768"/>
    <n v="3761"/>
    <n v="3694"/>
    <n v="3581"/>
    <n v="3466"/>
    <n v="3442"/>
    <n v="3406"/>
    <n v="3272"/>
    <n v="3181"/>
    <n v="3252"/>
    <n v="3175"/>
    <n v="3147"/>
    <n v="3104"/>
    <n v="3205"/>
    <n v="3286"/>
    <n v="3288"/>
    <n v="3375"/>
    <n v="3449"/>
    <n v="3386"/>
    <n v="3590"/>
    <n v="3584"/>
    <n v="3443"/>
    <n v="3502"/>
  </r>
  <r>
    <s v="58 jaar"/>
    <s v="55-64 jarigen"/>
    <x v="1"/>
    <n v="3323"/>
    <n v="3254"/>
    <n v="3146"/>
    <n v="3151"/>
    <n v="3054"/>
    <n v="3238"/>
    <n v="3278"/>
    <n v="3140"/>
    <n v="2779"/>
    <n v="2553"/>
    <n v="2665"/>
    <n v="3105"/>
    <n v="3275"/>
    <n v="3399"/>
    <n v="3604"/>
    <n v="3444"/>
    <n v="3460"/>
    <n v="3389"/>
    <n v="3321"/>
    <n v="3376"/>
    <n v="3553"/>
    <n v="3548"/>
    <n v="3697"/>
    <n v="3758"/>
    <n v="3756"/>
    <n v="3882"/>
    <n v="3907"/>
    <n v="3938"/>
    <n v="3953"/>
    <n v="4094"/>
    <n v="4165"/>
    <n v="4239"/>
    <n v="4515"/>
    <n v="4166"/>
    <n v="3933"/>
    <n v="3779"/>
    <n v="3729"/>
    <n v="3738"/>
    <n v="3827"/>
    <n v="3631"/>
    <n v="3560"/>
    <n v="3322"/>
    <n v="3364"/>
    <n v="3151"/>
    <n v="3250"/>
    <n v="3469"/>
    <n v="3434"/>
    <n v="3525"/>
    <n v="3554"/>
    <n v="3511"/>
    <n v="3463"/>
    <n v="3478"/>
    <n v="3479"/>
    <n v="3384"/>
    <n v="3534"/>
    <n v="3511"/>
    <n v="3553"/>
    <n v="3650"/>
    <n v="3686"/>
    <n v="3747"/>
    <n v="3739"/>
    <n v="3671"/>
    <n v="3559"/>
    <n v="3444"/>
    <n v="3419"/>
    <n v="3383"/>
    <n v="3252"/>
    <n v="3163"/>
    <n v="3233"/>
    <n v="3156"/>
    <n v="3128"/>
    <n v="3084"/>
    <n v="3184"/>
    <n v="3266"/>
    <n v="3269"/>
    <n v="3356"/>
    <n v="3429"/>
    <n v="3366"/>
    <n v="3570"/>
    <n v="3564"/>
    <n v="3424"/>
  </r>
  <r>
    <s v="59 jaar"/>
    <s v="55-64 jarigen"/>
    <x v="1"/>
    <n v="3374"/>
    <n v="3286"/>
    <n v="3228"/>
    <n v="3118"/>
    <n v="3126"/>
    <n v="3020"/>
    <n v="3213"/>
    <n v="3252"/>
    <n v="3130"/>
    <n v="2752"/>
    <n v="2532"/>
    <n v="2648"/>
    <n v="3078"/>
    <n v="3226"/>
    <n v="3378"/>
    <n v="3578"/>
    <n v="3408"/>
    <n v="3429"/>
    <n v="3361"/>
    <n v="3280"/>
    <n v="3347"/>
    <n v="3529"/>
    <n v="3534"/>
    <n v="3660"/>
    <n v="3736"/>
    <n v="3752"/>
    <n v="3862"/>
    <n v="3877"/>
    <n v="3909"/>
    <n v="3924"/>
    <n v="4063"/>
    <n v="4134"/>
    <n v="4208"/>
    <n v="4481"/>
    <n v="4134"/>
    <n v="3903"/>
    <n v="3751"/>
    <n v="3701"/>
    <n v="3711"/>
    <n v="3799"/>
    <n v="3606"/>
    <n v="3535"/>
    <n v="3299"/>
    <n v="3341"/>
    <n v="3128"/>
    <n v="3228"/>
    <n v="3445"/>
    <n v="3410"/>
    <n v="3500"/>
    <n v="3530"/>
    <n v="3485"/>
    <n v="3438"/>
    <n v="3453"/>
    <n v="3455"/>
    <n v="3361"/>
    <n v="3511"/>
    <n v="3487"/>
    <n v="3530"/>
    <n v="3627"/>
    <n v="3663"/>
    <n v="3722"/>
    <n v="3714"/>
    <n v="3646"/>
    <n v="3532"/>
    <n v="3417"/>
    <n v="3395"/>
    <n v="3357"/>
    <n v="3226"/>
    <n v="3138"/>
    <n v="3209"/>
    <n v="3135"/>
    <n v="3106"/>
    <n v="3063"/>
    <n v="3163"/>
    <n v="3244"/>
    <n v="3247"/>
    <n v="3332"/>
    <n v="3406"/>
    <n v="3345"/>
    <n v="3545"/>
    <n v="3541"/>
  </r>
  <r>
    <s v="60 jaar"/>
    <s v="55-64 jarigen"/>
    <x v="1"/>
    <n v="3228"/>
    <n v="3348"/>
    <n v="3250"/>
    <n v="3192"/>
    <n v="3101"/>
    <n v="3106"/>
    <n v="2990"/>
    <n v="3199"/>
    <n v="3236"/>
    <n v="3100"/>
    <n v="2734"/>
    <n v="2504"/>
    <n v="2619"/>
    <n v="3043"/>
    <n v="3203"/>
    <n v="3351"/>
    <n v="3545"/>
    <n v="3382"/>
    <n v="3392"/>
    <n v="3334"/>
    <n v="3253"/>
    <n v="3325"/>
    <n v="3509"/>
    <n v="3501"/>
    <n v="3608"/>
    <n v="3708"/>
    <n v="3736"/>
    <n v="3835"/>
    <n v="3849"/>
    <n v="3883"/>
    <n v="3898"/>
    <n v="4034"/>
    <n v="4103"/>
    <n v="4181"/>
    <n v="4454"/>
    <n v="4101"/>
    <n v="3875"/>
    <n v="3723"/>
    <n v="3673"/>
    <n v="3685"/>
    <n v="3772"/>
    <n v="3578"/>
    <n v="3510"/>
    <n v="3276"/>
    <n v="3315"/>
    <n v="3104"/>
    <n v="3206"/>
    <n v="3419"/>
    <n v="3381"/>
    <n v="3471"/>
    <n v="3501"/>
    <n v="3459"/>
    <n v="3413"/>
    <n v="3427"/>
    <n v="3429"/>
    <n v="3337"/>
    <n v="3487"/>
    <n v="3462"/>
    <n v="3504"/>
    <n v="3600"/>
    <n v="3637"/>
    <n v="3697"/>
    <n v="3687"/>
    <n v="3619"/>
    <n v="3509"/>
    <n v="3395"/>
    <n v="3373"/>
    <n v="3333"/>
    <n v="3204"/>
    <n v="3115"/>
    <n v="3186"/>
    <n v="3113"/>
    <n v="3085"/>
    <n v="3045"/>
    <n v="3145"/>
    <n v="3225"/>
    <n v="3230"/>
    <n v="3313"/>
    <n v="3386"/>
    <n v="3325"/>
    <n v="3522"/>
  </r>
  <r>
    <s v="61 jaar"/>
    <s v="55-64 jarigen"/>
    <x v="1"/>
    <n v="3212"/>
    <n v="3201"/>
    <n v="3307"/>
    <n v="3217"/>
    <n v="3143"/>
    <n v="3077"/>
    <n v="3067"/>
    <n v="2971"/>
    <n v="3183"/>
    <n v="3197"/>
    <n v="3065"/>
    <n v="2716"/>
    <n v="2472"/>
    <n v="2592"/>
    <n v="3009"/>
    <n v="3172"/>
    <n v="3310"/>
    <n v="3504"/>
    <n v="3364"/>
    <n v="3363"/>
    <n v="3319"/>
    <n v="3253"/>
    <n v="3290"/>
    <n v="3482"/>
    <n v="3463"/>
    <n v="3585"/>
    <n v="3677"/>
    <n v="3706"/>
    <n v="3805"/>
    <n v="3821"/>
    <n v="3856"/>
    <n v="3869"/>
    <n v="4006"/>
    <n v="4075"/>
    <n v="4154"/>
    <n v="4426"/>
    <n v="4072"/>
    <n v="3850"/>
    <n v="3700"/>
    <n v="3651"/>
    <n v="3659"/>
    <n v="3752"/>
    <n v="3561"/>
    <n v="3493"/>
    <n v="3261"/>
    <n v="3302"/>
    <n v="3091"/>
    <n v="3195"/>
    <n v="3404"/>
    <n v="3369"/>
    <n v="3460"/>
    <n v="3488"/>
    <n v="3446"/>
    <n v="3399"/>
    <n v="3411"/>
    <n v="3415"/>
    <n v="3326"/>
    <n v="3471"/>
    <n v="3447"/>
    <n v="3488"/>
    <n v="3585"/>
    <n v="3622"/>
    <n v="3684"/>
    <n v="3672"/>
    <n v="3604"/>
    <n v="3494"/>
    <n v="3382"/>
    <n v="3359"/>
    <n v="3322"/>
    <n v="3196"/>
    <n v="3106"/>
    <n v="3176"/>
    <n v="3104"/>
    <n v="3077"/>
    <n v="3039"/>
    <n v="3137"/>
    <n v="3217"/>
    <n v="3220"/>
    <n v="3302"/>
    <n v="3375"/>
    <n v="3315"/>
  </r>
  <r>
    <s v="62 jaar"/>
    <s v="55-64 jarigen"/>
    <x v="1"/>
    <n v="3035"/>
    <n v="3174"/>
    <n v="3163"/>
    <n v="3278"/>
    <n v="3173"/>
    <n v="3099"/>
    <n v="3034"/>
    <n v="3030"/>
    <n v="2940"/>
    <n v="3152"/>
    <n v="3159"/>
    <n v="3046"/>
    <n v="2699"/>
    <n v="2456"/>
    <n v="2566"/>
    <n v="2988"/>
    <n v="3148"/>
    <n v="3257"/>
    <n v="3462"/>
    <n v="3332"/>
    <n v="3333"/>
    <n v="3285"/>
    <n v="3235"/>
    <n v="3247"/>
    <n v="3459"/>
    <n v="3433"/>
    <n v="3547"/>
    <n v="3641"/>
    <n v="3668"/>
    <n v="3765"/>
    <n v="3782"/>
    <n v="3817"/>
    <n v="3830"/>
    <n v="3966"/>
    <n v="4033"/>
    <n v="4115"/>
    <n v="4384"/>
    <n v="4034"/>
    <n v="3815"/>
    <n v="3667"/>
    <n v="3618"/>
    <n v="3627"/>
    <n v="3716"/>
    <n v="3528"/>
    <n v="3461"/>
    <n v="3233"/>
    <n v="3273"/>
    <n v="3066"/>
    <n v="3168"/>
    <n v="3373"/>
    <n v="3342"/>
    <n v="3431"/>
    <n v="3459"/>
    <n v="3420"/>
    <n v="3373"/>
    <n v="3385"/>
    <n v="3388"/>
    <n v="3301"/>
    <n v="3444"/>
    <n v="3421"/>
    <n v="3463"/>
    <n v="3560"/>
    <n v="3595"/>
    <n v="3656"/>
    <n v="3645"/>
    <n v="3578"/>
    <n v="3468"/>
    <n v="3359"/>
    <n v="3335"/>
    <n v="3298"/>
    <n v="3174"/>
    <n v="3084"/>
    <n v="3154"/>
    <n v="3080"/>
    <n v="3055"/>
    <n v="3017"/>
    <n v="3116"/>
    <n v="3197"/>
    <n v="3200"/>
    <n v="3276"/>
    <n v="3352"/>
  </r>
  <r>
    <s v="63 jaar"/>
    <s v="55-64 jarigen"/>
    <x v="1"/>
    <n v="2932"/>
    <n v="2991"/>
    <n v="3138"/>
    <n v="3122"/>
    <n v="3233"/>
    <n v="3143"/>
    <n v="3052"/>
    <n v="3002"/>
    <n v="2998"/>
    <n v="2918"/>
    <n v="3121"/>
    <n v="3133"/>
    <n v="3020"/>
    <n v="2673"/>
    <n v="2436"/>
    <n v="2550"/>
    <n v="2958"/>
    <n v="3112"/>
    <n v="3224"/>
    <n v="3427"/>
    <n v="3305"/>
    <n v="3315"/>
    <n v="3256"/>
    <n v="3192"/>
    <n v="3227"/>
    <n v="3425"/>
    <n v="3392"/>
    <n v="3514"/>
    <n v="3606"/>
    <n v="3635"/>
    <n v="3731"/>
    <n v="3747"/>
    <n v="3783"/>
    <n v="3795"/>
    <n v="3931"/>
    <n v="3997"/>
    <n v="4080"/>
    <n v="4348"/>
    <n v="3999"/>
    <n v="3787"/>
    <n v="3637"/>
    <n v="3589"/>
    <n v="3598"/>
    <n v="3689"/>
    <n v="3500"/>
    <n v="3433"/>
    <n v="3206"/>
    <n v="3244"/>
    <n v="3040"/>
    <n v="3140"/>
    <n v="3345"/>
    <n v="3313"/>
    <n v="3402"/>
    <n v="3430"/>
    <n v="3389"/>
    <n v="3343"/>
    <n v="3356"/>
    <n v="3360"/>
    <n v="3272"/>
    <n v="3416"/>
    <n v="3394"/>
    <n v="3434"/>
    <n v="3530"/>
    <n v="3567"/>
    <n v="3628"/>
    <n v="3616"/>
    <n v="3549"/>
    <n v="3440"/>
    <n v="3330"/>
    <n v="3306"/>
    <n v="3271"/>
    <n v="3147"/>
    <n v="3057"/>
    <n v="3127"/>
    <n v="3054"/>
    <n v="3029"/>
    <n v="2994"/>
    <n v="3090"/>
    <n v="3170"/>
    <n v="3173"/>
    <n v="3250"/>
  </r>
  <r>
    <s v="64 jaar"/>
    <s v="55-64 jarigen"/>
    <x v="2"/>
    <n v="2918"/>
    <n v="2907"/>
    <n v="2960"/>
    <n v="3100"/>
    <n v="3088"/>
    <n v="3189"/>
    <n v="3105"/>
    <n v="3010"/>
    <n v="2964"/>
    <n v="2967"/>
    <n v="2886"/>
    <n v="3092"/>
    <n v="3091"/>
    <n v="2992"/>
    <n v="2642"/>
    <n v="2424"/>
    <n v="2517"/>
    <n v="2928"/>
    <n v="3077"/>
    <n v="3203"/>
    <n v="3392"/>
    <n v="3283"/>
    <n v="3289"/>
    <n v="3219"/>
    <n v="3160"/>
    <n v="3186"/>
    <n v="3400"/>
    <n v="3359"/>
    <n v="3483"/>
    <n v="3574"/>
    <n v="3604"/>
    <n v="3698"/>
    <n v="3716"/>
    <n v="3750"/>
    <n v="3764"/>
    <n v="3901"/>
    <n v="3967"/>
    <n v="4049"/>
    <n v="4317"/>
    <n v="3968"/>
    <n v="3757"/>
    <n v="3608"/>
    <n v="3560"/>
    <n v="3571"/>
    <n v="3660"/>
    <n v="3469"/>
    <n v="3406"/>
    <n v="3179"/>
    <n v="3214"/>
    <n v="3014"/>
    <n v="3111"/>
    <n v="3315"/>
    <n v="3287"/>
    <n v="3376"/>
    <n v="3405"/>
    <n v="3363"/>
    <n v="3320"/>
    <n v="3334"/>
    <n v="3336"/>
    <n v="3247"/>
    <n v="3388"/>
    <n v="3366"/>
    <n v="3406"/>
    <n v="3506"/>
    <n v="3545"/>
    <n v="3601"/>
    <n v="3592"/>
    <n v="3525"/>
    <n v="3413"/>
    <n v="3304"/>
    <n v="3280"/>
    <n v="3246"/>
    <n v="3124"/>
    <n v="3036"/>
    <n v="3103"/>
    <n v="3032"/>
    <n v="3011"/>
    <n v="2975"/>
    <n v="3068"/>
    <n v="3148"/>
    <n v="3151"/>
  </r>
  <r>
    <s v="65 jaar"/>
    <s v="65-74 jarigen"/>
    <x v="2"/>
    <n v="2913"/>
    <n v="2882"/>
    <n v="2849"/>
    <n v="2915"/>
    <n v="3059"/>
    <n v="3045"/>
    <n v="3142"/>
    <n v="3061"/>
    <n v="2978"/>
    <n v="2918"/>
    <n v="2930"/>
    <n v="2863"/>
    <n v="3064"/>
    <n v="3044"/>
    <n v="2968"/>
    <n v="2625"/>
    <n v="2408"/>
    <n v="2496"/>
    <n v="2898"/>
    <n v="3045"/>
    <n v="3178"/>
    <n v="3360"/>
    <n v="3239"/>
    <n v="3243"/>
    <n v="3191"/>
    <n v="3131"/>
    <n v="3139"/>
    <n v="3368"/>
    <n v="3326"/>
    <n v="3450"/>
    <n v="3538"/>
    <n v="3572"/>
    <n v="3664"/>
    <n v="3683"/>
    <n v="3716"/>
    <n v="3728"/>
    <n v="3867"/>
    <n v="3933"/>
    <n v="4015"/>
    <n v="4281"/>
    <n v="3936"/>
    <n v="3724"/>
    <n v="3577"/>
    <n v="3529"/>
    <n v="3542"/>
    <n v="3631"/>
    <n v="3441"/>
    <n v="3382"/>
    <n v="3156"/>
    <n v="3192"/>
    <n v="2990"/>
    <n v="3089"/>
    <n v="3292"/>
    <n v="3266"/>
    <n v="3351"/>
    <n v="3378"/>
    <n v="3336"/>
    <n v="3294"/>
    <n v="3311"/>
    <n v="3312"/>
    <n v="3222"/>
    <n v="3363"/>
    <n v="3343"/>
    <n v="3383"/>
    <n v="3482"/>
    <n v="3520"/>
    <n v="3579"/>
    <n v="3568"/>
    <n v="3503"/>
    <n v="3393"/>
    <n v="3285"/>
    <n v="3259"/>
    <n v="3225"/>
    <n v="3104"/>
    <n v="3015"/>
    <n v="3083"/>
    <n v="3011"/>
    <n v="2990"/>
    <n v="2954"/>
    <n v="3049"/>
    <n v="3128"/>
  </r>
  <r>
    <s v="66 jaar"/>
    <s v="65-74 jarigen"/>
    <x v="2"/>
    <n v="2856"/>
    <n v="2868"/>
    <n v="2843"/>
    <n v="2796"/>
    <n v="2860"/>
    <n v="3014"/>
    <n v="3000"/>
    <n v="3094"/>
    <n v="3009"/>
    <n v="2939"/>
    <n v="2872"/>
    <n v="2897"/>
    <n v="2828"/>
    <n v="3015"/>
    <n v="3010"/>
    <n v="2941"/>
    <n v="2602"/>
    <n v="2394"/>
    <n v="2467"/>
    <n v="2877"/>
    <n v="3005"/>
    <n v="3137"/>
    <n v="3344"/>
    <n v="3197"/>
    <n v="3208"/>
    <n v="3158"/>
    <n v="3105"/>
    <n v="3109"/>
    <n v="3335"/>
    <n v="3295"/>
    <n v="3422"/>
    <n v="3511"/>
    <n v="3543"/>
    <n v="3636"/>
    <n v="3653"/>
    <n v="3687"/>
    <n v="3699"/>
    <n v="3839"/>
    <n v="3904"/>
    <n v="3988"/>
    <n v="4253"/>
    <n v="3908"/>
    <n v="3700"/>
    <n v="3555"/>
    <n v="3506"/>
    <n v="3525"/>
    <n v="3611"/>
    <n v="3421"/>
    <n v="3365"/>
    <n v="3142"/>
    <n v="3178"/>
    <n v="2973"/>
    <n v="3071"/>
    <n v="3277"/>
    <n v="3251"/>
    <n v="3334"/>
    <n v="3364"/>
    <n v="3323"/>
    <n v="3283"/>
    <n v="3295"/>
    <n v="3297"/>
    <n v="3205"/>
    <n v="3350"/>
    <n v="3330"/>
    <n v="3368"/>
    <n v="3466"/>
    <n v="3506"/>
    <n v="3565"/>
    <n v="3554"/>
    <n v="3491"/>
    <n v="3380"/>
    <n v="3273"/>
    <n v="3247"/>
    <n v="3214"/>
    <n v="3093"/>
    <n v="3003"/>
    <n v="3073"/>
    <n v="3001"/>
    <n v="2980"/>
    <n v="2943"/>
    <n v="3036"/>
  </r>
  <r>
    <s v="67 jaar"/>
    <s v="65-74 jarigen"/>
    <x v="2"/>
    <n v="2780"/>
    <n v="2810"/>
    <n v="2825"/>
    <n v="2789"/>
    <n v="2745"/>
    <n v="2811"/>
    <n v="2958"/>
    <n v="2937"/>
    <n v="3053"/>
    <n v="2953"/>
    <n v="2904"/>
    <n v="2839"/>
    <n v="2855"/>
    <n v="2797"/>
    <n v="2961"/>
    <n v="2960"/>
    <n v="2911"/>
    <n v="2563"/>
    <n v="2370"/>
    <n v="2445"/>
    <n v="2849"/>
    <n v="2990"/>
    <n v="3115"/>
    <n v="3315"/>
    <n v="3165"/>
    <n v="3175"/>
    <n v="3128"/>
    <n v="3065"/>
    <n v="3070"/>
    <n v="3287"/>
    <n v="3250"/>
    <n v="3378"/>
    <n v="3465"/>
    <n v="3499"/>
    <n v="3590"/>
    <n v="3608"/>
    <n v="3644"/>
    <n v="3655"/>
    <n v="3794"/>
    <n v="3858"/>
    <n v="3944"/>
    <n v="4209"/>
    <n v="3864"/>
    <n v="3660"/>
    <n v="3516"/>
    <n v="3466"/>
    <n v="3486"/>
    <n v="3571"/>
    <n v="3384"/>
    <n v="3330"/>
    <n v="3105"/>
    <n v="3141"/>
    <n v="2941"/>
    <n v="3038"/>
    <n v="3239"/>
    <n v="3214"/>
    <n v="3298"/>
    <n v="3324"/>
    <n v="3285"/>
    <n v="3244"/>
    <n v="3256"/>
    <n v="3258"/>
    <n v="3170"/>
    <n v="3314"/>
    <n v="3295"/>
    <n v="3333"/>
    <n v="3430"/>
    <n v="3470"/>
    <n v="3528"/>
    <n v="3517"/>
    <n v="3456"/>
    <n v="3345"/>
    <n v="3238"/>
    <n v="3213"/>
    <n v="3178"/>
    <n v="3059"/>
    <n v="2971"/>
    <n v="3040"/>
    <n v="2969"/>
    <n v="2950"/>
    <n v="2914"/>
  </r>
  <r>
    <s v="68 jaar"/>
    <s v="65-74 jarigen"/>
    <x v="2"/>
    <n v="2670"/>
    <n v="2730"/>
    <n v="2748"/>
    <n v="2778"/>
    <n v="2737"/>
    <n v="2702"/>
    <n v="2763"/>
    <n v="2916"/>
    <n v="2888"/>
    <n v="3017"/>
    <n v="2909"/>
    <n v="2856"/>
    <n v="2792"/>
    <n v="2804"/>
    <n v="2765"/>
    <n v="2921"/>
    <n v="2925"/>
    <n v="2867"/>
    <n v="2540"/>
    <n v="2349"/>
    <n v="2404"/>
    <n v="2813"/>
    <n v="2950"/>
    <n v="3075"/>
    <n v="3277"/>
    <n v="3124"/>
    <n v="3154"/>
    <n v="3088"/>
    <n v="3029"/>
    <n v="3034"/>
    <n v="3249"/>
    <n v="3212"/>
    <n v="3341"/>
    <n v="3429"/>
    <n v="3461"/>
    <n v="3553"/>
    <n v="3571"/>
    <n v="3608"/>
    <n v="3619"/>
    <n v="3758"/>
    <n v="3823"/>
    <n v="3907"/>
    <n v="4169"/>
    <n v="3829"/>
    <n v="3629"/>
    <n v="3485"/>
    <n v="3435"/>
    <n v="3457"/>
    <n v="3541"/>
    <n v="3357"/>
    <n v="3300"/>
    <n v="3078"/>
    <n v="3113"/>
    <n v="2914"/>
    <n v="3014"/>
    <n v="3213"/>
    <n v="3187"/>
    <n v="3273"/>
    <n v="3299"/>
    <n v="3259"/>
    <n v="3218"/>
    <n v="3231"/>
    <n v="3233"/>
    <n v="3144"/>
    <n v="3288"/>
    <n v="3270"/>
    <n v="3308"/>
    <n v="3407"/>
    <n v="3445"/>
    <n v="3505"/>
    <n v="3492"/>
    <n v="3434"/>
    <n v="3324"/>
    <n v="3217"/>
    <n v="3192"/>
    <n v="3157"/>
    <n v="3039"/>
    <n v="2952"/>
    <n v="3018"/>
    <n v="2951"/>
    <n v="2930"/>
  </r>
  <r>
    <s v="69 jaar"/>
    <s v="65-74 jarigen"/>
    <x v="2"/>
    <n v="2548"/>
    <n v="2620"/>
    <n v="2680"/>
    <n v="2677"/>
    <n v="2727"/>
    <n v="2690"/>
    <n v="2655"/>
    <n v="2709"/>
    <n v="2869"/>
    <n v="2852"/>
    <n v="2958"/>
    <n v="2867"/>
    <n v="2800"/>
    <n v="2753"/>
    <n v="2770"/>
    <n v="2720"/>
    <n v="2876"/>
    <n v="2878"/>
    <n v="2828"/>
    <n v="2497"/>
    <n v="2323"/>
    <n v="2373"/>
    <n v="2781"/>
    <n v="2911"/>
    <n v="3047"/>
    <n v="3222"/>
    <n v="3104"/>
    <n v="3116"/>
    <n v="3050"/>
    <n v="2996"/>
    <n v="3000"/>
    <n v="3213"/>
    <n v="3176"/>
    <n v="3307"/>
    <n v="3394"/>
    <n v="3427"/>
    <n v="3518"/>
    <n v="3537"/>
    <n v="3575"/>
    <n v="3587"/>
    <n v="3726"/>
    <n v="3791"/>
    <n v="3876"/>
    <n v="4137"/>
    <n v="3797"/>
    <n v="3600"/>
    <n v="3459"/>
    <n v="3408"/>
    <n v="3432"/>
    <n v="3514"/>
    <n v="3332"/>
    <n v="3276"/>
    <n v="3057"/>
    <n v="3092"/>
    <n v="2891"/>
    <n v="2993"/>
    <n v="3192"/>
    <n v="3167"/>
    <n v="3252"/>
    <n v="3277"/>
    <n v="3240"/>
    <n v="3199"/>
    <n v="3213"/>
    <n v="3214"/>
    <n v="3127"/>
    <n v="3269"/>
    <n v="3252"/>
    <n v="3291"/>
    <n v="3392"/>
    <n v="3430"/>
    <n v="3488"/>
    <n v="3476"/>
    <n v="3418"/>
    <n v="3310"/>
    <n v="3204"/>
    <n v="3180"/>
    <n v="3145"/>
    <n v="3027"/>
    <n v="2940"/>
    <n v="3007"/>
    <n v="2940"/>
  </r>
  <r>
    <s v="70 jaar"/>
    <s v="65-74 jarigen"/>
    <x v="2"/>
    <n v="2410"/>
    <n v="2485"/>
    <n v="2566"/>
    <n v="2621"/>
    <n v="2619"/>
    <n v="2684"/>
    <n v="2632"/>
    <n v="2603"/>
    <n v="2657"/>
    <n v="2810"/>
    <n v="2803"/>
    <n v="2904"/>
    <n v="2814"/>
    <n v="2758"/>
    <n v="2712"/>
    <n v="2725"/>
    <n v="2693"/>
    <n v="2830"/>
    <n v="2834"/>
    <n v="2773"/>
    <n v="2472"/>
    <n v="2286"/>
    <n v="2346"/>
    <n v="2743"/>
    <n v="2876"/>
    <n v="3021"/>
    <n v="3159"/>
    <n v="3066"/>
    <n v="3077"/>
    <n v="3015"/>
    <n v="2963"/>
    <n v="2967"/>
    <n v="3178"/>
    <n v="3142"/>
    <n v="3273"/>
    <n v="3359"/>
    <n v="3394"/>
    <n v="3484"/>
    <n v="3503"/>
    <n v="3542"/>
    <n v="3555"/>
    <n v="3694"/>
    <n v="3759"/>
    <n v="3843"/>
    <n v="4102"/>
    <n v="3766"/>
    <n v="3571"/>
    <n v="3431"/>
    <n v="3381"/>
    <n v="3406"/>
    <n v="3487"/>
    <n v="3307"/>
    <n v="3253"/>
    <n v="3038"/>
    <n v="3074"/>
    <n v="2872"/>
    <n v="2975"/>
    <n v="3173"/>
    <n v="3149"/>
    <n v="3234"/>
    <n v="3258"/>
    <n v="3224"/>
    <n v="3185"/>
    <n v="3198"/>
    <n v="3198"/>
    <n v="3113"/>
    <n v="3254"/>
    <n v="3237"/>
    <n v="3276"/>
    <n v="3376"/>
    <n v="3415"/>
    <n v="3472"/>
    <n v="3462"/>
    <n v="3405"/>
    <n v="3297"/>
    <n v="3192"/>
    <n v="3168"/>
    <n v="3135"/>
    <n v="3018"/>
    <n v="2932"/>
    <n v="2998"/>
  </r>
  <r>
    <s v="71 jaar"/>
    <s v="65-74 jarigen"/>
    <x v="2"/>
    <n v="1831"/>
    <n v="2366"/>
    <n v="2420"/>
    <n v="2492"/>
    <n v="2542"/>
    <n v="2558"/>
    <n v="2595"/>
    <n v="2578"/>
    <n v="2556"/>
    <n v="2602"/>
    <n v="2755"/>
    <n v="2751"/>
    <n v="2825"/>
    <n v="2762"/>
    <n v="2721"/>
    <n v="2667"/>
    <n v="2691"/>
    <n v="2654"/>
    <n v="2795"/>
    <n v="2789"/>
    <n v="2729"/>
    <n v="2442"/>
    <n v="2262"/>
    <n v="2306"/>
    <n v="2694"/>
    <n v="2841"/>
    <n v="2985"/>
    <n v="3126"/>
    <n v="3036"/>
    <n v="3044"/>
    <n v="2985"/>
    <n v="2934"/>
    <n v="2938"/>
    <n v="3150"/>
    <n v="3114"/>
    <n v="3244"/>
    <n v="3331"/>
    <n v="3366"/>
    <n v="3457"/>
    <n v="3476"/>
    <n v="3515"/>
    <n v="3530"/>
    <n v="3669"/>
    <n v="3733"/>
    <n v="3818"/>
    <n v="4073"/>
    <n v="3742"/>
    <n v="3550"/>
    <n v="3412"/>
    <n v="3364"/>
    <n v="3389"/>
    <n v="3471"/>
    <n v="3293"/>
    <n v="3238"/>
    <n v="3027"/>
    <n v="3062"/>
    <n v="2864"/>
    <n v="2966"/>
    <n v="3163"/>
    <n v="3139"/>
    <n v="3224"/>
    <n v="3248"/>
    <n v="3214"/>
    <n v="3175"/>
    <n v="3189"/>
    <n v="3190"/>
    <n v="3106"/>
    <n v="3246"/>
    <n v="3229"/>
    <n v="3269"/>
    <n v="3369"/>
    <n v="3408"/>
    <n v="3466"/>
    <n v="3455"/>
    <n v="3399"/>
    <n v="3293"/>
    <n v="3188"/>
    <n v="3164"/>
    <n v="3134"/>
    <n v="3017"/>
    <n v="2930"/>
  </r>
  <r>
    <s v="72 jaar"/>
    <s v="65-74 jarigen"/>
    <x v="2"/>
    <n v="1108"/>
    <n v="1787"/>
    <n v="2284"/>
    <n v="2352"/>
    <n v="2432"/>
    <n v="2475"/>
    <n v="2499"/>
    <n v="2527"/>
    <n v="2513"/>
    <n v="2484"/>
    <n v="2539"/>
    <n v="2702"/>
    <n v="2696"/>
    <n v="2761"/>
    <n v="2704"/>
    <n v="2674"/>
    <n v="2613"/>
    <n v="2636"/>
    <n v="2606"/>
    <n v="2730"/>
    <n v="2737"/>
    <n v="2677"/>
    <n v="2416"/>
    <n v="2233"/>
    <n v="2263"/>
    <n v="2650"/>
    <n v="2799"/>
    <n v="2942"/>
    <n v="3081"/>
    <n v="2993"/>
    <n v="3002"/>
    <n v="2944"/>
    <n v="2895"/>
    <n v="2901"/>
    <n v="3111"/>
    <n v="3076"/>
    <n v="3205"/>
    <n v="3293"/>
    <n v="3328"/>
    <n v="3419"/>
    <n v="3439"/>
    <n v="3478"/>
    <n v="3495"/>
    <n v="3631"/>
    <n v="3696"/>
    <n v="3781"/>
    <n v="4035"/>
    <n v="3707"/>
    <n v="3519"/>
    <n v="3381"/>
    <n v="3335"/>
    <n v="3361"/>
    <n v="3444"/>
    <n v="3267"/>
    <n v="3213"/>
    <n v="3003"/>
    <n v="3040"/>
    <n v="2844"/>
    <n v="2946"/>
    <n v="3142"/>
    <n v="3120"/>
    <n v="3204"/>
    <n v="3229"/>
    <n v="3195"/>
    <n v="3156"/>
    <n v="3170"/>
    <n v="3172"/>
    <n v="3089"/>
    <n v="3229"/>
    <n v="3212"/>
    <n v="3253"/>
    <n v="3353"/>
    <n v="3392"/>
    <n v="3450"/>
    <n v="3440"/>
    <n v="3384"/>
    <n v="3280"/>
    <n v="3174"/>
    <n v="3151"/>
    <n v="3120"/>
    <n v="3004"/>
  </r>
  <r>
    <s v="73 jaar"/>
    <s v="65-74 jarigen"/>
    <x v="2"/>
    <n v="1125"/>
    <n v="1080"/>
    <n v="1737"/>
    <n v="2222"/>
    <n v="2296"/>
    <n v="2380"/>
    <n v="2403"/>
    <n v="2425"/>
    <n v="2469"/>
    <n v="2451"/>
    <n v="2423"/>
    <n v="2486"/>
    <n v="2630"/>
    <n v="2631"/>
    <n v="2716"/>
    <n v="2647"/>
    <n v="2624"/>
    <n v="2572"/>
    <n v="2594"/>
    <n v="2564"/>
    <n v="2674"/>
    <n v="2674"/>
    <n v="2629"/>
    <n v="2361"/>
    <n v="2198"/>
    <n v="2222"/>
    <n v="2594"/>
    <n v="2748"/>
    <n v="2889"/>
    <n v="3027"/>
    <n v="2940"/>
    <n v="2950"/>
    <n v="2894"/>
    <n v="2847"/>
    <n v="2856"/>
    <n v="3062"/>
    <n v="3029"/>
    <n v="3160"/>
    <n v="3246"/>
    <n v="3282"/>
    <n v="3374"/>
    <n v="3394"/>
    <n v="3436"/>
    <n v="3453"/>
    <n v="3588"/>
    <n v="3653"/>
    <n v="3739"/>
    <n v="3990"/>
    <n v="3665"/>
    <n v="3481"/>
    <n v="3345"/>
    <n v="3299"/>
    <n v="3326"/>
    <n v="3409"/>
    <n v="3234"/>
    <n v="3182"/>
    <n v="2974"/>
    <n v="3011"/>
    <n v="2817"/>
    <n v="2918"/>
    <n v="3114"/>
    <n v="3093"/>
    <n v="3178"/>
    <n v="3205"/>
    <n v="3171"/>
    <n v="3131"/>
    <n v="3147"/>
    <n v="3149"/>
    <n v="3068"/>
    <n v="3207"/>
    <n v="3189"/>
    <n v="3231"/>
    <n v="3331"/>
    <n v="3371"/>
    <n v="3430"/>
    <n v="3420"/>
    <n v="3364"/>
    <n v="3260"/>
    <n v="3155"/>
    <n v="3132"/>
    <n v="3101"/>
  </r>
  <r>
    <s v="74 jaar"/>
    <s v="65-74 jarigen"/>
    <x v="2"/>
    <n v="1280"/>
    <n v="1095"/>
    <n v="1035"/>
    <n v="1678"/>
    <n v="2145"/>
    <n v="2223"/>
    <n v="2290"/>
    <n v="2323"/>
    <n v="2364"/>
    <n v="2388"/>
    <n v="2372"/>
    <n v="2356"/>
    <n v="2418"/>
    <n v="2579"/>
    <n v="2559"/>
    <n v="2645"/>
    <n v="2594"/>
    <n v="2565"/>
    <n v="2508"/>
    <n v="2548"/>
    <n v="2526"/>
    <n v="2624"/>
    <n v="2618"/>
    <n v="2570"/>
    <n v="2323"/>
    <n v="2152"/>
    <n v="2181"/>
    <n v="2547"/>
    <n v="2700"/>
    <n v="2840"/>
    <n v="2976"/>
    <n v="2889"/>
    <n v="2902"/>
    <n v="2846"/>
    <n v="2802"/>
    <n v="2813"/>
    <n v="3016"/>
    <n v="2986"/>
    <n v="3118"/>
    <n v="3203"/>
    <n v="3242"/>
    <n v="3332"/>
    <n v="3353"/>
    <n v="3396"/>
    <n v="3414"/>
    <n v="3547"/>
    <n v="3610"/>
    <n v="3698"/>
    <n v="3946"/>
    <n v="3624"/>
    <n v="3445"/>
    <n v="3310"/>
    <n v="3265"/>
    <n v="3293"/>
    <n v="3374"/>
    <n v="3203"/>
    <n v="3152"/>
    <n v="2947"/>
    <n v="2983"/>
    <n v="2790"/>
    <n v="2890"/>
    <n v="3088"/>
    <n v="3067"/>
    <n v="3152"/>
    <n v="3178"/>
    <n v="3145"/>
    <n v="3106"/>
    <n v="3123"/>
    <n v="3124"/>
    <n v="3044"/>
    <n v="3183"/>
    <n v="3166"/>
    <n v="3208"/>
    <n v="3308"/>
    <n v="3348"/>
    <n v="3407"/>
    <n v="3397"/>
    <n v="3342"/>
    <n v="3239"/>
    <n v="3135"/>
    <n v="3112"/>
  </r>
  <r>
    <s v="75 jaar"/>
    <s v="75-109 jarigen"/>
    <x v="2"/>
    <n v="1514"/>
    <n v="1228"/>
    <n v="1052"/>
    <n v="999"/>
    <n v="1612"/>
    <n v="2059"/>
    <n v="2135"/>
    <n v="2210"/>
    <n v="2259"/>
    <n v="2284"/>
    <n v="2319"/>
    <n v="2312"/>
    <n v="2293"/>
    <n v="2338"/>
    <n v="2513"/>
    <n v="2501"/>
    <n v="2593"/>
    <n v="2517"/>
    <n v="2498"/>
    <n v="2460"/>
    <n v="2478"/>
    <n v="2480"/>
    <n v="2564"/>
    <n v="2562"/>
    <n v="2507"/>
    <n v="2277"/>
    <n v="2100"/>
    <n v="2134"/>
    <n v="2490"/>
    <n v="2643"/>
    <n v="2782"/>
    <n v="2921"/>
    <n v="2834"/>
    <n v="2849"/>
    <n v="2796"/>
    <n v="2754"/>
    <n v="2765"/>
    <n v="2967"/>
    <n v="2939"/>
    <n v="3069"/>
    <n v="3154"/>
    <n v="3194"/>
    <n v="3284"/>
    <n v="3306"/>
    <n v="3350"/>
    <n v="3367"/>
    <n v="3499"/>
    <n v="3563"/>
    <n v="3651"/>
    <n v="3899"/>
    <n v="3583"/>
    <n v="3408"/>
    <n v="3273"/>
    <n v="3231"/>
    <n v="3260"/>
    <n v="3341"/>
    <n v="3173"/>
    <n v="3123"/>
    <n v="2920"/>
    <n v="2958"/>
    <n v="2766"/>
    <n v="2866"/>
    <n v="3063"/>
    <n v="3042"/>
    <n v="3129"/>
    <n v="3155"/>
    <n v="3122"/>
    <n v="3084"/>
    <n v="3102"/>
    <n v="3102"/>
    <n v="3024"/>
    <n v="3162"/>
    <n v="3145"/>
    <n v="3189"/>
    <n v="3289"/>
    <n v="3328"/>
    <n v="3388"/>
    <n v="3379"/>
    <n v="3325"/>
    <n v="3223"/>
    <n v="3121"/>
  </r>
  <r>
    <s v="76 jaar"/>
    <s v="75-109 jarigen"/>
    <x v="2"/>
    <n v="1835"/>
    <n v="1450"/>
    <n v="1191"/>
    <n v="1003"/>
    <n v="948"/>
    <n v="1552"/>
    <n v="1980"/>
    <n v="2060"/>
    <n v="2129"/>
    <n v="2193"/>
    <n v="2219"/>
    <n v="2258"/>
    <n v="2238"/>
    <n v="2212"/>
    <n v="2265"/>
    <n v="2441"/>
    <n v="2413"/>
    <n v="2503"/>
    <n v="2444"/>
    <n v="2420"/>
    <n v="2395"/>
    <n v="2422"/>
    <n v="2416"/>
    <n v="2505"/>
    <n v="2498"/>
    <n v="2458"/>
    <n v="2236"/>
    <n v="2054"/>
    <n v="2083"/>
    <n v="2431"/>
    <n v="2584"/>
    <n v="2720"/>
    <n v="2856"/>
    <n v="2772"/>
    <n v="2789"/>
    <n v="2740"/>
    <n v="2698"/>
    <n v="2713"/>
    <n v="2910"/>
    <n v="2884"/>
    <n v="3013"/>
    <n v="3100"/>
    <n v="3141"/>
    <n v="3228"/>
    <n v="3252"/>
    <n v="3299"/>
    <n v="3315"/>
    <n v="3447"/>
    <n v="3512"/>
    <n v="3600"/>
    <n v="3844"/>
    <n v="3532"/>
    <n v="3361"/>
    <n v="3229"/>
    <n v="3189"/>
    <n v="3218"/>
    <n v="3299"/>
    <n v="3134"/>
    <n v="3085"/>
    <n v="2885"/>
    <n v="2922"/>
    <n v="2733"/>
    <n v="2833"/>
    <n v="3028"/>
    <n v="3008"/>
    <n v="3095"/>
    <n v="3121"/>
    <n v="3087"/>
    <n v="3050"/>
    <n v="3070"/>
    <n v="3068"/>
    <n v="2991"/>
    <n v="3130"/>
    <n v="3114"/>
    <n v="3159"/>
    <n v="3259"/>
    <n v="3298"/>
    <n v="3358"/>
    <n v="3350"/>
    <n v="3297"/>
    <n v="3195"/>
  </r>
  <r>
    <s v="77 jaar"/>
    <s v="75-109 jarigen"/>
    <x v="2"/>
    <n v="1828"/>
    <n v="1754"/>
    <n v="1384"/>
    <n v="1137"/>
    <n v="956"/>
    <n v="897"/>
    <n v="1482"/>
    <n v="1895"/>
    <n v="1988"/>
    <n v="2046"/>
    <n v="2096"/>
    <n v="2158"/>
    <n v="2168"/>
    <n v="2167"/>
    <n v="2120"/>
    <n v="2198"/>
    <n v="2360"/>
    <n v="2331"/>
    <n v="2423"/>
    <n v="2367"/>
    <n v="2349"/>
    <n v="2317"/>
    <n v="2355"/>
    <n v="2327"/>
    <n v="2444"/>
    <n v="2439"/>
    <n v="2395"/>
    <n v="2181"/>
    <n v="2006"/>
    <n v="2031"/>
    <n v="2372"/>
    <n v="2523"/>
    <n v="2656"/>
    <n v="2791"/>
    <n v="2710"/>
    <n v="2728"/>
    <n v="2682"/>
    <n v="2641"/>
    <n v="2658"/>
    <n v="2851"/>
    <n v="2828"/>
    <n v="2955"/>
    <n v="3041"/>
    <n v="3084"/>
    <n v="3172"/>
    <n v="3198"/>
    <n v="3244"/>
    <n v="3261"/>
    <n v="3394"/>
    <n v="3459"/>
    <n v="3547"/>
    <n v="3791"/>
    <n v="3483"/>
    <n v="3316"/>
    <n v="3185"/>
    <n v="3145"/>
    <n v="3176"/>
    <n v="3256"/>
    <n v="3095"/>
    <n v="3048"/>
    <n v="2849"/>
    <n v="2887"/>
    <n v="2700"/>
    <n v="2800"/>
    <n v="2995"/>
    <n v="2976"/>
    <n v="3064"/>
    <n v="3088"/>
    <n v="3054"/>
    <n v="3018"/>
    <n v="3041"/>
    <n v="3036"/>
    <n v="2962"/>
    <n v="3100"/>
    <n v="3085"/>
    <n v="3132"/>
    <n v="3232"/>
    <n v="3271"/>
    <n v="3331"/>
    <n v="3324"/>
    <n v="3272"/>
  </r>
  <r>
    <s v="78 jaar"/>
    <s v="75-109 jarigen"/>
    <x v="2"/>
    <n v="1645"/>
    <n v="1747"/>
    <n v="1665"/>
    <n v="1310"/>
    <n v="1094"/>
    <n v="903"/>
    <n v="856"/>
    <n v="1414"/>
    <n v="1799"/>
    <n v="1906"/>
    <n v="1962"/>
    <n v="2007"/>
    <n v="2071"/>
    <n v="2071"/>
    <n v="2083"/>
    <n v="2036"/>
    <n v="2127"/>
    <n v="2268"/>
    <n v="2249"/>
    <n v="2338"/>
    <n v="2281"/>
    <n v="2265"/>
    <n v="2226"/>
    <n v="2271"/>
    <n v="2247"/>
    <n v="2373"/>
    <n v="2366"/>
    <n v="2317"/>
    <n v="2114"/>
    <n v="1946"/>
    <n v="1970"/>
    <n v="2303"/>
    <n v="2449"/>
    <n v="2582"/>
    <n v="2712"/>
    <n v="2633"/>
    <n v="2653"/>
    <n v="2608"/>
    <n v="2572"/>
    <n v="2592"/>
    <n v="2780"/>
    <n v="2760"/>
    <n v="2887"/>
    <n v="2973"/>
    <n v="3018"/>
    <n v="3106"/>
    <n v="3131"/>
    <n v="3178"/>
    <n v="3197"/>
    <n v="3328"/>
    <n v="3391"/>
    <n v="3479"/>
    <n v="3720"/>
    <n v="3418"/>
    <n v="3255"/>
    <n v="3127"/>
    <n v="3090"/>
    <n v="3122"/>
    <n v="3202"/>
    <n v="3044"/>
    <n v="2998"/>
    <n v="2802"/>
    <n v="2842"/>
    <n v="2659"/>
    <n v="2758"/>
    <n v="2950"/>
    <n v="2931"/>
    <n v="3020"/>
    <n v="3045"/>
    <n v="3009"/>
    <n v="2975"/>
    <n v="3001"/>
    <n v="2995"/>
    <n v="2921"/>
    <n v="3061"/>
    <n v="3045"/>
    <n v="3094"/>
    <n v="3194"/>
    <n v="3232"/>
    <n v="3292"/>
    <n v="3286"/>
  </r>
  <r>
    <s v="79 jaar"/>
    <s v="75-109 jarigen"/>
    <x v="2"/>
    <n v="1433"/>
    <n v="1570"/>
    <n v="1636"/>
    <n v="1569"/>
    <n v="1248"/>
    <n v="1033"/>
    <n v="840"/>
    <n v="814"/>
    <n v="1334"/>
    <n v="1711"/>
    <n v="1821"/>
    <n v="1887"/>
    <n v="1941"/>
    <n v="1967"/>
    <n v="1974"/>
    <n v="1993"/>
    <n v="1961"/>
    <n v="2045"/>
    <n v="2175"/>
    <n v="2166"/>
    <n v="2260"/>
    <n v="2209"/>
    <n v="2186"/>
    <n v="2135"/>
    <n v="2198"/>
    <n v="2171"/>
    <n v="2292"/>
    <n v="2286"/>
    <n v="2240"/>
    <n v="2046"/>
    <n v="1886"/>
    <n v="1910"/>
    <n v="2235"/>
    <n v="2376"/>
    <n v="2509"/>
    <n v="2639"/>
    <n v="2562"/>
    <n v="2583"/>
    <n v="2542"/>
    <n v="2508"/>
    <n v="2529"/>
    <n v="2714"/>
    <n v="2696"/>
    <n v="2822"/>
    <n v="2909"/>
    <n v="2955"/>
    <n v="3042"/>
    <n v="3069"/>
    <n v="3117"/>
    <n v="3136"/>
    <n v="3266"/>
    <n v="3330"/>
    <n v="3418"/>
    <n v="3655"/>
    <n v="3362"/>
    <n v="3203"/>
    <n v="3077"/>
    <n v="3042"/>
    <n v="3076"/>
    <n v="3157"/>
    <n v="3000"/>
    <n v="2955"/>
    <n v="2763"/>
    <n v="2804"/>
    <n v="2625"/>
    <n v="2722"/>
    <n v="2913"/>
    <n v="2895"/>
    <n v="2983"/>
    <n v="3011"/>
    <n v="2974"/>
    <n v="2940"/>
    <n v="2968"/>
    <n v="2963"/>
    <n v="2892"/>
    <n v="3031"/>
    <n v="3016"/>
    <n v="3064"/>
    <n v="3164"/>
    <n v="3203"/>
    <n v="3264"/>
  </r>
  <r>
    <s v="80 jaar"/>
    <s v="75-109 jarigen"/>
    <x v="2"/>
    <n v="1429"/>
    <n v="1333"/>
    <n v="1455"/>
    <n v="1522"/>
    <n v="1453"/>
    <n v="1171"/>
    <n v="961"/>
    <n v="800"/>
    <n v="768"/>
    <n v="1266"/>
    <n v="1628"/>
    <n v="1727"/>
    <n v="1792"/>
    <n v="1834"/>
    <n v="1882"/>
    <n v="1859"/>
    <n v="1908"/>
    <n v="1864"/>
    <n v="1923"/>
    <n v="2075"/>
    <n v="2062"/>
    <n v="2169"/>
    <n v="2105"/>
    <n v="2093"/>
    <n v="2036"/>
    <n v="2101"/>
    <n v="2093"/>
    <n v="2205"/>
    <n v="2199"/>
    <n v="2158"/>
    <n v="1974"/>
    <n v="1823"/>
    <n v="1847"/>
    <n v="2160"/>
    <n v="2298"/>
    <n v="2429"/>
    <n v="2557"/>
    <n v="2484"/>
    <n v="2506"/>
    <n v="2469"/>
    <n v="2437"/>
    <n v="2459"/>
    <n v="2640"/>
    <n v="2624"/>
    <n v="2749"/>
    <n v="2835"/>
    <n v="2882"/>
    <n v="2968"/>
    <n v="2998"/>
    <n v="3046"/>
    <n v="3067"/>
    <n v="3195"/>
    <n v="3260"/>
    <n v="3348"/>
    <n v="3581"/>
    <n v="3296"/>
    <n v="3142"/>
    <n v="3019"/>
    <n v="2987"/>
    <n v="3021"/>
    <n v="3102"/>
    <n v="2949"/>
    <n v="2905"/>
    <n v="2718"/>
    <n v="2757"/>
    <n v="2583"/>
    <n v="2679"/>
    <n v="2868"/>
    <n v="2851"/>
    <n v="2938"/>
    <n v="2968"/>
    <n v="2932"/>
    <n v="2900"/>
    <n v="2929"/>
    <n v="2925"/>
    <n v="2854"/>
    <n v="2993"/>
    <n v="2979"/>
    <n v="3028"/>
    <n v="3128"/>
    <n v="3166"/>
  </r>
  <r>
    <s v="81 jaar"/>
    <s v="75-109 jarigen"/>
    <x v="2"/>
    <n v="1300"/>
    <n v="1334"/>
    <n v="1225"/>
    <n v="1352"/>
    <n v="1387"/>
    <n v="1368"/>
    <n v="1101"/>
    <n v="902"/>
    <n v="744"/>
    <n v="726"/>
    <n v="1200"/>
    <n v="1534"/>
    <n v="1630"/>
    <n v="1687"/>
    <n v="1738"/>
    <n v="1773"/>
    <n v="1788"/>
    <n v="1803"/>
    <n v="1793"/>
    <n v="1845"/>
    <n v="1964"/>
    <n v="1969"/>
    <n v="2052"/>
    <n v="1988"/>
    <n v="1994"/>
    <n v="1948"/>
    <n v="2007"/>
    <n v="2006"/>
    <n v="2117"/>
    <n v="2110"/>
    <n v="2073"/>
    <n v="1900"/>
    <n v="1756"/>
    <n v="1782"/>
    <n v="2082"/>
    <n v="2216"/>
    <n v="2344"/>
    <n v="2468"/>
    <n v="2400"/>
    <n v="2423"/>
    <n v="2390"/>
    <n v="2361"/>
    <n v="2384"/>
    <n v="2561"/>
    <n v="2547"/>
    <n v="2671"/>
    <n v="2755"/>
    <n v="2804"/>
    <n v="2888"/>
    <n v="2920"/>
    <n v="2968"/>
    <n v="2992"/>
    <n v="3118"/>
    <n v="3183"/>
    <n v="3271"/>
    <n v="3498"/>
    <n v="3223"/>
    <n v="3076"/>
    <n v="2956"/>
    <n v="2926"/>
    <n v="2961"/>
    <n v="3041"/>
    <n v="2893"/>
    <n v="2851"/>
    <n v="2666"/>
    <n v="2706"/>
    <n v="2536"/>
    <n v="2631"/>
    <n v="2819"/>
    <n v="2802"/>
    <n v="2889"/>
    <n v="2921"/>
    <n v="2887"/>
    <n v="2856"/>
    <n v="2885"/>
    <n v="2882"/>
    <n v="2814"/>
    <n v="2950"/>
    <n v="2939"/>
    <n v="2988"/>
    <n v="3086"/>
  </r>
  <r>
    <s v="82 jaar"/>
    <s v="75-109 jarigen"/>
    <x v="2"/>
    <n v="1106"/>
    <n v="1186"/>
    <n v="1235"/>
    <n v="1136"/>
    <n v="1248"/>
    <n v="1275"/>
    <n v="1251"/>
    <n v="1006"/>
    <n v="840"/>
    <n v="684"/>
    <n v="671"/>
    <n v="1119"/>
    <n v="1423"/>
    <n v="1524"/>
    <n v="1581"/>
    <n v="1639"/>
    <n v="1688"/>
    <n v="1696"/>
    <n v="1701"/>
    <n v="1693"/>
    <n v="1723"/>
    <n v="1868"/>
    <n v="1880"/>
    <n v="1952"/>
    <n v="1879"/>
    <n v="1900"/>
    <n v="1864"/>
    <n v="1908"/>
    <n v="1907"/>
    <n v="2016"/>
    <n v="2012"/>
    <n v="1976"/>
    <n v="1816"/>
    <n v="1681"/>
    <n v="1706"/>
    <n v="1994"/>
    <n v="2124"/>
    <n v="2249"/>
    <n v="2369"/>
    <n v="2304"/>
    <n v="2331"/>
    <n v="2300"/>
    <n v="2274"/>
    <n v="2298"/>
    <n v="2471"/>
    <n v="2459"/>
    <n v="2580"/>
    <n v="2664"/>
    <n v="2715"/>
    <n v="2797"/>
    <n v="2831"/>
    <n v="2879"/>
    <n v="2903"/>
    <n v="3027"/>
    <n v="3089"/>
    <n v="3178"/>
    <n v="3402"/>
    <n v="3138"/>
    <n v="2996"/>
    <n v="2881"/>
    <n v="2853"/>
    <n v="2889"/>
    <n v="2967"/>
    <n v="2825"/>
    <n v="2786"/>
    <n v="2605"/>
    <n v="2646"/>
    <n v="2481"/>
    <n v="2576"/>
    <n v="2760"/>
    <n v="2746"/>
    <n v="2833"/>
    <n v="2863"/>
    <n v="2830"/>
    <n v="2802"/>
    <n v="2832"/>
    <n v="2830"/>
    <n v="2765"/>
    <n v="2898"/>
    <n v="2888"/>
    <n v="2937"/>
  </r>
  <r>
    <s v="83 jaar"/>
    <s v="75-109 jarigen"/>
    <x v="2"/>
    <n v="1008"/>
    <n v="1015"/>
    <n v="1082"/>
    <n v="1134"/>
    <n v="1033"/>
    <n v="1147"/>
    <n v="1165"/>
    <n v="1140"/>
    <n v="937"/>
    <n v="782"/>
    <n v="633"/>
    <n v="626"/>
    <n v="1036"/>
    <n v="1312"/>
    <n v="1420"/>
    <n v="1483"/>
    <n v="1547"/>
    <n v="1568"/>
    <n v="1597"/>
    <n v="1581"/>
    <n v="1599"/>
    <n v="1620"/>
    <n v="1765"/>
    <n v="1787"/>
    <n v="1838"/>
    <n v="1782"/>
    <n v="1770"/>
    <n v="1754"/>
    <n v="1795"/>
    <n v="1797"/>
    <n v="1902"/>
    <n v="1900"/>
    <n v="1869"/>
    <n v="1719"/>
    <n v="1595"/>
    <n v="1617"/>
    <n v="1892"/>
    <n v="2019"/>
    <n v="2140"/>
    <n v="2255"/>
    <n v="2196"/>
    <n v="2223"/>
    <n v="2194"/>
    <n v="2172"/>
    <n v="2195"/>
    <n v="2365"/>
    <n v="2355"/>
    <n v="2474"/>
    <n v="2556"/>
    <n v="2608"/>
    <n v="2688"/>
    <n v="2723"/>
    <n v="2771"/>
    <n v="2797"/>
    <n v="2918"/>
    <n v="2981"/>
    <n v="3067"/>
    <n v="3285"/>
    <n v="3033"/>
    <n v="2898"/>
    <n v="2788"/>
    <n v="2761"/>
    <n v="2797"/>
    <n v="2877"/>
    <n v="2738"/>
    <n v="2701"/>
    <n v="2527"/>
    <n v="2567"/>
    <n v="2409"/>
    <n v="2504"/>
    <n v="2684"/>
    <n v="2672"/>
    <n v="2756"/>
    <n v="2789"/>
    <n v="2759"/>
    <n v="2733"/>
    <n v="2763"/>
    <n v="2763"/>
    <n v="2700"/>
    <n v="2830"/>
    <n v="2823"/>
  </r>
  <r>
    <s v="84 jaar"/>
    <s v="75-109 jarigen"/>
    <x v="2"/>
    <n v="918"/>
    <n v="912"/>
    <n v="907"/>
    <n v="981"/>
    <n v="1014"/>
    <n v="939"/>
    <n v="1039"/>
    <n v="1085"/>
    <n v="1032"/>
    <n v="846"/>
    <n v="711"/>
    <n v="575"/>
    <n v="585"/>
    <n v="958"/>
    <n v="1210"/>
    <n v="1294"/>
    <n v="1375"/>
    <n v="1430"/>
    <n v="1459"/>
    <n v="1472"/>
    <n v="1452"/>
    <n v="1469"/>
    <n v="1508"/>
    <n v="1649"/>
    <n v="1670"/>
    <n v="1715"/>
    <n v="1681"/>
    <n v="1657"/>
    <n v="1646"/>
    <n v="1684"/>
    <n v="1687"/>
    <n v="1789"/>
    <n v="1788"/>
    <n v="1763"/>
    <n v="1620"/>
    <n v="1503"/>
    <n v="1529"/>
    <n v="1791"/>
    <n v="1912"/>
    <n v="2030"/>
    <n v="2141"/>
    <n v="2087"/>
    <n v="2115"/>
    <n v="2089"/>
    <n v="2071"/>
    <n v="2094"/>
    <n v="2260"/>
    <n v="2252"/>
    <n v="2366"/>
    <n v="2448"/>
    <n v="2501"/>
    <n v="2579"/>
    <n v="2614"/>
    <n v="2662"/>
    <n v="2689"/>
    <n v="2809"/>
    <n v="2871"/>
    <n v="2955"/>
    <n v="3167"/>
    <n v="2924"/>
    <n v="2798"/>
    <n v="2693"/>
    <n v="2668"/>
    <n v="2705"/>
    <n v="2785"/>
    <n v="2649"/>
    <n v="2618"/>
    <n v="2451"/>
    <n v="2492"/>
    <n v="2339"/>
    <n v="2433"/>
    <n v="2609"/>
    <n v="2599"/>
    <n v="2681"/>
    <n v="2715"/>
    <n v="2687"/>
    <n v="2663"/>
    <n v="2693"/>
    <n v="2695"/>
    <n v="2634"/>
    <n v="2762"/>
  </r>
  <r>
    <s v="85 jaar"/>
    <s v="75-109 jarigen"/>
    <x v="2"/>
    <n v="808"/>
    <n v="809"/>
    <n v="817"/>
    <n v="799"/>
    <n v="876"/>
    <n v="916"/>
    <n v="836"/>
    <n v="943"/>
    <n v="981"/>
    <n v="938"/>
    <n v="759"/>
    <n v="650"/>
    <n v="499"/>
    <n v="539"/>
    <n v="882"/>
    <n v="1082"/>
    <n v="1178"/>
    <n v="1260"/>
    <n v="1317"/>
    <n v="1343"/>
    <n v="1353"/>
    <n v="1327"/>
    <n v="1343"/>
    <n v="1374"/>
    <n v="1521"/>
    <n v="1551"/>
    <n v="1607"/>
    <n v="1552"/>
    <n v="1528"/>
    <n v="1522"/>
    <n v="1561"/>
    <n v="1562"/>
    <n v="1661"/>
    <n v="1663"/>
    <n v="1642"/>
    <n v="1507"/>
    <n v="1400"/>
    <n v="1426"/>
    <n v="1676"/>
    <n v="1791"/>
    <n v="1905"/>
    <n v="2012"/>
    <n v="1963"/>
    <n v="1991"/>
    <n v="1969"/>
    <n v="1956"/>
    <n v="1978"/>
    <n v="2137"/>
    <n v="2131"/>
    <n v="2242"/>
    <n v="2323"/>
    <n v="2378"/>
    <n v="2453"/>
    <n v="2488"/>
    <n v="2537"/>
    <n v="2564"/>
    <n v="2679"/>
    <n v="2742"/>
    <n v="2823"/>
    <n v="3028"/>
    <n v="2796"/>
    <n v="2678"/>
    <n v="2580"/>
    <n v="2558"/>
    <n v="2596"/>
    <n v="2676"/>
    <n v="2545"/>
    <n v="2517"/>
    <n v="2357"/>
    <n v="2398"/>
    <n v="2252"/>
    <n v="2345"/>
    <n v="2516"/>
    <n v="2506"/>
    <n v="2586"/>
    <n v="2624"/>
    <n v="2599"/>
    <n v="2575"/>
    <n v="2606"/>
    <n v="2612"/>
    <n v="2553"/>
  </r>
  <r>
    <s v="86 jaar"/>
    <s v="75-109 jarigen"/>
    <x v="2"/>
    <n v="657"/>
    <n v="710"/>
    <n v="706"/>
    <n v="716"/>
    <n v="703"/>
    <n v="773"/>
    <n v="813"/>
    <n v="754"/>
    <n v="849"/>
    <n v="879"/>
    <n v="840"/>
    <n v="671"/>
    <n v="568"/>
    <n v="441"/>
    <n v="467"/>
    <n v="805"/>
    <n v="979"/>
    <n v="1075"/>
    <n v="1155"/>
    <n v="1208"/>
    <n v="1228"/>
    <n v="1233"/>
    <n v="1217"/>
    <n v="1220"/>
    <n v="1278"/>
    <n v="1392"/>
    <n v="1427"/>
    <n v="1475"/>
    <n v="1425"/>
    <n v="1406"/>
    <n v="1403"/>
    <n v="1437"/>
    <n v="1439"/>
    <n v="1533"/>
    <n v="1537"/>
    <n v="1521"/>
    <n v="1402"/>
    <n v="1302"/>
    <n v="1328"/>
    <n v="1559"/>
    <n v="1668"/>
    <n v="1779"/>
    <n v="1878"/>
    <n v="1833"/>
    <n v="1863"/>
    <n v="1843"/>
    <n v="1833"/>
    <n v="1855"/>
    <n v="2008"/>
    <n v="2003"/>
    <n v="2109"/>
    <n v="2188"/>
    <n v="2242"/>
    <n v="2313"/>
    <n v="2349"/>
    <n v="2397"/>
    <n v="2425"/>
    <n v="2537"/>
    <n v="2599"/>
    <n v="2677"/>
    <n v="2875"/>
    <n v="2656"/>
    <n v="2546"/>
    <n v="2454"/>
    <n v="2435"/>
    <n v="2474"/>
    <n v="2552"/>
    <n v="2428"/>
    <n v="2403"/>
    <n v="2252"/>
    <n v="2293"/>
    <n v="2154"/>
    <n v="2245"/>
    <n v="2411"/>
    <n v="2402"/>
    <n v="2479"/>
    <n v="2517"/>
    <n v="2493"/>
    <n v="2472"/>
    <n v="2504"/>
    <n v="2510"/>
  </r>
  <r>
    <s v="87 jaar"/>
    <s v="75-109 jarigen"/>
    <x v="2"/>
    <n v="517"/>
    <n v="573"/>
    <n v="609"/>
    <n v="608"/>
    <n v="620"/>
    <n v="612"/>
    <n v="665"/>
    <n v="719"/>
    <n v="655"/>
    <n v="772"/>
    <n v="771"/>
    <n v="745"/>
    <n v="594"/>
    <n v="497"/>
    <n v="390"/>
    <n v="411"/>
    <n v="713"/>
    <n v="868"/>
    <n v="957"/>
    <n v="1026"/>
    <n v="1098"/>
    <n v="1104"/>
    <n v="1096"/>
    <n v="1094"/>
    <n v="1097"/>
    <n v="1147"/>
    <n v="1261"/>
    <n v="1284"/>
    <n v="1332"/>
    <n v="1286"/>
    <n v="1272"/>
    <n v="1272"/>
    <n v="1306"/>
    <n v="1308"/>
    <n v="1397"/>
    <n v="1401"/>
    <n v="1390"/>
    <n v="1283"/>
    <n v="1193"/>
    <n v="1219"/>
    <n v="1431"/>
    <n v="1531"/>
    <n v="1633"/>
    <n v="1725"/>
    <n v="1684"/>
    <n v="1714"/>
    <n v="1699"/>
    <n v="1694"/>
    <n v="1714"/>
    <n v="1860"/>
    <n v="1858"/>
    <n v="1958"/>
    <n v="2032"/>
    <n v="2086"/>
    <n v="2155"/>
    <n v="2192"/>
    <n v="2239"/>
    <n v="2267"/>
    <n v="2373"/>
    <n v="2433"/>
    <n v="2508"/>
    <n v="2697"/>
    <n v="2493"/>
    <n v="2394"/>
    <n v="2309"/>
    <n v="2294"/>
    <n v="2332"/>
    <n v="2408"/>
    <n v="2292"/>
    <n v="2270"/>
    <n v="2128"/>
    <n v="2171"/>
    <n v="2040"/>
    <n v="2129"/>
    <n v="2287"/>
    <n v="2280"/>
    <n v="2355"/>
    <n v="2391"/>
    <n v="2370"/>
    <n v="2351"/>
    <n v="2384"/>
  </r>
  <r>
    <s v="88 jaar"/>
    <s v="75-109 jarigen"/>
    <x v="2"/>
    <n v="459"/>
    <n v="443"/>
    <n v="487"/>
    <n v="524"/>
    <n v="520"/>
    <n v="536"/>
    <n v="509"/>
    <n v="552"/>
    <n v="605"/>
    <n v="571"/>
    <n v="663"/>
    <n v="659"/>
    <n v="656"/>
    <n v="501"/>
    <n v="429"/>
    <n v="349"/>
    <n v="347"/>
    <n v="626"/>
    <n v="738"/>
    <n v="844"/>
    <n v="899"/>
    <n v="954"/>
    <n v="962"/>
    <n v="950"/>
    <n v="966"/>
    <n v="957"/>
    <n v="1007"/>
    <n v="1119"/>
    <n v="1140"/>
    <n v="1189"/>
    <n v="1148"/>
    <n v="1133"/>
    <n v="1136"/>
    <n v="1168"/>
    <n v="1171"/>
    <n v="1251"/>
    <n v="1257"/>
    <n v="1250"/>
    <n v="1156"/>
    <n v="1079"/>
    <n v="1101"/>
    <n v="1292"/>
    <n v="1384"/>
    <n v="1477"/>
    <n v="1560"/>
    <n v="1525"/>
    <n v="1556"/>
    <n v="1544"/>
    <n v="1541"/>
    <n v="1562"/>
    <n v="1696"/>
    <n v="1695"/>
    <n v="1790"/>
    <n v="1858"/>
    <n v="1909"/>
    <n v="1974"/>
    <n v="2011"/>
    <n v="2056"/>
    <n v="2084"/>
    <n v="2186"/>
    <n v="2244"/>
    <n v="2315"/>
    <n v="2491"/>
    <n v="2307"/>
    <n v="2217"/>
    <n v="2139"/>
    <n v="2127"/>
    <n v="2164"/>
    <n v="2237"/>
    <n v="2130"/>
    <n v="2113"/>
    <n v="1982"/>
    <n v="2023"/>
    <n v="1903"/>
    <n v="1987"/>
    <n v="2139"/>
    <n v="2135"/>
    <n v="2205"/>
    <n v="2240"/>
    <n v="2222"/>
    <n v="2206"/>
  </r>
  <r>
    <s v="89 jaar"/>
    <s v="75-109 jarigen"/>
    <x v="2"/>
    <n v="375"/>
    <n v="382"/>
    <n v="354"/>
    <n v="409"/>
    <n v="437"/>
    <n v="429"/>
    <n v="426"/>
    <n v="446"/>
    <n v="479"/>
    <n v="515"/>
    <n v="474"/>
    <n v="556"/>
    <n v="556"/>
    <n v="561"/>
    <n v="437"/>
    <n v="363"/>
    <n v="288"/>
    <n v="306"/>
    <n v="543"/>
    <n v="641"/>
    <n v="735"/>
    <n v="790"/>
    <n v="805"/>
    <n v="840"/>
    <n v="816"/>
    <n v="834"/>
    <n v="854"/>
    <n v="883"/>
    <n v="983"/>
    <n v="1000"/>
    <n v="1047"/>
    <n v="1013"/>
    <n v="1001"/>
    <n v="1005"/>
    <n v="1034"/>
    <n v="1038"/>
    <n v="1110"/>
    <n v="1116"/>
    <n v="1113"/>
    <n v="1032"/>
    <n v="964"/>
    <n v="983"/>
    <n v="1156"/>
    <n v="1240"/>
    <n v="1324"/>
    <n v="1403"/>
    <n v="1371"/>
    <n v="1402"/>
    <n v="1392"/>
    <n v="1393"/>
    <n v="1413"/>
    <n v="1536"/>
    <n v="1537"/>
    <n v="1625"/>
    <n v="1690"/>
    <n v="1737"/>
    <n v="1796"/>
    <n v="1832"/>
    <n v="1873"/>
    <n v="1903"/>
    <n v="2001"/>
    <n v="2054"/>
    <n v="2122"/>
    <n v="2286"/>
    <n v="2119"/>
    <n v="2039"/>
    <n v="1973"/>
    <n v="1962"/>
    <n v="1996"/>
    <n v="2066"/>
    <n v="1969"/>
    <n v="1954"/>
    <n v="1836"/>
    <n v="1876"/>
    <n v="1766"/>
    <n v="1847"/>
    <n v="1989"/>
    <n v="1986"/>
    <n v="2055"/>
    <n v="2089"/>
    <n v="2073"/>
  </r>
  <r>
    <s v="90 jaar"/>
    <s v="75-109 jarigen"/>
    <x v="2"/>
    <n v="282"/>
    <n v="312"/>
    <n v="311"/>
    <n v="286"/>
    <n v="346"/>
    <n v="384"/>
    <n v="340"/>
    <n v="366"/>
    <n v="382"/>
    <n v="399"/>
    <n v="421"/>
    <n v="406"/>
    <n v="465"/>
    <n v="454"/>
    <n v="490"/>
    <n v="362"/>
    <n v="305"/>
    <n v="256"/>
    <n v="261"/>
    <n v="463"/>
    <n v="549"/>
    <n v="621"/>
    <n v="685"/>
    <n v="669"/>
    <n v="751"/>
    <n v="698"/>
    <n v="728"/>
    <n v="739"/>
    <n v="765"/>
    <n v="853"/>
    <n v="867"/>
    <n v="909"/>
    <n v="880"/>
    <n v="871"/>
    <n v="876"/>
    <n v="904"/>
    <n v="908"/>
    <n v="972"/>
    <n v="979"/>
    <n v="977"/>
    <n v="909"/>
    <n v="851"/>
    <n v="869"/>
    <n v="1021"/>
    <n v="1093"/>
    <n v="1171"/>
    <n v="1239"/>
    <n v="1214"/>
    <n v="1243"/>
    <n v="1237"/>
    <n v="1240"/>
    <n v="1257"/>
    <n v="1368"/>
    <n v="1367"/>
    <n v="1452"/>
    <n v="1510"/>
    <n v="1556"/>
    <n v="1610"/>
    <n v="1645"/>
    <n v="1684"/>
    <n v="1712"/>
    <n v="1802"/>
    <n v="1852"/>
    <n v="1916"/>
    <n v="2066"/>
    <n v="1918"/>
    <n v="1848"/>
    <n v="1790"/>
    <n v="1781"/>
    <n v="1814"/>
    <n v="1879"/>
    <n v="1793"/>
    <n v="1781"/>
    <n v="1675"/>
    <n v="1713"/>
    <n v="1614"/>
    <n v="1690"/>
    <n v="1822"/>
    <n v="1822"/>
    <n v="1886"/>
    <n v="1919"/>
  </r>
  <r>
    <s v="91 jaar"/>
    <s v="75-109 jarigen"/>
    <x v="2"/>
    <n v="206"/>
    <n v="226"/>
    <n v="250"/>
    <n v="252"/>
    <n v="229"/>
    <n v="285"/>
    <n v="310"/>
    <n v="274"/>
    <n v="301"/>
    <n v="315"/>
    <n v="327"/>
    <n v="321"/>
    <n v="333"/>
    <n v="372"/>
    <n v="377"/>
    <n v="397"/>
    <n v="299"/>
    <n v="256"/>
    <n v="212"/>
    <n v="220"/>
    <n v="377"/>
    <n v="440"/>
    <n v="511"/>
    <n v="553"/>
    <n v="572"/>
    <n v="640"/>
    <n v="605"/>
    <n v="615"/>
    <n v="626"/>
    <n v="648"/>
    <n v="724"/>
    <n v="734"/>
    <n v="775"/>
    <n v="750"/>
    <n v="742"/>
    <n v="748"/>
    <n v="773"/>
    <n v="777"/>
    <n v="832"/>
    <n v="840"/>
    <n v="838"/>
    <n v="784"/>
    <n v="735"/>
    <n v="750"/>
    <n v="880"/>
    <n v="944"/>
    <n v="1015"/>
    <n v="1075"/>
    <n v="1052"/>
    <n v="1079"/>
    <n v="1076"/>
    <n v="1082"/>
    <n v="1099"/>
    <n v="1200"/>
    <n v="1198"/>
    <n v="1275"/>
    <n v="1326"/>
    <n v="1370"/>
    <n v="1418"/>
    <n v="1450"/>
    <n v="1486"/>
    <n v="1513"/>
    <n v="1594"/>
    <n v="1640"/>
    <n v="1698"/>
    <n v="1836"/>
    <n v="1705"/>
    <n v="1644"/>
    <n v="1594"/>
    <n v="1588"/>
    <n v="1618"/>
    <n v="1679"/>
    <n v="1604"/>
    <n v="1595"/>
    <n v="1502"/>
    <n v="1537"/>
    <n v="1451"/>
    <n v="1521"/>
    <n v="1641"/>
    <n v="1642"/>
    <n v="1702"/>
  </r>
  <r>
    <s v="92 jaar"/>
    <s v="75-109 jarigen"/>
    <x v="2"/>
    <n v="131"/>
    <n v="166"/>
    <n v="182"/>
    <n v="194"/>
    <n v="198"/>
    <n v="184"/>
    <n v="219"/>
    <n v="252"/>
    <n v="230"/>
    <n v="239"/>
    <n v="260"/>
    <n v="275"/>
    <n v="247"/>
    <n v="263"/>
    <n v="308"/>
    <n v="298"/>
    <n v="327"/>
    <n v="237"/>
    <n v="203"/>
    <n v="168"/>
    <n v="189"/>
    <n v="320"/>
    <n v="357"/>
    <n v="412"/>
    <n v="459"/>
    <n v="474"/>
    <n v="518"/>
    <n v="498"/>
    <n v="507"/>
    <n v="517"/>
    <n v="536"/>
    <n v="601"/>
    <n v="609"/>
    <n v="646"/>
    <n v="624"/>
    <n v="618"/>
    <n v="625"/>
    <n v="646"/>
    <n v="650"/>
    <n v="698"/>
    <n v="704"/>
    <n v="705"/>
    <n v="661"/>
    <n v="620"/>
    <n v="632"/>
    <n v="741"/>
    <n v="796"/>
    <n v="858"/>
    <n v="911"/>
    <n v="893"/>
    <n v="917"/>
    <n v="915"/>
    <n v="920"/>
    <n v="937"/>
    <n v="1022"/>
    <n v="1022"/>
    <n v="1088"/>
    <n v="1134"/>
    <n v="1174"/>
    <n v="1215"/>
    <n v="1243"/>
    <n v="1275"/>
    <n v="1301"/>
    <n v="1372"/>
    <n v="1414"/>
    <n v="1466"/>
    <n v="1588"/>
    <n v="1475"/>
    <n v="1425"/>
    <n v="1383"/>
    <n v="1379"/>
    <n v="1407"/>
    <n v="1461"/>
    <n v="1397"/>
    <n v="1391"/>
    <n v="1310"/>
    <n v="1343"/>
    <n v="1269"/>
    <n v="1333"/>
    <n v="1440"/>
    <n v="1441"/>
  </r>
  <r>
    <s v="93 jaar"/>
    <s v="75-109 jarigen"/>
    <x v="2"/>
    <n v="113"/>
    <n v="105"/>
    <n v="126"/>
    <n v="129"/>
    <n v="152"/>
    <n v="152"/>
    <n v="149"/>
    <n v="178"/>
    <n v="198"/>
    <n v="177"/>
    <n v="187"/>
    <n v="211"/>
    <n v="201"/>
    <n v="188"/>
    <n v="212"/>
    <n v="248"/>
    <n v="226"/>
    <n v="242"/>
    <n v="189"/>
    <n v="173"/>
    <n v="139"/>
    <n v="154"/>
    <n v="250"/>
    <n v="288"/>
    <n v="346"/>
    <n v="372"/>
    <n v="387"/>
    <n v="416"/>
    <n v="400"/>
    <n v="408"/>
    <n v="419"/>
    <n v="435"/>
    <n v="488"/>
    <n v="495"/>
    <n v="526"/>
    <n v="509"/>
    <n v="504"/>
    <n v="511"/>
    <n v="530"/>
    <n v="532"/>
    <n v="570"/>
    <n v="576"/>
    <n v="577"/>
    <n v="545"/>
    <n v="511"/>
    <n v="521"/>
    <n v="614"/>
    <n v="659"/>
    <n v="711"/>
    <n v="755"/>
    <n v="741"/>
    <n v="762"/>
    <n v="761"/>
    <n v="767"/>
    <n v="781"/>
    <n v="854"/>
    <n v="854"/>
    <n v="911"/>
    <n v="949"/>
    <n v="985"/>
    <n v="1020"/>
    <n v="1046"/>
    <n v="1072"/>
    <n v="1096"/>
    <n v="1158"/>
    <n v="1196"/>
    <n v="1240"/>
    <n v="1347"/>
    <n v="1252"/>
    <n v="1211"/>
    <n v="1177"/>
    <n v="1174"/>
    <n v="1200"/>
    <n v="1248"/>
    <n v="1194"/>
    <n v="1190"/>
    <n v="1121"/>
    <n v="1152"/>
    <n v="1089"/>
    <n v="1146"/>
    <n v="1239"/>
  </r>
  <r>
    <s v="94 jaar"/>
    <s v="75-109 jarigen"/>
    <x v="2"/>
    <n v="76"/>
    <n v="85"/>
    <n v="74"/>
    <n v="97"/>
    <n v="98"/>
    <n v="120"/>
    <n v="112"/>
    <n v="126"/>
    <n v="135"/>
    <n v="149"/>
    <n v="129"/>
    <n v="144"/>
    <n v="154"/>
    <n v="156"/>
    <n v="145"/>
    <n v="154"/>
    <n v="194"/>
    <n v="174"/>
    <n v="187"/>
    <n v="156"/>
    <n v="135"/>
    <n v="106"/>
    <n v="107"/>
    <n v="195"/>
    <n v="237"/>
    <n v="271"/>
    <n v="301"/>
    <n v="304"/>
    <n v="325"/>
    <n v="316"/>
    <n v="321"/>
    <n v="332"/>
    <n v="343"/>
    <n v="387"/>
    <n v="392"/>
    <n v="418"/>
    <n v="404"/>
    <n v="401"/>
    <n v="404"/>
    <n v="422"/>
    <n v="425"/>
    <n v="456"/>
    <n v="462"/>
    <n v="463"/>
    <n v="439"/>
    <n v="412"/>
    <n v="421"/>
    <n v="493"/>
    <n v="532"/>
    <n v="574"/>
    <n v="610"/>
    <n v="601"/>
    <n v="620"/>
    <n v="619"/>
    <n v="623"/>
    <n v="637"/>
    <n v="697"/>
    <n v="698"/>
    <n v="747"/>
    <n v="778"/>
    <n v="811"/>
    <n v="840"/>
    <n v="862"/>
    <n v="885"/>
    <n v="905"/>
    <n v="956"/>
    <n v="988"/>
    <n v="1026"/>
    <n v="1119"/>
    <n v="1040"/>
    <n v="1008"/>
    <n v="980"/>
    <n v="979"/>
    <n v="1003"/>
    <n v="1044"/>
    <n v="1000"/>
    <n v="996"/>
    <n v="939"/>
    <n v="965"/>
    <n v="914"/>
    <n v="964"/>
  </r>
  <r>
    <s v="95 jaar"/>
    <s v="75-109 jarigen"/>
    <x v="2"/>
    <n v="59"/>
    <n v="60"/>
    <n v="63"/>
    <n v="53"/>
    <n v="74"/>
    <n v="67"/>
    <n v="83"/>
    <n v="78"/>
    <n v="98"/>
    <n v="98"/>
    <n v="106"/>
    <n v="97"/>
    <n v="100"/>
    <n v="108"/>
    <n v="118"/>
    <n v="112"/>
    <n v="110"/>
    <n v="142"/>
    <n v="126"/>
    <n v="146"/>
    <n v="121"/>
    <n v="106"/>
    <n v="78"/>
    <n v="79"/>
    <n v="146"/>
    <n v="183"/>
    <n v="208"/>
    <n v="229"/>
    <n v="232"/>
    <n v="248"/>
    <n v="242"/>
    <n v="245"/>
    <n v="256"/>
    <n v="264"/>
    <n v="301"/>
    <n v="303"/>
    <n v="325"/>
    <n v="312"/>
    <n v="312"/>
    <n v="315"/>
    <n v="329"/>
    <n v="330"/>
    <n v="356"/>
    <n v="361"/>
    <n v="365"/>
    <n v="345"/>
    <n v="325"/>
    <n v="334"/>
    <n v="390"/>
    <n v="421"/>
    <n v="455"/>
    <n v="484"/>
    <n v="476"/>
    <n v="492"/>
    <n v="492"/>
    <n v="496"/>
    <n v="508"/>
    <n v="556"/>
    <n v="558"/>
    <n v="599"/>
    <n v="625"/>
    <n v="652"/>
    <n v="676"/>
    <n v="694"/>
    <n v="713"/>
    <n v="731"/>
    <n v="771"/>
    <n v="798"/>
    <n v="829"/>
    <n v="907"/>
    <n v="843"/>
    <n v="818"/>
    <n v="797"/>
    <n v="797"/>
    <n v="818"/>
    <n v="852"/>
    <n v="818"/>
    <n v="815"/>
    <n v="770"/>
    <n v="792"/>
    <n v="751"/>
  </r>
  <r>
    <s v="96 jaar"/>
    <s v="75-109 jarigen"/>
    <x v="2"/>
    <n v="31"/>
    <n v="48"/>
    <n v="46"/>
    <n v="44"/>
    <n v="32"/>
    <n v="51"/>
    <n v="49"/>
    <n v="61"/>
    <n v="58"/>
    <n v="66"/>
    <n v="61"/>
    <n v="85"/>
    <n v="70"/>
    <n v="75"/>
    <n v="83"/>
    <n v="88"/>
    <n v="90"/>
    <n v="80"/>
    <n v="95"/>
    <n v="91"/>
    <n v="109"/>
    <n v="89"/>
    <n v="74"/>
    <n v="58"/>
    <n v="60"/>
    <n v="115"/>
    <n v="139"/>
    <n v="154"/>
    <n v="171"/>
    <n v="171"/>
    <n v="186"/>
    <n v="182"/>
    <n v="183"/>
    <n v="192"/>
    <n v="197"/>
    <n v="226"/>
    <n v="227"/>
    <n v="245"/>
    <n v="234"/>
    <n v="235"/>
    <n v="238"/>
    <n v="248"/>
    <n v="250"/>
    <n v="270"/>
    <n v="275"/>
    <n v="279"/>
    <n v="264"/>
    <n v="248"/>
    <n v="255"/>
    <n v="299"/>
    <n v="324"/>
    <n v="350"/>
    <n v="373"/>
    <n v="368"/>
    <n v="382"/>
    <n v="381"/>
    <n v="386"/>
    <n v="395"/>
    <n v="433"/>
    <n v="435"/>
    <n v="468"/>
    <n v="489"/>
    <n v="511"/>
    <n v="530"/>
    <n v="544"/>
    <n v="560"/>
    <n v="576"/>
    <n v="608"/>
    <n v="630"/>
    <n v="655"/>
    <n v="715"/>
    <n v="666"/>
    <n v="649"/>
    <n v="634"/>
    <n v="634"/>
    <n v="651"/>
    <n v="678"/>
    <n v="654"/>
    <n v="652"/>
    <n v="617"/>
    <n v="636"/>
  </r>
  <r>
    <s v="97 jaar"/>
    <s v="75-109 jarigen"/>
    <x v="2"/>
    <n v="28"/>
    <n v="25"/>
    <n v="34"/>
    <n v="32"/>
    <n v="25"/>
    <n v="22"/>
    <n v="30"/>
    <n v="33"/>
    <n v="49"/>
    <n v="38"/>
    <n v="50"/>
    <n v="40"/>
    <n v="62"/>
    <n v="55"/>
    <n v="59"/>
    <n v="55"/>
    <n v="56"/>
    <n v="58"/>
    <n v="55"/>
    <n v="60"/>
    <n v="64"/>
    <n v="83"/>
    <n v="62"/>
    <n v="56"/>
    <n v="43"/>
    <n v="43"/>
    <n v="78"/>
    <n v="99"/>
    <n v="112"/>
    <n v="127"/>
    <n v="125"/>
    <n v="139"/>
    <n v="136"/>
    <n v="137"/>
    <n v="144"/>
    <n v="148"/>
    <n v="170"/>
    <n v="170"/>
    <n v="184"/>
    <n v="176"/>
    <n v="176"/>
    <n v="180"/>
    <n v="187"/>
    <n v="189"/>
    <n v="204"/>
    <n v="208"/>
    <n v="211"/>
    <n v="199"/>
    <n v="189"/>
    <n v="193"/>
    <n v="226"/>
    <n v="245"/>
    <n v="265"/>
    <n v="283"/>
    <n v="280"/>
    <n v="292"/>
    <n v="292"/>
    <n v="296"/>
    <n v="303"/>
    <n v="332"/>
    <n v="333"/>
    <n v="359"/>
    <n v="375"/>
    <n v="394"/>
    <n v="410"/>
    <n v="420"/>
    <n v="434"/>
    <n v="447"/>
    <n v="472"/>
    <n v="491"/>
    <n v="511"/>
    <n v="558"/>
    <n v="521"/>
    <n v="507"/>
    <n v="496"/>
    <n v="497"/>
    <n v="511"/>
    <n v="533"/>
    <n v="515"/>
    <n v="515"/>
    <n v="486"/>
  </r>
  <r>
    <s v="98 jaar"/>
    <s v="75-109 jarigen"/>
    <x v="2"/>
    <n v="14"/>
    <n v="19"/>
    <n v="18"/>
    <n v="20"/>
    <n v="26"/>
    <n v="17"/>
    <n v="14"/>
    <n v="20"/>
    <n v="23"/>
    <n v="31"/>
    <n v="27"/>
    <n v="33"/>
    <n v="26"/>
    <n v="35"/>
    <n v="36"/>
    <n v="39"/>
    <n v="38"/>
    <n v="41"/>
    <n v="42"/>
    <n v="37"/>
    <n v="39"/>
    <n v="47"/>
    <n v="53"/>
    <n v="45"/>
    <n v="34"/>
    <n v="34"/>
    <n v="33"/>
    <n v="54"/>
    <n v="67"/>
    <n v="77"/>
    <n v="88"/>
    <n v="87"/>
    <n v="95"/>
    <n v="94"/>
    <n v="94"/>
    <n v="100"/>
    <n v="103"/>
    <n v="118"/>
    <n v="119"/>
    <n v="129"/>
    <n v="124"/>
    <n v="124"/>
    <n v="127"/>
    <n v="132"/>
    <n v="133"/>
    <n v="144"/>
    <n v="147"/>
    <n v="150"/>
    <n v="141"/>
    <n v="134"/>
    <n v="138"/>
    <n v="161"/>
    <n v="176"/>
    <n v="191"/>
    <n v="204"/>
    <n v="201"/>
    <n v="211"/>
    <n v="210"/>
    <n v="214"/>
    <n v="220"/>
    <n v="239"/>
    <n v="241"/>
    <n v="261"/>
    <n v="272"/>
    <n v="286"/>
    <n v="298"/>
    <n v="306"/>
    <n v="316"/>
    <n v="328"/>
    <n v="346"/>
    <n v="361"/>
    <n v="377"/>
    <n v="411"/>
    <n v="384"/>
    <n v="374"/>
    <n v="366"/>
    <n v="367"/>
    <n v="378"/>
    <n v="395"/>
    <n v="383"/>
    <n v="383"/>
  </r>
  <r>
    <s v="99 jaar"/>
    <s v="75-109 jarigen"/>
    <x v="2"/>
    <n v="4"/>
    <n v="11"/>
    <n v="9"/>
    <n v="12"/>
    <n v="14"/>
    <n v="19"/>
    <n v="11"/>
    <n v="8"/>
    <n v="10"/>
    <n v="17"/>
    <n v="24"/>
    <n v="18"/>
    <n v="20"/>
    <n v="11"/>
    <n v="24"/>
    <n v="28"/>
    <n v="24"/>
    <n v="27"/>
    <n v="31"/>
    <n v="27"/>
    <n v="25"/>
    <n v="26"/>
    <n v="32"/>
    <n v="42"/>
    <n v="31"/>
    <n v="19"/>
    <n v="25"/>
    <n v="21"/>
    <n v="36"/>
    <n v="45"/>
    <n v="52"/>
    <n v="59"/>
    <n v="57"/>
    <n v="62"/>
    <n v="62"/>
    <n v="62"/>
    <n v="66"/>
    <n v="69"/>
    <n v="78"/>
    <n v="80"/>
    <n v="86"/>
    <n v="84"/>
    <n v="83"/>
    <n v="87"/>
    <n v="89"/>
    <n v="91"/>
    <n v="98"/>
    <n v="101"/>
    <n v="102"/>
    <n v="97"/>
    <n v="92"/>
    <n v="95"/>
    <n v="111"/>
    <n v="122"/>
    <n v="132"/>
    <n v="142"/>
    <n v="139"/>
    <n v="146"/>
    <n v="146"/>
    <n v="149"/>
    <n v="154"/>
    <n v="167"/>
    <n v="168"/>
    <n v="183"/>
    <n v="191"/>
    <n v="201"/>
    <n v="210"/>
    <n v="214"/>
    <n v="222"/>
    <n v="231"/>
    <n v="244"/>
    <n v="256"/>
    <n v="267"/>
    <n v="292"/>
    <n v="272"/>
    <n v="266"/>
    <n v="260"/>
    <n v="261"/>
    <n v="270"/>
    <n v="282"/>
    <n v="274"/>
  </r>
  <r>
    <s v="100 jaar"/>
    <s v="75-109 jarigen"/>
    <x v="2"/>
    <n v="8"/>
    <n v="2"/>
    <n v="8"/>
    <n v="4"/>
    <n v="8"/>
    <n v="13"/>
    <n v="12"/>
    <n v="9"/>
    <n v="4"/>
    <n v="9"/>
    <n v="13"/>
    <n v="12"/>
    <n v="11"/>
    <n v="10"/>
    <n v="4"/>
    <n v="17"/>
    <n v="17"/>
    <n v="13"/>
    <n v="15"/>
    <n v="21"/>
    <n v="20"/>
    <n v="19"/>
    <n v="15"/>
    <n v="24"/>
    <n v="35"/>
    <n v="18"/>
    <n v="14"/>
    <n v="16"/>
    <n v="14"/>
    <n v="23"/>
    <n v="29"/>
    <n v="33"/>
    <n v="38"/>
    <n v="38"/>
    <n v="41"/>
    <n v="41"/>
    <n v="41"/>
    <n v="44"/>
    <n v="47"/>
    <n v="53"/>
    <n v="54"/>
    <n v="59"/>
    <n v="56"/>
    <n v="56"/>
    <n v="58"/>
    <n v="60"/>
    <n v="61"/>
    <n v="66"/>
    <n v="68"/>
    <n v="70"/>
    <n v="66"/>
    <n v="64"/>
    <n v="65"/>
    <n v="77"/>
    <n v="84"/>
    <n v="92"/>
    <n v="98"/>
    <n v="96"/>
    <n v="101"/>
    <n v="102"/>
    <n v="103"/>
    <n v="107"/>
    <n v="116"/>
    <n v="117"/>
    <n v="128"/>
    <n v="133"/>
    <n v="140"/>
    <n v="147"/>
    <n v="149"/>
    <n v="158"/>
    <n v="164"/>
    <n v="173"/>
    <n v="181"/>
    <n v="189"/>
    <n v="207"/>
    <n v="194"/>
    <n v="189"/>
    <n v="185"/>
    <n v="186"/>
    <n v="193"/>
    <n v="201"/>
  </r>
  <r>
    <s v="101 jaar"/>
    <s v="75-109 jarigen"/>
    <x v="2"/>
    <n v="5"/>
    <n v="3"/>
    <n v="0"/>
    <n v="5"/>
    <n v="3"/>
    <n v="7"/>
    <n v="8"/>
    <n v="6"/>
    <n v="6"/>
    <n v="2"/>
    <n v="5"/>
    <n v="10"/>
    <n v="8"/>
    <n v="6"/>
    <n v="5"/>
    <n v="3"/>
    <n v="11"/>
    <n v="9"/>
    <n v="11"/>
    <n v="13"/>
    <n v="12"/>
    <n v="14"/>
    <n v="12"/>
    <n v="9"/>
    <n v="14"/>
    <n v="17"/>
    <n v="14"/>
    <n v="9"/>
    <n v="9"/>
    <n v="8"/>
    <n v="14"/>
    <n v="18"/>
    <n v="21"/>
    <n v="23"/>
    <n v="23"/>
    <n v="25"/>
    <n v="25"/>
    <n v="26"/>
    <n v="27"/>
    <n v="30"/>
    <n v="33"/>
    <n v="33"/>
    <n v="34"/>
    <n v="33"/>
    <n v="33"/>
    <n v="35"/>
    <n v="36"/>
    <n v="36"/>
    <n v="39"/>
    <n v="41"/>
    <n v="41"/>
    <n v="39"/>
    <n v="38"/>
    <n v="39"/>
    <n v="47"/>
    <n v="52"/>
    <n v="57"/>
    <n v="61"/>
    <n v="60"/>
    <n v="63"/>
    <n v="64"/>
    <n v="64"/>
    <n v="67"/>
    <n v="73"/>
    <n v="73"/>
    <n v="80"/>
    <n v="85"/>
    <n v="89"/>
    <n v="93"/>
    <n v="94"/>
    <n v="100"/>
    <n v="103"/>
    <n v="109"/>
    <n v="114"/>
    <n v="120"/>
    <n v="131"/>
    <n v="124"/>
    <n v="120"/>
    <n v="116"/>
    <n v="118"/>
    <n v="123"/>
  </r>
  <r>
    <s v="102 jaar"/>
    <s v="75-109 jarigen"/>
    <x v="2"/>
    <n v="3"/>
    <n v="2"/>
    <n v="2"/>
    <n v="0"/>
    <n v="2"/>
    <n v="1"/>
    <n v="4"/>
    <n v="5"/>
    <n v="3"/>
    <n v="4"/>
    <n v="1"/>
    <n v="4"/>
    <n v="5"/>
    <n v="5"/>
    <n v="5"/>
    <n v="5"/>
    <n v="3"/>
    <n v="4"/>
    <n v="7"/>
    <n v="5"/>
    <n v="9"/>
    <n v="9"/>
    <n v="9"/>
    <n v="6"/>
    <n v="2"/>
    <n v="6"/>
    <n v="13"/>
    <n v="7"/>
    <n v="6"/>
    <n v="5"/>
    <n v="4"/>
    <n v="8"/>
    <n v="10"/>
    <n v="12"/>
    <n v="14"/>
    <n v="13"/>
    <n v="15"/>
    <n v="14"/>
    <n v="14"/>
    <n v="16"/>
    <n v="17"/>
    <n v="19"/>
    <n v="18"/>
    <n v="20"/>
    <n v="18"/>
    <n v="18"/>
    <n v="20"/>
    <n v="21"/>
    <n v="21"/>
    <n v="22"/>
    <n v="24"/>
    <n v="23"/>
    <n v="22"/>
    <n v="22"/>
    <n v="22"/>
    <n v="27"/>
    <n v="30"/>
    <n v="33"/>
    <n v="35"/>
    <n v="34"/>
    <n v="36"/>
    <n v="39"/>
    <n v="38"/>
    <n v="41"/>
    <n v="43"/>
    <n v="44"/>
    <n v="49"/>
    <n v="51"/>
    <n v="52"/>
    <n v="55"/>
    <n v="56"/>
    <n v="59"/>
    <n v="61"/>
    <n v="65"/>
    <n v="68"/>
    <n v="71"/>
    <n v="78"/>
    <n v="75"/>
    <n v="72"/>
    <n v="70"/>
    <n v="70"/>
  </r>
  <r>
    <s v="103 jaar"/>
    <s v="75-109 jarigen"/>
    <x v="2"/>
    <n v="2"/>
    <n v="2"/>
    <n v="1"/>
    <n v="0"/>
    <n v="0"/>
    <n v="0"/>
    <n v="1"/>
    <n v="2"/>
    <n v="3"/>
    <n v="1"/>
    <n v="2"/>
    <n v="0"/>
    <n v="3"/>
    <n v="2"/>
    <n v="3"/>
    <n v="2"/>
    <n v="4"/>
    <n v="1"/>
    <n v="2"/>
    <n v="5"/>
    <n v="5"/>
    <n v="5"/>
    <n v="3"/>
    <n v="6"/>
    <n v="3"/>
    <n v="2"/>
    <n v="4"/>
    <n v="7"/>
    <n v="4"/>
    <n v="4"/>
    <n v="3"/>
    <n v="3"/>
    <n v="5"/>
    <n v="5"/>
    <n v="7"/>
    <n v="8"/>
    <n v="8"/>
    <n v="8"/>
    <n v="8"/>
    <n v="8"/>
    <n v="9"/>
    <n v="9"/>
    <n v="10"/>
    <n v="10"/>
    <n v="11"/>
    <n v="10"/>
    <n v="10"/>
    <n v="11"/>
    <n v="12"/>
    <n v="12"/>
    <n v="12"/>
    <n v="14"/>
    <n v="13"/>
    <n v="12"/>
    <n v="12"/>
    <n v="12"/>
    <n v="15"/>
    <n v="17"/>
    <n v="19"/>
    <n v="20"/>
    <n v="20"/>
    <n v="20"/>
    <n v="22"/>
    <n v="21"/>
    <n v="23"/>
    <n v="25"/>
    <n v="25"/>
    <n v="27"/>
    <n v="29"/>
    <n v="30"/>
    <n v="32"/>
    <n v="33"/>
    <n v="34"/>
    <n v="35"/>
    <n v="38"/>
    <n v="40"/>
    <n v="41"/>
    <n v="46"/>
    <n v="44"/>
    <n v="42"/>
    <n v="41"/>
  </r>
  <r>
    <s v="104 jaar"/>
    <s v="75-109 jarigen"/>
    <x v="2"/>
    <n v="1"/>
    <n v="1"/>
    <n v="0"/>
    <n v="1"/>
    <n v="0"/>
    <n v="0"/>
    <n v="0"/>
    <n v="0"/>
    <n v="0"/>
    <n v="1"/>
    <n v="0"/>
    <n v="2"/>
    <n v="0"/>
    <n v="1"/>
    <n v="0"/>
    <n v="2"/>
    <n v="1"/>
    <n v="3"/>
    <n v="0"/>
    <n v="1"/>
    <n v="4"/>
    <n v="5"/>
    <n v="2"/>
    <n v="2"/>
    <n v="5"/>
    <n v="2"/>
    <n v="1"/>
    <n v="1"/>
    <n v="3"/>
    <n v="2"/>
    <n v="2"/>
    <n v="1"/>
    <n v="1"/>
    <n v="2"/>
    <n v="3"/>
    <n v="3"/>
    <n v="4"/>
    <n v="4"/>
    <n v="4"/>
    <n v="4"/>
    <n v="4"/>
    <n v="5"/>
    <n v="5"/>
    <n v="5"/>
    <n v="6"/>
    <n v="5"/>
    <n v="6"/>
    <n v="6"/>
    <n v="6"/>
    <n v="7"/>
    <n v="7"/>
    <n v="7"/>
    <n v="7"/>
    <n v="7"/>
    <n v="7"/>
    <n v="7"/>
    <n v="7"/>
    <n v="8"/>
    <n v="9"/>
    <n v="11"/>
    <n v="11"/>
    <n v="11"/>
    <n v="11"/>
    <n v="12"/>
    <n v="11"/>
    <n v="13"/>
    <n v="14"/>
    <n v="13"/>
    <n v="14"/>
    <n v="16"/>
    <n v="17"/>
    <n v="17"/>
    <n v="18"/>
    <n v="19"/>
    <n v="19"/>
    <n v="21"/>
    <n v="22"/>
    <n v="23"/>
    <n v="25"/>
    <n v="24"/>
    <n v="23"/>
  </r>
  <r>
    <s v="105 jaar"/>
    <s v="75-109 jarigen"/>
    <x v="2"/>
    <n v="1"/>
    <n v="1"/>
    <n v="0"/>
    <n v="0"/>
    <n v="0"/>
    <n v="0"/>
    <n v="0"/>
    <n v="0"/>
    <n v="0"/>
    <n v="0"/>
    <n v="1"/>
    <n v="0"/>
    <n v="1"/>
    <n v="0"/>
    <n v="1"/>
    <n v="0"/>
    <n v="1"/>
    <n v="1"/>
    <n v="2"/>
    <n v="0"/>
    <n v="0"/>
    <n v="3"/>
    <n v="0"/>
    <n v="0"/>
    <n v="1"/>
    <n v="4"/>
    <n v="2"/>
    <n v="0"/>
    <n v="0"/>
    <n v="1"/>
    <n v="1"/>
    <n v="1"/>
    <n v="0"/>
    <n v="0"/>
    <n v="1"/>
    <n v="1"/>
    <n v="1"/>
    <n v="1"/>
    <n v="1"/>
    <n v="2"/>
    <n v="1"/>
    <n v="1"/>
    <n v="2"/>
    <n v="2"/>
    <n v="2"/>
    <n v="3"/>
    <n v="2"/>
    <n v="3"/>
    <n v="3"/>
    <n v="3"/>
    <n v="3"/>
    <n v="3"/>
    <n v="3"/>
    <n v="3"/>
    <n v="3"/>
    <n v="3"/>
    <n v="3"/>
    <n v="3"/>
    <n v="4"/>
    <n v="4"/>
    <n v="5"/>
    <n v="5"/>
    <n v="5"/>
    <n v="6"/>
    <n v="6"/>
    <n v="5"/>
    <n v="7"/>
    <n v="7"/>
    <n v="7"/>
    <n v="7"/>
    <n v="8"/>
    <n v="8"/>
    <n v="8"/>
    <n v="9"/>
    <n v="10"/>
    <n v="10"/>
    <n v="11"/>
    <n v="11"/>
    <n v="11"/>
    <n v="13"/>
    <n v="12"/>
  </r>
  <r>
    <s v="106 jaar"/>
    <s v="75-109 jarigen"/>
    <x v="2"/>
    <n v="0"/>
    <n v="0"/>
    <n v="1"/>
    <n v="0"/>
    <n v="0"/>
    <n v="0"/>
    <n v="0"/>
    <n v="0"/>
    <n v="0"/>
    <n v="0"/>
    <n v="0"/>
    <n v="1"/>
    <n v="0"/>
    <n v="0"/>
    <n v="0"/>
    <n v="1"/>
    <n v="0"/>
    <n v="1"/>
    <n v="1"/>
    <n v="2"/>
    <n v="0"/>
    <n v="0"/>
    <n v="0"/>
    <n v="0"/>
    <n v="0"/>
    <n v="0"/>
    <n v="0"/>
    <n v="1"/>
    <n v="0"/>
    <n v="0"/>
    <n v="0"/>
    <n v="0"/>
    <n v="0"/>
    <n v="0"/>
    <n v="0"/>
    <n v="0"/>
    <n v="0"/>
    <n v="0"/>
    <n v="0"/>
    <n v="0"/>
    <n v="0"/>
    <n v="0"/>
    <n v="0"/>
    <n v="1"/>
    <n v="1"/>
    <n v="1"/>
    <n v="1"/>
    <n v="1"/>
    <n v="1"/>
    <n v="1"/>
    <n v="1"/>
    <n v="1"/>
    <n v="1"/>
    <n v="1"/>
    <n v="1"/>
    <n v="1"/>
    <n v="1"/>
    <n v="1"/>
    <n v="1"/>
    <n v="1"/>
    <n v="1"/>
    <n v="2"/>
    <n v="2"/>
    <n v="2"/>
    <n v="3"/>
    <n v="3"/>
    <n v="2"/>
    <n v="3"/>
    <n v="3"/>
    <n v="3"/>
    <n v="3"/>
    <n v="4"/>
    <n v="4"/>
    <n v="4"/>
    <n v="4"/>
    <n v="4"/>
    <n v="4"/>
    <n v="5"/>
    <n v="5"/>
    <n v="5"/>
    <n v="6"/>
  </r>
  <r>
    <s v="107 jaar"/>
    <s v="75-109 jarigen"/>
    <x v="2"/>
    <n v="0"/>
    <n v="0"/>
    <n v="0"/>
    <n v="1"/>
    <n v="0"/>
    <n v="0"/>
    <n v="0"/>
    <n v="0"/>
    <n v="0"/>
    <n v="0"/>
    <n v="0"/>
    <n v="0"/>
    <n v="1"/>
    <n v="0"/>
    <n v="0"/>
    <n v="0"/>
    <n v="1"/>
    <n v="0"/>
    <n v="0"/>
    <n v="1"/>
    <n v="1"/>
    <n v="0"/>
    <n v="0"/>
    <n v="0"/>
    <n v="0"/>
    <n v="0"/>
    <n v="0"/>
    <n v="0"/>
    <n v="0"/>
    <n v="0"/>
    <n v="0"/>
    <n v="0"/>
    <n v="0"/>
    <n v="0"/>
    <n v="0"/>
    <n v="0"/>
    <n v="0"/>
    <n v="0"/>
    <n v="0"/>
    <n v="0"/>
    <n v="0"/>
    <n v="0"/>
    <n v="0"/>
    <n v="0"/>
    <n v="0"/>
    <n v="0"/>
    <n v="0"/>
    <n v="0"/>
    <n v="0"/>
    <n v="0"/>
    <n v="0"/>
    <n v="0"/>
    <n v="0"/>
    <n v="0"/>
    <n v="0"/>
    <n v="0"/>
    <n v="0"/>
    <n v="0"/>
    <n v="0"/>
    <n v="0"/>
    <n v="0"/>
    <n v="0"/>
    <n v="1"/>
    <n v="1"/>
    <n v="1"/>
    <n v="1"/>
    <n v="1"/>
    <n v="1"/>
    <n v="1"/>
    <n v="1"/>
    <n v="1"/>
    <n v="1"/>
    <n v="1"/>
    <n v="1"/>
    <n v="1"/>
    <n v="1"/>
    <n v="1"/>
    <n v="1"/>
    <n v="2"/>
    <n v="2"/>
    <n v="2"/>
  </r>
  <r>
    <s v="108 jaar"/>
    <s v="75-109 jarigen"/>
    <x v="2"/>
    <n v="0"/>
    <n v="0"/>
    <n v="0"/>
    <n v="0"/>
    <n v="0"/>
    <n v="0"/>
    <n v="0"/>
    <n v="0"/>
    <n v="0"/>
    <n v="0"/>
    <n v="0"/>
    <n v="0"/>
    <n v="0"/>
    <n v="2"/>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r>
  <r>
    <s v="109 jaar"/>
    <s v="75-109 jarigen"/>
    <x v="2"/>
    <n v="0"/>
    <n v="0"/>
    <n v="0"/>
    <n v="0"/>
    <n v="0"/>
    <n v="0"/>
    <n v="0"/>
    <n v="0"/>
    <n v="0"/>
    <n v="0"/>
    <n v="0"/>
    <n v="0"/>
    <n v="0"/>
    <n v="0"/>
    <n v="1"/>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50.xml><?xml version="1.0" encoding="utf-8"?>
<pivotCacheRecords xmlns="http://schemas.openxmlformats.org/spreadsheetml/2006/main" xmlns:r="http://schemas.openxmlformats.org/officeDocument/2006/relationships" count="7">
  <r>
    <x v="0"/>
    <m/>
    <m/>
    <n v="513"/>
  </r>
  <r>
    <x v="1"/>
    <n v="488"/>
    <m/>
    <n v="473"/>
  </r>
  <r>
    <x v="2"/>
    <n v="482"/>
    <m/>
    <n v="674"/>
  </r>
  <r>
    <x v="3"/>
    <n v="581"/>
    <m/>
    <n v="737"/>
  </r>
  <r>
    <x v="4"/>
    <n v="704"/>
    <n v="512"/>
    <n v="830"/>
  </r>
  <r>
    <x v="5"/>
    <n v="618"/>
    <n v="458"/>
    <n v="961"/>
  </r>
  <r>
    <x v="6"/>
    <n v="914"/>
    <n v="609"/>
    <n v="934"/>
  </r>
</pivotCacheRecords>
</file>

<file path=xl/pivotCache/pivotCacheRecords51.xml><?xml version="1.0" encoding="utf-8"?>
<pivotCacheRecords xmlns="http://schemas.openxmlformats.org/spreadsheetml/2006/main" xmlns:r="http://schemas.openxmlformats.org/officeDocument/2006/relationships" count="8">
  <r>
    <x v="0"/>
    <n v="260"/>
    <n v="80"/>
  </r>
  <r>
    <x v="1"/>
    <n v="257"/>
    <n v="126"/>
  </r>
  <r>
    <x v="2"/>
    <n v="222"/>
    <n v="132"/>
  </r>
  <r>
    <x v="3"/>
    <n v="246"/>
    <n v="155"/>
  </r>
  <r>
    <x v="4"/>
    <n v="239"/>
    <n v="149"/>
  </r>
  <r>
    <x v="5"/>
    <n v="223"/>
    <n v="140"/>
  </r>
  <r>
    <x v="6"/>
    <n v="212"/>
    <n v="142"/>
  </r>
  <r>
    <x v="7"/>
    <n v="218"/>
    <n v="132"/>
  </r>
</pivotCacheRecords>
</file>

<file path=xl/pivotCache/pivotCacheRecords52.xml><?xml version="1.0" encoding="utf-8"?>
<pivotCacheRecords xmlns="http://schemas.openxmlformats.org/spreadsheetml/2006/main" xmlns:r="http://schemas.openxmlformats.org/officeDocument/2006/relationships" count="3">
  <r>
    <x v="0"/>
    <n v="91"/>
    <n v="54"/>
    <n v="10"/>
    <n v="3"/>
    <n v="155"/>
  </r>
  <r>
    <x v="1"/>
    <n v="77"/>
    <n v="43"/>
    <n v="20"/>
    <m/>
    <n v="140"/>
  </r>
  <r>
    <x v="2"/>
    <n v="85"/>
    <n v="42"/>
    <n v="11"/>
    <n v="1"/>
    <n v="138"/>
  </r>
</pivotCacheRecords>
</file>

<file path=xl/pivotCache/pivotCacheRecords53.xml><?xml version="1.0" encoding="utf-8"?>
<pivotCacheRecords xmlns="http://schemas.openxmlformats.org/spreadsheetml/2006/main" xmlns:r="http://schemas.openxmlformats.org/officeDocument/2006/relationships" count="3">
  <r>
    <x v="0"/>
    <n v="66559"/>
    <n v="8031"/>
    <n v="0.12065986568307817"/>
    <m/>
    <m/>
    <m/>
  </r>
  <r>
    <x v="1"/>
    <n v="71695"/>
    <n v="7659"/>
    <n v="0.10682753330078806"/>
    <m/>
    <m/>
    <m/>
  </r>
  <r>
    <x v="2"/>
    <n v="76451"/>
    <n v="7751"/>
    <n v="0.10138520097840446"/>
    <n v="581352"/>
    <n v="3722"/>
    <n v="6.4023173567821215E-3"/>
  </r>
</pivotCacheRecords>
</file>

<file path=xl/pivotCache/pivotCacheRecords54.xml><?xml version="1.0" encoding="utf-8"?>
<pivotCacheRecords xmlns="http://schemas.openxmlformats.org/spreadsheetml/2006/main" xmlns:r="http://schemas.openxmlformats.org/officeDocument/2006/relationships" count="3">
  <r>
    <x v="0"/>
    <m/>
    <n v="144"/>
    <n v="26"/>
    <n v="26"/>
    <n v="42"/>
    <n v="50"/>
    <n v="20"/>
    <n v="8"/>
    <n v="32"/>
  </r>
  <r>
    <x v="1"/>
    <n v="1"/>
    <n v="159"/>
    <n v="24"/>
    <n v="9"/>
    <n v="33"/>
    <n v="51"/>
    <n v="27"/>
    <n v="8"/>
    <n v="26"/>
  </r>
  <r>
    <x v="2"/>
    <n v="1"/>
    <n v="160"/>
    <n v="22"/>
    <n v="7"/>
    <n v="27"/>
    <n v="42"/>
    <n v="36"/>
    <n v="5"/>
    <n v="25"/>
  </r>
</pivotCacheRecords>
</file>

<file path=xl/pivotCache/pivotCacheRecords55.xml><?xml version="1.0" encoding="utf-8"?>
<pivotCacheRecords xmlns="http://schemas.openxmlformats.org/spreadsheetml/2006/main" xmlns:r="http://schemas.openxmlformats.org/officeDocument/2006/relationships" count="3">
  <r>
    <x v="0"/>
    <n v="6"/>
    <n v="18"/>
    <n v="75"/>
    <n v="1"/>
    <n v="4"/>
    <n v="6"/>
    <n v="21"/>
    <n v="22"/>
    <n v="1"/>
    <n v="5"/>
  </r>
  <r>
    <x v="1"/>
    <n v="4"/>
    <n v="17"/>
    <n v="104"/>
    <n v="1"/>
    <m/>
    <n v="2"/>
    <n v="16"/>
    <n v="17"/>
    <n v="7"/>
    <n v="2"/>
  </r>
  <r>
    <x v="2"/>
    <n v="3"/>
    <n v="14"/>
    <n v="78"/>
    <n v="2"/>
    <m/>
    <n v="4"/>
    <n v="6"/>
    <n v="18"/>
    <n v="2"/>
    <n v="10"/>
  </r>
</pivotCacheRecords>
</file>

<file path=xl/pivotCache/pivotCacheRecords56.xml><?xml version="1.0" encoding="utf-8"?>
<pivotCacheRecords xmlns="http://schemas.openxmlformats.org/spreadsheetml/2006/main" xmlns:r="http://schemas.openxmlformats.org/officeDocument/2006/relationships" count="148">
  <r>
    <x v="0"/>
    <s v="016000"/>
    <s v="Ontwikkelingssamenwerking"/>
    <s v="612900"/>
    <s v="Overige verzekeringen"/>
    <s v="Actie 10.4.1"/>
    <n v="200"/>
    <n v="69.5"/>
    <n v="130.5"/>
    <n v="69.5"/>
    <n v="69.5"/>
    <x v="0"/>
    <s v="Inkomst"/>
    <n v="33954290"/>
    <n v="37190987"/>
    <n v="7.0000000000000001E-3"/>
  </r>
  <r>
    <x v="0"/>
    <s v="016000"/>
    <s v="Ontwikkelingssamenwerking"/>
    <s v="613010"/>
    <s v="Vorming en opleiding"/>
    <m/>
    <n v="1000"/>
    <n v="130"/>
    <n v="870"/>
    <n v="130"/>
    <n v="130"/>
    <x v="0"/>
    <s v="Inkomst"/>
    <m/>
    <m/>
    <m/>
  </r>
  <r>
    <x v="0"/>
    <s v="016000"/>
    <s v="Ontwikkelingssamenwerking"/>
    <s v="613020"/>
    <s v="Reis- en verblijfskosten personeel en mandatarissen"/>
    <s v="Actie 10.4.1"/>
    <n v="250"/>
    <n v="0"/>
    <n v="250"/>
    <n v="0"/>
    <n v="0"/>
    <x v="0"/>
    <s v="Inkomst"/>
    <m/>
    <m/>
    <m/>
  </r>
  <r>
    <x v="0"/>
    <s v="016000"/>
    <s v="Ontwikkelingssamenwerking"/>
    <s v="613020"/>
    <s v="Reis- en verblijfskosten personeel en mandatarissen"/>
    <s v="Actie 6.3.1"/>
    <n v="0"/>
    <n v="220.23"/>
    <n v="-220.23"/>
    <n v="220.23"/>
    <n v="220.23"/>
    <x v="0"/>
    <s v="Inkomst"/>
    <m/>
    <m/>
    <m/>
  </r>
  <r>
    <x v="0"/>
    <s v="016000"/>
    <s v="Ontwikkelingssamenwerking"/>
    <s v="613200"/>
    <s v="Benodigdheden voor exploitatie"/>
    <s v="Actie 10.4.1"/>
    <n v="0"/>
    <n v="1830.1"/>
    <n v="-1830.1"/>
    <n v="1830.1"/>
    <n v="1730.1"/>
    <x v="0"/>
    <s v="Inkomst"/>
    <m/>
    <m/>
    <m/>
  </r>
  <r>
    <x v="0"/>
    <s v="016000"/>
    <s v="Ontwikkelingssamenwerking"/>
    <s v="613210"/>
    <s v="Prestaties van derden voor exploitatie"/>
    <s v="Actie 10.4.1"/>
    <n v="250"/>
    <n v="0"/>
    <n v="250"/>
    <n v="0"/>
    <n v="0"/>
    <x v="0"/>
    <s v="Inkomst"/>
    <m/>
    <m/>
    <m/>
  </r>
  <r>
    <x v="0"/>
    <s v="016000"/>
    <s v="Ontwikkelingssamenwerking"/>
    <s v="613210"/>
    <s v="Prestaties van derden voor exploitatie"/>
    <s v="Actie 10.5.1"/>
    <n v="21000"/>
    <n v="15478.78"/>
    <n v="5521.22"/>
    <n v="15478.78"/>
    <n v="15478.78"/>
    <x v="0"/>
    <s v="Inkomst"/>
    <m/>
    <m/>
    <m/>
  </r>
  <r>
    <x v="0"/>
    <s v="016000"/>
    <s v="Ontwikkelingssamenwerking"/>
    <s v="613220"/>
    <s v="Huur voor exploitatie"/>
    <s v="Actie 10.4.1"/>
    <n v="2500"/>
    <n v="1384.24"/>
    <n v="1115.76"/>
    <n v="1384.24"/>
    <n v="1384.24"/>
    <x v="0"/>
    <s v="Inkomst"/>
    <m/>
    <m/>
    <m/>
  </r>
  <r>
    <x v="0"/>
    <s v="016000"/>
    <s v="Ontwikkelingssamenwerking"/>
    <s v="613240"/>
    <s v="Publiciteit, advertenties en info"/>
    <s v="Actie 10.4.1"/>
    <n v="4500"/>
    <n v="5225.29"/>
    <n v="-725.29"/>
    <n v="5225.29"/>
    <n v="4286.29"/>
    <x v="0"/>
    <s v="Inkomst"/>
    <m/>
    <m/>
    <m/>
  </r>
  <r>
    <x v="0"/>
    <s v="016000"/>
    <s v="Ontwikkelingssamenwerking"/>
    <s v="615030"/>
    <s v="Telecommunicatie"/>
    <m/>
    <n v="530"/>
    <n v="521.16"/>
    <n v="8.84"/>
    <n v="521.16"/>
    <n v="521.16"/>
    <x v="0"/>
    <s v="Inkomst"/>
    <m/>
    <m/>
    <m/>
  </r>
  <r>
    <x v="0"/>
    <s v="016000"/>
    <s v="Ontwikkelingssamenwerking"/>
    <s v="615100"/>
    <s v="Representatie- en receptiekosten"/>
    <s v="Actie 10.4.1"/>
    <n v="2800"/>
    <n v="3773.59"/>
    <n v="-973.59"/>
    <n v="3773.59"/>
    <n v="3773.59"/>
    <x v="0"/>
    <s v="Inkomst"/>
    <m/>
    <m/>
    <m/>
  </r>
  <r>
    <x v="0"/>
    <s v="016000"/>
    <s v="Ontwikkelingssamenwerking"/>
    <s v="615300"/>
    <s v="Aankopen klein informaticamateriaal en software"/>
    <s v="Actie 10.5.1"/>
    <n v="0"/>
    <n v="1151.52"/>
    <n v="-1151.52"/>
    <n v="1151.52"/>
    <n v="1151.52"/>
    <x v="0"/>
    <s v="Inkomst"/>
    <m/>
    <m/>
    <m/>
  </r>
  <r>
    <x v="0"/>
    <s v="016000"/>
    <s v="Ontwikkelingssamenwerking"/>
    <s v="615310"/>
    <s v="Huur, onderhoud en herstel van informaticamateriaal en softw are"/>
    <s v="Actie 10.5.1"/>
    <n v="0"/>
    <n v="468.75"/>
    <n v="-468.75"/>
    <n v="468.75"/>
    <n v="0"/>
    <x v="0"/>
    <s v="Inkomst"/>
    <m/>
    <m/>
    <m/>
  </r>
  <r>
    <x v="0"/>
    <s v="016000"/>
    <s v="Ontwikkelingssamenwerking"/>
    <s v="616500"/>
    <s v="Vergoedingen auteursrechten"/>
    <m/>
    <n v="0"/>
    <n v="13.12"/>
    <n v="-13.12"/>
    <n v="13.12"/>
    <n v="13.12"/>
    <x v="0"/>
    <s v="Inkomst"/>
    <m/>
    <m/>
    <m/>
  </r>
  <r>
    <x v="0"/>
    <s v="016000"/>
    <s v="Ontwikkelingssamenwerking"/>
    <s v="616600"/>
    <s v="Vergoedingen voor optredens, lesgevers, monitoren, tolken, e .d. "/>
    <s v="Actie 10.4.1"/>
    <n v="6500"/>
    <n v="5080.62"/>
    <n v="1419.38"/>
    <n v="5080.62"/>
    <n v="5080.62"/>
    <x v="0"/>
    <s v="Inkomst"/>
    <m/>
    <m/>
    <m/>
  </r>
  <r>
    <x v="0"/>
    <s v="016000"/>
    <s v="Ontwikkelingssamenwerking"/>
    <s v="620100"/>
    <s v="Bezoldigingen - vastbenoemd personeel"/>
    <m/>
    <n v="0"/>
    <n v="0"/>
    <n v="0"/>
    <n v="0"/>
    <n v="0"/>
    <x v="0"/>
    <s v="Inkomst"/>
    <m/>
    <m/>
    <m/>
  </r>
  <r>
    <x v="0"/>
    <s v="016000"/>
    <s v="Ontwikkelingssamenwerking"/>
    <s v="620131"/>
    <s v="Maaltijdcheques - vastbenoemd personeel"/>
    <m/>
    <n v="0"/>
    <n v="114"/>
    <n v="-114"/>
    <n v="114"/>
    <n v="114"/>
    <x v="0"/>
    <s v="Inkomst"/>
    <m/>
    <m/>
    <m/>
  </r>
  <r>
    <x v="0"/>
    <s v="016000"/>
    <s v="Ontwikkelingssamenwerking"/>
    <s v="620200"/>
    <s v="Bezoldigingen - contractueel personeel"/>
    <m/>
    <n v="196"/>
    <n v="0"/>
    <n v="196"/>
    <n v="0"/>
    <n v="0"/>
    <x v="0"/>
    <s v="Inkomst"/>
    <m/>
    <m/>
    <m/>
  </r>
  <r>
    <x v="0"/>
    <s v="016000"/>
    <s v="Ontwikkelingssamenwerking"/>
    <s v="620200"/>
    <s v="Bezoldigingen - contractueel personeel"/>
    <s v="Actie 6.3.1"/>
    <n v="30997.41"/>
    <n v="29579.25"/>
    <n v="1418.16"/>
    <n v="29579.25"/>
    <n v="29579.25"/>
    <x v="0"/>
    <s v="Inkomst"/>
    <m/>
    <m/>
    <m/>
  </r>
  <r>
    <x v="0"/>
    <s v="016000"/>
    <s v="Ontwikkelingssamenwerking"/>
    <s v="620210"/>
    <s v="Vakantiegeld - contractueel personeel"/>
    <s v="Actie 6.3.1"/>
    <n v="591.16"/>
    <n v="0"/>
    <n v="591.16"/>
    <n v="0"/>
    <n v="0"/>
    <x v="0"/>
    <s v="Inkomst"/>
    <m/>
    <m/>
    <m/>
  </r>
  <r>
    <x v="0"/>
    <s v="016000"/>
    <s v="Ontwikkelingssamenwerking"/>
    <s v="620220"/>
    <s v="Eindejaarstoelage - contractueel personeel"/>
    <s v="Actie 6.3.1"/>
    <n v="2052.5"/>
    <n v="1765.32"/>
    <n v="287.18"/>
    <n v="1765.32"/>
    <n v="1765.32"/>
    <x v="0"/>
    <s v="Inkomst"/>
    <m/>
    <m/>
    <m/>
  </r>
  <r>
    <x v="0"/>
    <s v="016000"/>
    <s v="Ontwikkelingssamenwerking"/>
    <s v="620231"/>
    <s v="Maaltijdcheques - contractueel personeel"/>
    <m/>
    <n v="0"/>
    <n v="402"/>
    <n v="-402"/>
    <n v="402"/>
    <n v="402"/>
    <x v="0"/>
    <s v="Inkomst"/>
    <m/>
    <m/>
    <m/>
  </r>
  <r>
    <x v="0"/>
    <s v="016000"/>
    <s v="Ontwikkelingssamenwerking"/>
    <s v="620231"/>
    <s v="Maaltijdcheques - contractueel personeel"/>
    <s v="Actie 6.3.1"/>
    <n v="1320"/>
    <n v="774"/>
    <n v="546"/>
    <n v="774"/>
    <n v="774"/>
    <x v="0"/>
    <s v="Inkomst"/>
    <m/>
    <m/>
    <m/>
  </r>
  <r>
    <x v="0"/>
    <s v="016000"/>
    <s v="Ontwikkelingssamenwerking"/>
    <s v="620232"/>
    <s v="Fietsvergoeding - contractueel personeel"/>
    <m/>
    <n v="0"/>
    <n v="70.38"/>
    <n v="-70.38"/>
    <n v="70.38"/>
    <n v="70.38"/>
    <x v="0"/>
    <s v="Inkomst"/>
    <m/>
    <m/>
    <m/>
  </r>
  <r>
    <x v="0"/>
    <s v="016000"/>
    <s v="Ontwikkelingssamenwerking"/>
    <s v="620232"/>
    <s v="Fietsvergoeding - contractueel personeel"/>
    <s v="Actie 6.3.1"/>
    <n v="97.2"/>
    <n v="47.61"/>
    <n v="49.59"/>
    <n v="47.61"/>
    <n v="47.61"/>
    <x v="0"/>
    <s v="Inkomst"/>
    <m/>
    <m/>
    <m/>
  </r>
  <r>
    <x v="0"/>
    <s v="016000"/>
    <s v="Ontwikkelingssamenwerking"/>
    <s v="621210"/>
    <s v="Patronale bijdrage RSZPPO - contractueel personeel"/>
    <m/>
    <n v="0"/>
    <n v="0"/>
    <n v="0"/>
    <n v="0"/>
    <n v="0"/>
    <x v="0"/>
    <s v="Inkomst"/>
    <m/>
    <m/>
    <m/>
  </r>
  <r>
    <x v="0"/>
    <s v="016000"/>
    <s v="Ontwikkelingssamenwerking"/>
    <s v="621210"/>
    <s v="Patronale bijdrage RSZPPO - contractueel personeel"/>
    <s v="Actie 6.3.1"/>
    <n v="9538.2000000000007"/>
    <n v="8945.09"/>
    <n v="593.11"/>
    <n v="8945.09"/>
    <n v="8945.09"/>
    <x v="0"/>
    <s v="Inkomst"/>
    <m/>
    <m/>
    <m/>
  </r>
  <r>
    <x v="0"/>
    <s v="016000"/>
    <s v="Ontwikkelingssamenwerking"/>
    <s v="622210"/>
    <s v="Tweede pensioenpijler -  contractueel personeel"/>
    <s v="Actie 6.3.1"/>
    <n v="539.65"/>
    <n v="0"/>
    <n v="539.65"/>
    <n v="0"/>
    <n v="0"/>
    <x v="0"/>
    <s v="Inkomst"/>
    <m/>
    <m/>
    <m/>
  </r>
  <r>
    <x v="0"/>
    <s v="016000"/>
    <s v="Ontwikkelingssamenwerking"/>
    <s v="623120"/>
    <s v="Gemeenschappelijke sociale dienst"/>
    <s v="Actie 6.3.1"/>
    <n v="46.44"/>
    <n v="0"/>
    <n v="46.44"/>
    <n v="0"/>
    <n v="0"/>
    <x v="0"/>
    <s v="Inkomst"/>
    <m/>
    <m/>
    <m/>
  </r>
  <r>
    <x v="0"/>
    <s v="016000"/>
    <s v="Ontwikkelingssamenwerking"/>
    <s v="649300"/>
    <s v="Toegestane werkingssubsidies aan verenigingen"/>
    <s v="Actie 10.4.1"/>
    <n v="8000"/>
    <n v="5900"/>
    <n v="2100"/>
    <n v="5900"/>
    <n v="5900"/>
    <x v="0"/>
    <s v="Inkomst"/>
    <m/>
    <m/>
    <m/>
  </r>
  <r>
    <x v="0"/>
    <s v="016000"/>
    <s v="Ontwikkelingssamenwerking"/>
    <s v="649400"/>
    <s v="Toegestane werkingssubsidies aan andere overheidsinstellinge n"/>
    <s v="Actie 10.4.1"/>
    <n v="3303.12"/>
    <n v="0"/>
    <n v="3303.12"/>
    <n v="0"/>
    <n v="0"/>
    <x v="0"/>
    <s v="Inkomst"/>
    <m/>
    <m/>
    <m/>
  </r>
  <r>
    <x v="0"/>
    <s v="016000"/>
    <s v="Ontwikkelingssamenwerking"/>
    <s v="747100"/>
    <s v="Werknemersinhouding maaltijdcheques - vastbenoemd personeel"/>
    <m/>
    <n v="0"/>
    <n v="20.71"/>
    <n v="-20.71"/>
    <n v="20.71"/>
    <n v="20.71"/>
    <x v="1"/>
    <s v="Inkomst"/>
    <m/>
    <m/>
    <m/>
  </r>
  <r>
    <x v="0"/>
    <s v="016000"/>
    <s v="Ontwikkelingssamenwerking"/>
    <s v="747200"/>
    <s v="Werknemersinhouding maaltijdcheques - contractueel personeel"/>
    <m/>
    <n v="0"/>
    <n v="73.03"/>
    <n v="-73.03"/>
    <n v="73.03"/>
    <n v="73.03"/>
    <x v="1"/>
    <s v="Inkomst"/>
    <m/>
    <m/>
    <m/>
  </r>
  <r>
    <x v="0"/>
    <s v="016000"/>
    <s v="Ontwikkelingssamenwerking"/>
    <s v="747200"/>
    <s v="Werknemersinhouding maaltijdcheques - contractueel personeel"/>
    <s v="Actie 6.3.1"/>
    <n v="240"/>
    <n v="140.61000000000001"/>
    <n v="99.39"/>
    <n v="140.61000000000001"/>
    <n v="140.61000000000001"/>
    <x v="1"/>
    <s v="Inkomst"/>
    <m/>
    <m/>
    <m/>
  </r>
  <r>
    <x v="1"/>
    <s v="016000"/>
    <s v="Ontwikkelingssamenwerking"/>
    <s v="612900"/>
    <s v="Overige verzekeringen"/>
    <s v="Actie 10.4.2"/>
    <n v="100"/>
    <n v="21.38"/>
    <n v="78.62"/>
    <n v="21.38"/>
    <n v="21.38"/>
    <x v="0"/>
    <s v="Inkomst"/>
    <n v="33215914"/>
    <n v="35558403"/>
    <n v="7.0000000000000001E-3"/>
  </r>
  <r>
    <x v="1"/>
    <s v="016000"/>
    <s v="Ontwikkelingssamenwerking"/>
    <s v="613020"/>
    <s v="Reis- en verblijfskosten personeel en mandatarissen"/>
    <s v="Actie 10.4.1"/>
    <n v="250"/>
    <n v="0"/>
    <n v="250"/>
    <n v="0"/>
    <n v="0"/>
    <x v="0"/>
    <s v="Inkomst"/>
    <m/>
    <m/>
    <m/>
  </r>
  <r>
    <x v="1"/>
    <s v="016000"/>
    <s v="Ontwikkelingssamenwerking"/>
    <s v="613200"/>
    <s v="Benodigdheden voor exploitatie"/>
    <s v="Actie 10.4.3"/>
    <n v="0"/>
    <n v="18.5"/>
    <n v="-18.5"/>
    <n v="18.5"/>
    <n v="18.5"/>
    <x v="0"/>
    <s v="Inkomst"/>
    <m/>
    <m/>
    <m/>
  </r>
  <r>
    <x v="1"/>
    <s v="016000"/>
    <s v="Ontwikkelingssamenwerking"/>
    <s v="613210"/>
    <s v="Prestaties van derden voor exploitatie"/>
    <s v="Actie 10.4.1"/>
    <n v="250"/>
    <n v="0"/>
    <n v="250"/>
    <n v="0"/>
    <n v="0"/>
    <x v="0"/>
    <s v="Inkomst"/>
    <m/>
    <m/>
    <m/>
  </r>
  <r>
    <x v="1"/>
    <s v="016000"/>
    <s v="Ontwikkelingssamenwerking"/>
    <s v="613210"/>
    <s v="Prestaties van derden voor exploitatie"/>
    <s v="Actie 10.4.2"/>
    <n v="7000"/>
    <n v="0"/>
    <n v="7000"/>
    <n v="0"/>
    <n v="0"/>
    <x v="0"/>
    <s v="Inkomst"/>
    <m/>
    <m/>
    <m/>
  </r>
  <r>
    <x v="1"/>
    <s v="016000"/>
    <s v="Ontwikkelingssamenwerking"/>
    <s v="613210"/>
    <s v="Prestaties van derden voor exploitatie"/>
    <s v="Actie 10.4.3"/>
    <n v="8000"/>
    <n v="3862.16"/>
    <n v="4137.84"/>
    <n v="3862.16"/>
    <n v="3862.16"/>
    <x v="0"/>
    <s v="Inkomst"/>
    <m/>
    <m/>
    <m/>
  </r>
  <r>
    <x v="1"/>
    <s v="016000"/>
    <s v="Ontwikkelingssamenwerking"/>
    <s v="613220"/>
    <s v="Huur voor exploitatie"/>
    <s v="Actie 10.4.1"/>
    <n v="4500"/>
    <n v="4654.51"/>
    <n v="-154.51"/>
    <n v="4654.51"/>
    <n v="4654.51"/>
    <x v="0"/>
    <s v="Inkomst"/>
    <m/>
    <m/>
    <m/>
  </r>
  <r>
    <x v="1"/>
    <s v="016000"/>
    <s v="Ontwikkelingssamenwerking"/>
    <s v="613240"/>
    <s v="Publiciteit, advertenties en info"/>
    <s v="Actie 10.4.1"/>
    <n v="1500"/>
    <n v="168.7"/>
    <n v="1331.3"/>
    <n v="168.7"/>
    <n v="168.7"/>
    <x v="0"/>
    <s v="Inkomst"/>
    <m/>
    <m/>
    <m/>
  </r>
  <r>
    <x v="1"/>
    <s v="016000"/>
    <s v="Ontwikkelingssamenwerking"/>
    <s v="615030"/>
    <s v="Telecommunicatie"/>
    <m/>
    <n v="505.59"/>
    <n v="507.9"/>
    <n v="-2.31"/>
    <n v="507.9"/>
    <n v="507.9"/>
    <x v="0"/>
    <s v="Inkomst"/>
    <m/>
    <m/>
    <m/>
  </r>
  <r>
    <x v="1"/>
    <s v="016000"/>
    <s v="Ontwikkelingssamenwerking"/>
    <s v="615100"/>
    <s v="Representatie- en receptiekosten"/>
    <s v="Actie 10.4.1"/>
    <n v="2550"/>
    <n v="1835.53"/>
    <n v="714.47"/>
    <n v="1835.53"/>
    <n v="1835.53"/>
    <x v="0"/>
    <s v="Inkomst"/>
    <m/>
    <m/>
    <m/>
  </r>
  <r>
    <x v="1"/>
    <s v="016000"/>
    <s v="Ontwikkelingssamenwerking"/>
    <s v="616600"/>
    <s v="Vergoedingen voor optredens, lesgevers, monitoren, tolken, e .d. "/>
    <s v="Actie 10.4.1"/>
    <n v="8500"/>
    <n v="3493.4"/>
    <n v="5006.6000000000004"/>
    <n v="3493.4"/>
    <n v="3493.4"/>
    <x v="0"/>
    <s v="Inkomst"/>
    <m/>
    <m/>
    <m/>
  </r>
  <r>
    <x v="1"/>
    <s v="016000"/>
    <s v="Ontwikkelingssamenwerking"/>
    <s v="620100"/>
    <s v="Bezoldigingen - vastbenoemd personeel"/>
    <m/>
    <n v="34715.4"/>
    <n v="34601.82"/>
    <n v="113.58"/>
    <n v="34601.82"/>
    <n v="34601.82"/>
    <x v="0"/>
    <s v="Inkomst"/>
    <m/>
    <m/>
    <m/>
  </r>
  <r>
    <x v="1"/>
    <s v="016000"/>
    <s v="Ontwikkelingssamenwerking"/>
    <s v="620110"/>
    <s v="Vakantiegeld - vastbenoemd personeel"/>
    <m/>
    <n v="2626.52"/>
    <n v="2626.52"/>
    <n v="0"/>
    <n v="2626.52"/>
    <n v="2626.52"/>
    <x v="0"/>
    <s v="Inkomst"/>
    <m/>
    <m/>
    <m/>
  </r>
  <r>
    <x v="1"/>
    <s v="016000"/>
    <s v="Ontwikkelingssamenwerking"/>
    <s v="620120"/>
    <s v="Eindejaarstoelage - vastbenoemd personeel"/>
    <m/>
    <n v="2134.4899999999998"/>
    <n v="2140.09"/>
    <n v="-5.6"/>
    <n v="2140.09"/>
    <n v="2140.09"/>
    <x v="0"/>
    <s v="Inkomst"/>
    <m/>
    <m/>
    <m/>
  </r>
  <r>
    <x v="1"/>
    <s v="016000"/>
    <s v="Ontwikkelingssamenwerking"/>
    <s v="620131"/>
    <s v="Maaltijdcheques - vastbenoemd personeel"/>
    <m/>
    <n v="1320"/>
    <n v="1122"/>
    <n v="198"/>
    <n v="1122"/>
    <n v="1122"/>
    <x v="0"/>
    <s v="Inkomst"/>
    <m/>
    <m/>
    <m/>
  </r>
  <r>
    <x v="1"/>
    <s v="016000"/>
    <s v="Ontwikkelingssamenwerking"/>
    <s v="620131"/>
    <s v="Maaltijdcheques - vastbenoemd personeel"/>
    <s v="Actie 6.6.9"/>
    <n v="0"/>
    <n v="114"/>
    <n v="-114"/>
    <n v="114"/>
    <n v="114"/>
    <x v="0"/>
    <s v="Inkomst"/>
    <m/>
    <m/>
    <m/>
  </r>
  <r>
    <x v="1"/>
    <s v="016000"/>
    <s v="Ontwikkelingssamenwerking"/>
    <s v="620132"/>
    <s v="Fietsvergoeding - vastbenoemd personeel"/>
    <m/>
    <n v="175.08"/>
    <n v="77.22"/>
    <n v="97.86"/>
    <n v="77.22"/>
    <n v="77.22"/>
    <x v="0"/>
    <s v="Inkomst"/>
    <m/>
    <m/>
    <m/>
  </r>
  <r>
    <x v="1"/>
    <s v="016000"/>
    <s v="Ontwikkelingssamenwerking"/>
    <s v="621110"/>
    <s v="Patronale bijdrage RSZPPO en pensioenen - vastbenoemd person eel"/>
    <m/>
    <n v="15971.31"/>
    <n v="16104.46"/>
    <n v="-133.15"/>
    <n v="16104.46"/>
    <n v="16104.46"/>
    <x v="0"/>
    <s v="Inkomst"/>
    <m/>
    <m/>
    <m/>
  </r>
  <r>
    <x v="1"/>
    <s v="016000"/>
    <s v="Ontwikkelingssamenwerking"/>
    <s v="623120"/>
    <s v="Gemeenschappelijke sociale dienst"/>
    <m/>
    <n v="51.6"/>
    <n v="0"/>
    <n v="51.6"/>
    <n v="0"/>
    <n v="0"/>
    <x v="0"/>
    <s v="Inkomst"/>
    <m/>
    <m/>
    <m/>
  </r>
  <r>
    <x v="1"/>
    <s v="016000"/>
    <s v="Ontwikkelingssamenwerking"/>
    <s v="649300"/>
    <s v="Toegestane werkingssubsidies aan verenigingen"/>
    <s v="Actie 10.4.3"/>
    <n v="9000"/>
    <n v="5350"/>
    <n v="3650"/>
    <n v="5350"/>
    <n v="5350"/>
    <x v="0"/>
    <s v="Inkomst"/>
    <m/>
    <m/>
    <m/>
  </r>
  <r>
    <x v="1"/>
    <s v="016000"/>
    <s v="Ontwikkelingssamenwerking"/>
    <s v="747100"/>
    <s v="Werknemersinhouding maaltijdcheques - vastbenoemd personeel"/>
    <m/>
    <n v="240"/>
    <n v="203.83"/>
    <n v="36.17"/>
    <n v="203.83"/>
    <n v="203.83"/>
    <x v="1"/>
    <s v="Inkomst"/>
    <m/>
    <m/>
    <m/>
  </r>
  <r>
    <x v="1"/>
    <s v="016000"/>
    <s v="Ontwikkelingssamenwerking"/>
    <s v="747100"/>
    <s v="Werknemersinhouding maaltijdcheques - vastbenoemd personeel"/>
    <s v="Actie 6.6.9"/>
    <n v="0"/>
    <n v="20.71"/>
    <n v="-20.71"/>
    <n v="20.71"/>
    <n v="20.71"/>
    <x v="1"/>
    <s v="Inkomst"/>
    <m/>
    <m/>
    <m/>
  </r>
  <r>
    <x v="2"/>
    <s v="016000"/>
    <s v="Ontwikkelingssamenwerking"/>
    <s v="612900"/>
    <s v="Overige verzekeringen"/>
    <s v="Actie 10.4.5"/>
    <n v="200"/>
    <n v="76.959999999999994"/>
    <n v="123.04"/>
    <n v="76.959999999999994"/>
    <n v="76.959999999999994"/>
    <x v="0"/>
    <s v="Inkomst"/>
    <n v="31788907"/>
    <n v="36343990"/>
    <n v="7.0000000000000001E-3"/>
  </r>
  <r>
    <x v="2"/>
    <s v="016000"/>
    <s v="Ontwikkelingssamenwerking"/>
    <s v="613010"/>
    <s v="Vorming en opleiding"/>
    <s v="Actie 10.4.5"/>
    <n v="200"/>
    <n v="12"/>
    <n v="188"/>
    <n v="12"/>
    <n v="12"/>
    <x v="0"/>
    <s v="Inkomst"/>
    <m/>
    <m/>
    <m/>
  </r>
  <r>
    <x v="2"/>
    <s v="016000"/>
    <s v="Ontwikkelingssamenwerking"/>
    <s v="613020"/>
    <s v="Reis- en verblijfskosten personeel en mandatarissen"/>
    <s v="Actie 6.6.9"/>
    <n v="250"/>
    <n v="116.36"/>
    <n v="133.63999999999999"/>
    <n v="116.36"/>
    <n v="116.36"/>
    <x v="0"/>
    <s v="Inkomst"/>
    <m/>
    <m/>
    <m/>
  </r>
  <r>
    <x v="2"/>
    <s v="016000"/>
    <s v="Ontwikkelingssamenwerking"/>
    <s v="613210"/>
    <s v="Prestaties van derden voor exploitatie"/>
    <s v="Actie 10.4.2"/>
    <n v="1500"/>
    <n v="8766.91"/>
    <n v="-7266.91"/>
    <n v="8766.91"/>
    <n v="8766.91"/>
    <x v="0"/>
    <s v="Inkomst"/>
    <m/>
    <m/>
    <m/>
  </r>
  <r>
    <x v="2"/>
    <s v="016000"/>
    <s v="Ontwikkelingssamenwerking"/>
    <s v="613210"/>
    <s v="Prestaties van derden voor exploitatie"/>
    <s v="Actie 10.4.3"/>
    <n v="1000"/>
    <n v="0"/>
    <n v="1000"/>
    <n v="0"/>
    <n v="0"/>
    <x v="0"/>
    <s v="Inkomst"/>
    <m/>
    <m/>
    <m/>
  </r>
  <r>
    <x v="2"/>
    <s v="016000"/>
    <s v="Ontwikkelingssamenwerking"/>
    <s v="613210"/>
    <s v="Prestaties van derden voor exploitatie"/>
    <s v="Actie 10.4.5"/>
    <n v="1000"/>
    <n v="1404.67"/>
    <n v="-404.67"/>
    <n v="1404.67"/>
    <n v="1404.67"/>
    <x v="0"/>
    <s v="Inkomst"/>
    <m/>
    <m/>
    <m/>
  </r>
  <r>
    <x v="2"/>
    <s v="016000"/>
    <s v="Ontwikkelingssamenwerking"/>
    <s v="613210"/>
    <s v="Prestaties van derden voor exploitatie"/>
    <s v="Actie 10.4.7"/>
    <n v="10750"/>
    <n v="12519.19"/>
    <n v="-1769.19"/>
    <n v="12519.19"/>
    <n v="12519.19"/>
    <x v="0"/>
    <s v="Inkomst"/>
    <m/>
    <m/>
    <m/>
  </r>
  <r>
    <x v="2"/>
    <s v="016000"/>
    <s v="Ontwikkelingssamenwerking"/>
    <s v="613210"/>
    <s v="Prestaties van derden voor exploitatie"/>
    <s v="Actie 6.1.1"/>
    <n v="250"/>
    <n v="0"/>
    <n v="250"/>
    <n v="0"/>
    <n v="0"/>
    <x v="0"/>
    <s v="Inkomst"/>
    <m/>
    <m/>
    <m/>
  </r>
  <r>
    <x v="2"/>
    <s v="016000"/>
    <s v="Ontwikkelingssamenwerking"/>
    <s v="613210"/>
    <s v="Prestaties van derden voor exploitatie"/>
    <s v="Actie 6.6.7"/>
    <n v="800"/>
    <n v="0"/>
    <n v="800"/>
    <n v="0"/>
    <n v="0"/>
    <x v="0"/>
    <s v="Inkomst"/>
    <m/>
    <m/>
    <m/>
  </r>
  <r>
    <x v="2"/>
    <s v="016000"/>
    <s v="Ontwikkelingssamenwerking"/>
    <s v="613220"/>
    <s v="Huur voor exploitatie"/>
    <s v="Actie 6.6.2"/>
    <n v="3500"/>
    <n v="2922.15"/>
    <n v="577.85"/>
    <n v="2922.15"/>
    <n v="2922.15"/>
    <x v="0"/>
    <s v="Inkomst"/>
    <m/>
    <m/>
    <m/>
  </r>
  <r>
    <x v="2"/>
    <s v="016000"/>
    <s v="Ontwikkelingssamenwerking"/>
    <s v="613220"/>
    <s v="Huur voor exploitatie"/>
    <s v="Actie 6.6.5"/>
    <n v="1500"/>
    <n v="0"/>
    <n v="1500"/>
    <n v="0"/>
    <n v="0"/>
    <x v="0"/>
    <s v="Inkomst"/>
    <m/>
    <m/>
    <m/>
  </r>
  <r>
    <x v="2"/>
    <s v="016000"/>
    <s v="Ontwikkelingssamenwerking"/>
    <s v="613240"/>
    <s v="Publiciteit, advertenties en info"/>
    <s v="Actie 10.4.6"/>
    <n v="500"/>
    <n v="251.68"/>
    <n v="248.32"/>
    <n v="251.68"/>
    <n v="251.68"/>
    <x v="0"/>
    <s v="Inkomst"/>
    <m/>
    <m/>
    <m/>
  </r>
  <r>
    <x v="2"/>
    <s v="016000"/>
    <s v="Ontwikkelingssamenwerking"/>
    <s v="613240"/>
    <s v="Publiciteit, advertenties en info"/>
    <s v="Actie 6.6.1"/>
    <n v="400"/>
    <n v="39"/>
    <n v="361"/>
    <n v="39"/>
    <n v="39"/>
    <x v="0"/>
    <s v="Inkomst"/>
    <m/>
    <m/>
    <m/>
  </r>
  <r>
    <x v="2"/>
    <s v="016000"/>
    <s v="Ontwikkelingssamenwerking"/>
    <s v="613240"/>
    <s v="Publiciteit, advertenties en info"/>
    <s v="Actie 6.6.2"/>
    <n v="1000"/>
    <n v="459.33"/>
    <n v="540.66999999999996"/>
    <n v="459.33"/>
    <n v="459.33"/>
    <x v="0"/>
    <s v="Inkomst"/>
    <m/>
    <m/>
    <m/>
  </r>
  <r>
    <x v="2"/>
    <s v="016000"/>
    <s v="Ontwikkelingssamenwerking"/>
    <s v="613240"/>
    <s v="Publiciteit, advertenties en info"/>
    <s v="Actie 6.6.5"/>
    <n v="1000"/>
    <n v="0"/>
    <n v="1000"/>
    <n v="0"/>
    <n v="0"/>
    <x v="0"/>
    <s v="Inkomst"/>
    <m/>
    <m/>
    <m/>
  </r>
  <r>
    <x v="2"/>
    <s v="016000"/>
    <s v="Ontwikkelingssamenwerking"/>
    <s v="613240"/>
    <s v="Publiciteit, advertenties en info"/>
    <s v="Actie 6.6.7"/>
    <n v="500"/>
    <n v="0"/>
    <n v="500"/>
    <n v="0"/>
    <n v="0"/>
    <x v="0"/>
    <s v="Inkomst"/>
    <m/>
    <m/>
    <m/>
  </r>
  <r>
    <x v="2"/>
    <s v="016000"/>
    <s v="Ontwikkelingssamenwerking"/>
    <s v="615030"/>
    <s v="Telecommunicatie"/>
    <m/>
    <n v="505.59"/>
    <n v="505.56"/>
    <n v="0.03"/>
    <n v="505.56"/>
    <n v="505.56"/>
    <x v="0"/>
    <s v="Inkomst"/>
    <m/>
    <m/>
    <m/>
  </r>
  <r>
    <x v="2"/>
    <s v="016000"/>
    <s v="Ontwikkelingssamenwerking"/>
    <s v="615100"/>
    <s v="Representatie- en receptiekosten"/>
    <s v="Actie 6.6.2"/>
    <n v="3000"/>
    <n v="1491.4"/>
    <n v="1508.6"/>
    <n v="1491.4"/>
    <n v="1491.4"/>
    <x v="0"/>
    <s v="Inkomst"/>
    <m/>
    <m/>
    <m/>
  </r>
  <r>
    <x v="2"/>
    <s v="016000"/>
    <s v="Ontwikkelingssamenwerking"/>
    <s v="615100"/>
    <s v="Representatie- en receptiekosten"/>
    <s v="Actie 6.6.5"/>
    <n v="1000"/>
    <n v="913.08"/>
    <n v="86.92"/>
    <n v="913.08"/>
    <n v="913.08"/>
    <x v="0"/>
    <s v="Inkomst"/>
    <m/>
    <m/>
    <m/>
  </r>
  <r>
    <x v="2"/>
    <s v="016000"/>
    <s v="Ontwikkelingssamenwerking"/>
    <s v="616600"/>
    <s v="Vergoedingen voor optredens, lesgevers, monitoren, tolken, e .d. "/>
    <s v="Actie 6.6.2"/>
    <n v="6650"/>
    <n v="3237.76"/>
    <n v="3412.24"/>
    <n v="3237.76"/>
    <n v="3237.76"/>
    <x v="0"/>
    <s v="Inkomst"/>
    <m/>
    <m/>
    <m/>
  </r>
  <r>
    <x v="2"/>
    <s v="016000"/>
    <s v="Ontwikkelingssamenwerking"/>
    <s v="616600"/>
    <s v="Vergoedingen voor optredens, lesgevers, monitoren, tolken, e .d. "/>
    <s v="Actie 6.6.4"/>
    <n v="3000"/>
    <n v="289.60000000000002"/>
    <n v="2710.4"/>
    <n v="289.60000000000002"/>
    <n v="289.60000000000002"/>
    <x v="0"/>
    <s v="Inkomst"/>
    <m/>
    <m/>
    <m/>
  </r>
  <r>
    <x v="2"/>
    <s v="016000"/>
    <s v="Ontwikkelingssamenwerking"/>
    <s v="616600"/>
    <s v="Vergoedingen voor optredens, lesgevers, monitoren, tolken, e .d. "/>
    <s v="Actie 6.6.5"/>
    <n v="500"/>
    <n v="0"/>
    <n v="500"/>
    <n v="0"/>
    <n v="0"/>
    <x v="0"/>
    <s v="Inkomst"/>
    <m/>
    <m/>
    <m/>
  </r>
  <r>
    <x v="2"/>
    <s v="016000"/>
    <s v="Ontwikkelingssamenwerking"/>
    <s v="620100"/>
    <s v="Bezoldigingen - vastbenoemd personeel"/>
    <s v="Actie 6.6.9"/>
    <n v="31005.52"/>
    <n v="33462.99"/>
    <n v="-2457.4699999999998"/>
    <n v="33462.99"/>
    <n v="33462.99"/>
    <x v="0"/>
    <s v="Inkomst"/>
    <m/>
    <m/>
    <m/>
  </r>
  <r>
    <x v="2"/>
    <s v="016000"/>
    <s v="Ontwikkelingssamenwerking"/>
    <s v="620110"/>
    <s v="Vakantiegeld - vastbenoemd personeel"/>
    <s v="Actie 6.6.9"/>
    <n v="1164.28"/>
    <n v="1164.28"/>
    <n v="0"/>
    <n v="1164.28"/>
    <n v="1164.28"/>
    <x v="0"/>
    <s v="Inkomst"/>
    <m/>
    <m/>
    <m/>
  </r>
  <r>
    <x v="2"/>
    <s v="016000"/>
    <s v="Ontwikkelingssamenwerking"/>
    <s v="620120"/>
    <s v="Eindejaarstoelage - vastbenoemd personeel"/>
    <s v="Actie 6.6.9"/>
    <n v="2061.59"/>
    <n v="0"/>
    <n v="2061.59"/>
    <n v="0"/>
    <n v="0"/>
    <x v="0"/>
    <s v="Inkomst"/>
    <m/>
    <m/>
    <m/>
  </r>
  <r>
    <x v="2"/>
    <s v="016000"/>
    <s v="Ontwikkelingssamenwerking"/>
    <s v="620131"/>
    <s v="Maaltijdcheques - vastbenoemd personeel"/>
    <s v="Actie 6.6.9"/>
    <n v="1320"/>
    <n v="1284"/>
    <n v="36"/>
    <n v="1284"/>
    <n v="1284"/>
    <x v="0"/>
    <s v="Inkomst"/>
    <m/>
    <m/>
    <m/>
  </r>
  <r>
    <x v="2"/>
    <s v="016000"/>
    <s v="Ontwikkelingssamenwerking"/>
    <s v="620132"/>
    <s v="Fietsvergoeding - vastbenoemd personeel"/>
    <s v="Actie 6.6.9"/>
    <n v="0"/>
    <n v="108.11"/>
    <n v="-108.11"/>
    <n v="108.11"/>
    <n v="108.11"/>
    <x v="0"/>
    <s v="Inkomst"/>
    <m/>
    <m/>
    <m/>
  </r>
  <r>
    <x v="2"/>
    <s v="016000"/>
    <s v="Ontwikkelingssamenwerking"/>
    <s v="620220"/>
    <s v="Eindejaarstoelage - contractueel personeel"/>
    <s v="Actie 6.6.9"/>
    <n v="0"/>
    <n v="21.99"/>
    <n v="-21.99"/>
    <n v="21.99"/>
    <n v="21.99"/>
    <x v="0"/>
    <s v="Inkomst"/>
    <m/>
    <m/>
    <m/>
  </r>
  <r>
    <x v="2"/>
    <s v="016000"/>
    <s v="Ontwikkelingssamenwerking"/>
    <s v="621110"/>
    <s v="Patronale bijdrage RSZPPO en pensioenen - vastbenoemd person eel"/>
    <m/>
    <n v="0"/>
    <n v="0.01"/>
    <n v="-0.01"/>
    <n v="0.01"/>
    <n v="0.01"/>
    <x v="0"/>
    <s v="Inkomst"/>
    <m/>
    <m/>
    <m/>
  </r>
  <r>
    <x v="2"/>
    <s v="016000"/>
    <s v="Ontwikkelingssamenwerking"/>
    <s v="621110"/>
    <s v="Patronale bijdrage RSZPPO en pensioenen - vastbenoemd person eel"/>
    <s v="Actie 6.6.9"/>
    <n v="14355.48"/>
    <n v="14554.45"/>
    <n v="-198.97"/>
    <n v="14554.45"/>
    <n v="14554.45"/>
    <x v="0"/>
    <s v="Inkomst"/>
    <m/>
    <m/>
    <m/>
  </r>
  <r>
    <x v="2"/>
    <s v="016000"/>
    <s v="Ontwikkelingssamenwerking"/>
    <s v="621210"/>
    <s v="Patronale bijdrage RSZPPO - contractueel personeel"/>
    <s v="Actie 6.6.9"/>
    <n v="0"/>
    <n v="0"/>
    <n v="0"/>
    <n v="0"/>
    <n v="0"/>
    <x v="0"/>
    <s v="Inkomst"/>
    <m/>
    <m/>
    <m/>
  </r>
  <r>
    <x v="2"/>
    <s v="016000"/>
    <s v="Ontwikkelingssamenwerking"/>
    <s v="623120"/>
    <s v="Gemeenschappelijke sociale dienst"/>
    <s v="Actie 6.6.9"/>
    <n v="46.56"/>
    <n v="0"/>
    <n v="46.56"/>
    <n v="0"/>
    <n v="0"/>
    <x v="0"/>
    <s v="Inkomst"/>
    <m/>
    <m/>
    <m/>
  </r>
  <r>
    <x v="2"/>
    <s v="016000"/>
    <s v="Ontwikkelingssamenwerking"/>
    <s v="623300"/>
    <s v="Vakbondspremies"/>
    <s v="Actie 6.6.9"/>
    <n v="46.55"/>
    <n v="85.88"/>
    <n v="-39.33"/>
    <n v="85.88"/>
    <n v="85.88"/>
    <x v="0"/>
    <s v="Inkomst"/>
    <m/>
    <m/>
    <m/>
  </r>
  <r>
    <x v="2"/>
    <s v="016000"/>
    <s v="Ontwikkelingssamenwerking"/>
    <s v="649300"/>
    <s v="Toegestane werkingssubsidies aan verenigingen"/>
    <s v="Actie 6.6.6"/>
    <n v="10500"/>
    <n v="4534.6499999999996"/>
    <n v="5965.35"/>
    <n v="4534.6499999999996"/>
    <n v="4534.6499999999996"/>
    <x v="0"/>
    <s v="Inkomst"/>
    <m/>
    <m/>
    <m/>
  </r>
  <r>
    <x v="2"/>
    <s v="016000"/>
    <s v="Ontwikkelingssamenwerking"/>
    <s v="649400"/>
    <s v="Toegestane werkingssubsidies aan andere overheidsinstellinge n"/>
    <s v="Actie 10.4.4"/>
    <n v="6000"/>
    <n v="0"/>
    <n v="6000"/>
    <n v="0"/>
    <n v="0"/>
    <x v="0"/>
    <s v="Inkomst"/>
    <m/>
    <m/>
    <m/>
  </r>
  <r>
    <x v="2"/>
    <s v="016000"/>
    <s v="Ontwikkelingssamenwerking"/>
    <s v="740520"/>
    <s v="Specifieke werkingssubsidies - Vlaams"/>
    <s v="Actie 6.6.9"/>
    <n v="50000"/>
    <n v="45000"/>
    <n v="5000"/>
    <n v="45000"/>
    <n v="45000"/>
    <x v="1"/>
    <s v="Inkomst"/>
    <m/>
    <m/>
    <m/>
  </r>
  <r>
    <x v="2"/>
    <s v="016000"/>
    <s v="Ontwikkelingssamenwerking"/>
    <s v="747100"/>
    <s v="Werknemersinhouding maaltijdcheques - vastbenoemd personeel"/>
    <s v="Actie 6.6.9"/>
    <n v="240"/>
    <n v="219.09"/>
    <n v="20.91"/>
    <n v="219.09"/>
    <n v="219.09"/>
    <x v="1"/>
    <s v="Inkomst"/>
    <m/>
    <m/>
    <m/>
  </r>
  <r>
    <x v="3"/>
    <s v="016000"/>
    <s v="Ontwikkelingssamenwerking"/>
    <n v="612900"/>
    <s v="Overige verzekeringen"/>
    <s v="Actie 10.4.5"/>
    <n v="150"/>
    <n v="32.07"/>
    <n v="117.93"/>
    <n v="32.07"/>
    <n v="32.07"/>
    <x v="0"/>
    <s v="Inkomst"/>
    <n v="31684602"/>
    <n v="34515327"/>
    <n v="7.0000000000000001E-3"/>
  </r>
  <r>
    <x v="3"/>
    <s v="016000"/>
    <s v="Ontwikkelingssamenwerking"/>
    <s v="613010"/>
    <s v="Vorming en opleiding"/>
    <s v="Actie 10.4.5"/>
    <n v="150"/>
    <n v="0"/>
    <n v="150"/>
    <n v="0"/>
    <n v="0"/>
    <x v="0"/>
    <s v="Inkomst"/>
    <m/>
    <m/>
    <m/>
  </r>
  <r>
    <x v="3"/>
    <s v="016000"/>
    <s v="Ontwikkelingssamenwerking"/>
    <s v="613020"/>
    <s v="Reis- en verblijfskosten personeel en mandatarissen"/>
    <m/>
    <n v="0"/>
    <n v="140.11000000000001"/>
    <n v="-140.11000000000001"/>
    <n v="140.11000000000001"/>
    <n v="140.11000000000001"/>
    <x v="0"/>
    <s v="Inkomst"/>
    <m/>
    <m/>
    <m/>
  </r>
  <r>
    <x v="3"/>
    <s v="016000"/>
    <s v="Ontwikkelingssamenwerking"/>
    <s v="613020"/>
    <s v="Reis- en verblijfskosten personeel en mandatarissen"/>
    <s v="Actie 10.4.5"/>
    <n v="1850"/>
    <n v="0"/>
    <n v="1850"/>
    <n v="0"/>
    <n v="0"/>
    <x v="0"/>
    <s v="Inkomst"/>
    <m/>
    <m/>
    <m/>
  </r>
  <r>
    <x v="3"/>
    <s v="016000"/>
    <s v="Ontwikkelingssamenwerking"/>
    <s v="613020"/>
    <s v="Reis- en verblijfskosten personeel en mandatarissen"/>
    <s v="Actie 10.4.7"/>
    <n v="7250"/>
    <n v="7150.87"/>
    <n v="99.13"/>
    <n v="7150.87"/>
    <n v="7150.87"/>
    <x v="0"/>
    <s v="Inkomst"/>
    <m/>
    <m/>
    <m/>
  </r>
  <r>
    <x v="3"/>
    <s v="016000"/>
    <s v="Ontwikkelingssamenwerking"/>
    <s v="613020"/>
    <s v="Reis- en verblijfskosten personeel en mandatarissen"/>
    <s v="Actie 6.6.9"/>
    <n v="0"/>
    <n v="2.85"/>
    <n v="-2.85"/>
    <n v="2.85"/>
    <n v="2.85"/>
    <x v="0"/>
    <s v="Inkomst"/>
    <m/>
    <m/>
    <m/>
  </r>
  <r>
    <x v="3"/>
    <s v="016000"/>
    <s v="Ontwikkelingssamenwerking"/>
    <s v="613210"/>
    <s v="Prestaties van derden voor exploitatie"/>
    <s v="Actie 10.4.2"/>
    <n v="1500"/>
    <n v="0"/>
    <n v="1500"/>
    <n v="0"/>
    <n v="0"/>
    <x v="0"/>
    <s v="Inkomst"/>
    <m/>
    <m/>
    <m/>
  </r>
  <r>
    <x v="3"/>
    <s v="016000"/>
    <s v="Ontwikkelingssamenwerking"/>
    <s v="613210"/>
    <s v="Prestaties van derden voor exploitatie"/>
    <s v="Actie 10.4.6"/>
    <n v="2000"/>
    <n v="553.6"/>
    <n v="1446.4"/>
    <n v="553.6"/>
    <n v="553.6"/>
    <x v="0"/>
    <s v="Inkomst"/>
    <m/>
    <m/>
    <m/>
  </r>
  <r>
    <x v="3"/>
    <s v="016000"/>
    <s v="Ontwikkelingssamenwerking"/>
    <s v="613210"/>
    <s v="Prestaties van derden voor exploitatie"/>
    <s v="Actie 10.4.7"/>
    <n v="0"/>
    <n v="233.2"/>
    <n v="-233.2"/>
    <n v="233.2"/>
    <n v="233.2"/>
    <x v="0"/>
    <s v="Inkomst"/>
    <m/>
    <m/>
    <m/>
  </r>
  <r>
    <x v="3"/>
    <s v="016000"/>
    <s v="Ontwikkelingssamenwerking"/>
    <s v="613210"/>
    <s v="Prestaties van derden voor exploitatie"/>
    <s v="Actie 6.6.4"/>
    <n v="0"/>
    <n v="212"/>
    <n v="-212"/>
    <n v="212"/>
    <n v="212"/>
    <x v="0"/>
    <s v="Inkomst"/>
    <m/>
    <m/>
    <m/>
  </r>
  <r>
    <x v="3"/>
    <s v="016000"/>
    <s v="Ontwikkelingssamenwerking"/>
    <s v="613210"/>
    <s v="Prestaties van derden voor exploitatie"/>
    <s v="Actie 6.6.7"/>
    <n v="1500"/>
    <n v="0"/>
    <n v="1500"/>
    <n v="0"/>
    <n v="0"/>
    <x v="0"/>
    <s v="Inkomst"/>
    <m/>
    <m/>
    <m/>
  </r>
  <r>
    <x v="3"/>
    <s v="016000"/>
    <s v="Ontwikkelingssamenwerking"/>
    <s v="613220"/>
    <s v="Huur voor exploitatie"/>
    <m/>
    <n v="0"/>
    <n v="0"/>
    <n v="0"/>
    <n v="0"/>
    <n v="0"/>
    <x v="0"/>
    <s v="Inkomst"/>
    <m/>
    <m/>
    <m/>
  </r>
  <r>
    <x v="3"/>
    <s v="016000"/>
    <s v="Ontwikkelingssamenwerking"/>
    <s v="613220"/>
    <s v="Huur voor exploitatie"/>
    <s v="Actie 6.6.2"/>
    <n v="3500"/>
    <n v="2619.6"/>
    <n v="880.4"/>
    <n v="2619.6"/>
    <n v="2619.6"/>
    <x v="0"/>
    <s v="Inkomst"/>
    <m/>
    <m/>
    <m/>
  </r>
  <r>
    <x v="3"/>
    <s v="016000"/>
    <s v="Ontwikkelingssamenwerking"/>
    <s v="613220"/>
    <s v="Huur voor exploitatie"/>
    <s v="Actie 6.6.4"/>
    <n v="179"/>
    <n v="0"/>
    <n v="179"/>
    <n v="0"/>
    <n v="0"/>
    <x v="0"/>
    <s v="Inkomst"/>
    <m/>
    <m/>
    <m/>
  </r>
  <r>
    <x v="3"/>
    <s v="016000"/>
    <s v="Ontwikkelingssamenwerking"/>
    <s v="613220"/>
    <s v="Huur voor exploitatie"/>
    <s v="Actie 6.6.5"/>
    <n v="1500"/>
    <n v="1487.09"/>
    <n v="12.91"/>
    <n v="1487.09"/>
    <n v="1487.09"/>
    <x v="0"/>
    <s v="Inkomst"/>
    <m/>
    <m/>
    <m/>
  </r>
  <r>
    <x v="3"/>
    <s v="016000"/>
    <s v="Ontwikkelingssamenwerking"/>
    <s v="613240"/>
    <s v="Publiciteit, advertenties en info"/>
    <m/>
    <n v="0"/>
    <n v="0"/>
    <n v="0"/>
    <n v="0"/>
    <n v="0"/>
    <x v="0"/>
    <s v="Inkomst"/>
    <m/>
    <m/>
    <m/>
  </r>
  <r>
    <x v="3"/>
    <s v="016000"/>
    <s v="Ontwikkelingssamenwerking"/>
    <s v="613240"/>
    <s v="Publiciteit, advertenties en info"/>
    <s v="Actie 10.4.3"/>
    <n v="1000"/>
    <n v="0"/>
    <n v="1000"/>
    <n v="0"/>
    <n v="0"/>
    <x v="0"/>
    <s v="Inkomst"/>
    <m/>
    <m/>
    <m/>
  </r>
  <r>
    <x v="3"/>
    <s v="016000"/>
    <s v="Ontwikkelingssamenwerking"/>
    <s v="613240"/>
    <s v="Publiciteit, advertenties en info"/>
    <s v="Actie 10.4.6"/>
    <n v="500"/>
    <n v="0"/>
    <n v="500"/>
    <n v="0"/>
    <n v="0"/>
    <x v="0"/>
    <s v="Inkomst"/>
    <m/>
    <m/>
    <m/>
  </r>
  <r>
    <x v="3"/>
    <s v="016000"/>
    <s v="Ontwikkelingssamenwerking"/>
    <s v="613240"/>
    <s v="Publiciteit, advertenties en info"/>
    <s v="Actie 6.6.1"/>
    <n v="1000"/>
    <n v="0"/>
    <n v="1000"/>
    <n v="0"/>
    <n v="0"/>
    <x v="0"/>
    <s v="Inkomst"/>
    <m/>
    <m/>
    <m/>
  </r>
  <r>
    <x v="3"/>
    <s v="016000"/>
    <s v="Ontwikkelingssamenwerking"/>
    <s v="613240"/>
    <s v="Publiciteit, advertenties en info"/>
    <s v="Actie 6.6.2"/>
    <n v="4250"/>
    <n v="2364.8200000000002"/>
    <n v="1885.18"/>
    <n v="2364.8200000000002"/>
    <n v="2364.8200000000002"/>
    <x v="0"/>
    <s v="Inkomst"/>
    <m/>
    <m/>
    <m/>
  </r>
  <r>
    <x v="3"/>
    <s v="016000"/>
    <s v="Ontwikkelingssamenwerking"/>
    <s v="613240"/>
    <s v="Publiciteit, advertenties en info"/>
    <s v="Actie 6.6.5"/>
    <n v="1600"/>
    <n v="611.66"/>
    <n v="988.34"/>
    <n v="611.66"/>
    <n v="611.66"/>
    <x v="0"/>
    <s v="Inkomst"/>
    <m/>
    <m/>
    <m/>
  </r>
  <r>
    <x v="3"/>
    <s v="016000"/>
    <s v="Ontwikkelingssamenwerking"/>
    <s v="613240"/>
    <s v="Publiciteit, advertenties en info"/>
    <s v="Actie 6.6.7"/>
    <n v="500"/>
    <n v="0"/>
    <n v="500"/>
    <n v="0"/>
    <n v="0"/>
    <x v="0"/>
    <s v="Inkomst"/>
    <m/>
    <m/>
    <m/>
  </r>
  <r>
    <x v="3"/>
    <s v="016000"/>
    <s v="Ontwikkelingssamenwerking"/>
    <s v="615020"/>
    <s v="Documentatie en abonnementen"/>
    <m/>
    <n v="0"/>
    <n v="34.549999999999997"/>
    <n v="-34.549999999999997"/>
    <n v="34.549999999999997"/>
    <n v="34.549999999999997"/>
    <x v="0"/>
    <s v="Inkomst"/>
    <m/>
    <m/>
    <m/>
  </r>
  <r>
    <x v="3"/>
    <s v="016000"/>
    <s v="Ontwikkelingssamenwerking"/>
    <s v="615100"/>
    <s v="Representatie- en receptiekosten"/>
    <m/>
    <n v="0"/>
    <n v="0"/>
    <n v="0"/>
    <n v="0"/>
    <n v="0"/>
    <x v="0"/>
    <s v="Inkomst"/>
    <m/>
    <m/>
    <m/>
  </r>
  <r>
    <x v="3"/>
    <s v="016000"/>
    <s v="Ontwikkelingssamenwerking"/>
    <s v="615100"/>
    <s v="Representatie- en receptiekosten"/>
    <s v="Actie 6.6.2"/>
    <n v="3000"/>
    <n v="462.98"/>
    <n v="2537.02"/>
    <n v="462.98"/>
    <n v="462.98"/>
    <x v="0"/>
    <s v="Inkomst"/>
    <m/>
    <m/>
    <m/>
  </r>
  <r>
    <x v="3"/>
    <s v="016000"/>
    <s v="Ontwikkelingssamenwerking"/>
    <s v="616600"/>
    <s v="Vergoedingen voor optredens, lesgevers, monitoren, tolken, e .d. "/>
    <m/>
    <n v="0"/>
    <n v="0"/>
    <n v="0"/>
    <n v="0"/>
    <n v="0"/>
    <x v="0"/>
    <s v="Inkomst"/>
    <m/>
    <m/>
    <m/>
  </r>
  <r>
    <x v="3"/>
    <s v="016000"/>
    <s v="Ontwikkelingssamenwerking"/>
    <s v="616600"/>
    <s v="Vergoedingen voor optredens, lesgevers, monitoren, tolken, e .d. "/>
    <s v="Actie 6.6.2"/>
    <n v="520.29999999999995"/>
    <n v="1636.82"/>
    <n v="-1116.52"/>
    <n v="1636.82"/>
    <n v="1636.82"/>
    <x v="0"/>
    <s v="Inkomst"/>
    <m/>
    <m/>
    <m/>
  </r>
  <r>
    <x v="3"/>
    <s v="016000"/>
    <s v="Ontwikkelingssamenwerking"/>
    <s v="616600"/>
    <s v="Vergoedingen voor optredens, lesgevers, monitoren, tolken, e .d. "/>
    <s v="Actie 6.6.4"/>
    <n v="3150"/>
    <n v="1165.0999999999999"/>
    <n v="1984.9"/>
    <n v="1165.0999999999999"/>
    <n v="1165.0999999999999"/>
    <x v="0"/>
    <s v="Inkomst"/>
    <m/>
    <m/>
    <m/>
  </r>
  <r>
    <x v="3"/>
    <s v="016000"/>
    <s v="Ontwikkelingssamenwerking"/>
    <s v="620100"/>
    <s v="Bezoldigingen - vastbenoemd personeel"/>
    <s v="Actie 6.6.9"/>
    <n v="12655"/>
    <n v="15186.24"/>
    <n v="-2531.2399999999998"/>
    <n v="15186.24"/>
    <n v="15186.24"/>
    <x v="0"/>
    <s v="Inkomst"/>
    <m/>
    <m/>
    <m/>
  </r>
  <r>
    <x v="3"/>
    <s v="016000"/>
    <s v="Ontwikkelingssamenwerking"/>
    <s v="620110"/>
    <s v="Vakantiegeld - vastbenoemd personeel"/>
    <s v="Actie 6.6.9"/>
    <n v="0"/>
    <n v="0"/>
    <n v="0"/>
    <n v="0"/>
    <n v="0"/>
    <x v="0"/>
    <s v="Inkomst"/>
    <m/>
    <m/>
    <m/>
  </r>
  <r>
    <x v="3"/>
    <s v="016000"/>
    <s v="Ontwikkelingssamenwerking"/>
    <s v="620120"/>
    <s v="Eindejaarstoelage - vastbenoemd personeel"/>
    <s v="Actie 6.6.9"/>
    <n v="0"/>
    <n v="673.33"/>
    <n v="-673.33"/>
    <n v="673.33"/>
    <n v="673.33"/>
    <x v="0"/>
    <s v="Inkomst"/>
    <m/>
    <m/>
    <m/>
  </r>
  <r>
    <x v="3"/>
    <s v="016000"/>
    <s v="Ontwikkelingssamenwerking"/>
    <s v="620131"/>
    <s v="Maaltijdcheques - vastbenoemd personeel"/>
    <m/>
    <n v="0"/>
    <n v="132"/>
    <n v="-132"/>
    <n v="132"/>
    <n v="132"/>
    <x v="0"/>
    <s v="Inkomst"/>
    <m/>
    <m/>
    <m/>
  </r>
  <r>
    <x v="3"/>
    <s v="016000"/>
    <s v="Ontwikkelingssamenwerking"/>
    <s v="620131"/>
    <s v="Maaltijdcheques - vastbenoemd personeel"/>
    <s v="Actie 6.6.9"/>
    <n v="0"/>
    <n v="300"/>
    <n v="-300"/>
    <n v="300"/>
    <n v="300"/>
    <x v="0"/>
    <s v="Inkomst"/>
    <m/>
    <m/>
    <m/>
  </r>
  <r>
    <x v="3"/>
    <s v="016000"/>
    <s v="Ontwikkelingssamenwerking"/>
    <s v="620132"/>
    <s v="Fietsvergoeding - vastbenoemd personeel"/>
    <m/>
    <n v="0"/>
    <n v="66.930000000000007"/>
    <n v="-66.930000000000007"/>
    <n v="66.930000000000007"/>
    <n v="66.930000000000007"/>
    <x v="0"/>
    <s v="Inkomst"/>
    <m/>
    <m/>
    <m/>
  </r>
  <r>
    <x v="3"/>
    <s v="016000"/>
    <s v="Ontwikkelingssamenwerking"/>
    <s v="620132"/>
    <s v="Fietsvergoeding - vastbenoemd personeel"/>
    <s v="Actie 6.6.9"/>
    <n v="0"/>
    <n v="77.22"/>
    <n v="-77.22"/>
    <n v="77.22"/>
    <n v="77.22"/>
    <x v="0"/>
    <s v="Inkomst"/>
    <m/>
    <m/>
    <m/>
  </r>
  <r>
    <x v="3"/>
    <s v="016000"/>
    <s v="Ontwikkelingssamenwerking"/>
    <s v="620200"/>
    <s v="Bezoldigingen - contractueel personeel"/>
    <s v="Actie 6.6.9"/>
    <n v="15180"/>
    <n v="14999.32"/>
    <n v="180.68"/>
    <n v="14999.32"/>
    <n v="14999.32"/>
    <x v="0"/>
    <s v="Inkomst"/>
    <m/>
    <m/>
    <m/>
  </r>
  <r>
    <x v="3"/>
    <s v="016000"/>
    <s v="Ontwikkelingssamenwerking"/>
    <s v="620210"/>
    <s v="Vakantiegeld - contractueel personeel"/>
    <m/>
    <n v="0"/>
    <n v="0"/>
    <n v="0"/>
    <n v="0"/>
    <n v="0"/>
    <x v="0"/>
    <s v="Inkomst"/>
    <m/>
    <m/>
    <m/>
  </r>
  <r>
    <x v="3"/>
    <s v="016000"/>
    <s v="Ontwikkelingssamenwerking"/>
    <s v="620210"/>
    <s v="Vakantiegeld - contractueel personeel"/>
    <s v="Actie 6.6.9"/>
    <n v="2328"/>
    <n v="3491.39"/>
    <n v="-1163.3900000000001"/>
    <n v="3491.39"/>
    <n v="3491.39"/>
    <x v="0"/>
    <s v="Inkomst"/>
    <m/>
    <m/>
    <m/>
  </r>
  <r>
    <x v="3"/>
    <s v="016000"/>
    <s v="Ontwikkelingssamenwerking"/>
    <s v="620220"/>
    <s v="Eindejaarstoelage - contractueel personeel"/>
    <s v="Actie 6.6.9"/>
    <n v="1357"/>
    <n v="1346.65"/>
    <n v="10.35"/>
    <n v="1346.65"/>
    <n v="1346.65"/>
    <x v="0"/>
    <s v="Inkomst"/>
    <m/>
    <m/>
    <m/>
  </r>
  <r>
    <x v="3"/>
    <s v="016000"/>
    <s v="Ontwikkelingssamenwerking"/>
    <s v="620231"/>
    <s v="Maaltijdcheques - contractueel personeel"/>
    <m/>
    <n v="0"/>
    <n v="0"/>
    <n v="0"/>
    <n v="0"/>
    <n v="0"/>
    <x v="0"/>
    <s v="Inkomst"/>
    <m/>
    <m/>
    <m/>
  </r>
  <r>
    <x v="3"/>
    <s v="016000"/>
    <s v="Ontwikkelingssamenwerking"/>
    <s v="620231"/>
    <s v="Maaltijdcheques - contractueel personeel"/>
    <s v="Actie 6.6.9"/>
    <n v="7920"/>
    <n v="690"/>
    <n v="7230"/>
    <n v="690"/>
    <n v="690"/>
    <x v="0"/>
    <s v="Inkomst"/>
    <m/>
    <m/>
    <m/>
  </r>
  <r>
    <x v="3"/>
    <s v="016000"/>
    <s v="Ontwikkelingssamenwerking"/>
    <s v="621110"/>
    <s v="Patronale bijdrage RSZPPO - vastbenoemd personeel"/>
    <m/>
    <n v="0"/>
    <n v="0"/>
    <n v="0"/>
    <n v="0"/>
    <n v="0"/>
    <x v="0"/>
    <s v="Inkomst"/>
    <m/>
    <m/>
    <m/>
  </r>
  <r>
    <x v="3"/>
    <s v="016000"/>
    <s v="Ontwikkelingssamenwerking"/>
    <s v="621110"/>
    <s v="Patronale bijdrage RSZPPO - vastbenoemd personeel"/>
    <s v="Actie 6.6.9"/>
    <n v="1949"/>
    <n v="6718.84"/>
    <n v="-4769.84"/>
    <n v="6718.84"/>
    <n v="6718.84"/>
    <x v="0"/>
    <s v="Inkomst"/>
    <m/>
    <m/>
    <m/>
  </r>
  <r>
    <x v="3"/>
    <s v="016000"/>
    <s v="Ontwikkelingssamenwerking"/>
    <s v="621120"/>
    <s v="Patronale bijdrage pensioenen - vastbenoemd personeel"/>
    <s v="Actie 6.6.9"/>
    <n v="3591"/>
    <n v="0"/>
    <n v="3591"/>
    <n v="0"/>
    <n v="0"/>
    <x v="0"/>
    <s v="Inkomst"/>
    <m/>
    <m/>
    <m/>
  </r>
  <r>
    <x v="3"/>
    <s v="016000"/>
    <s v="Ontwikkelingssamenwerking"/>
    <s v="621210"/>
    <s v="Patronale bijdrage RSZPPO - contractueel personeel"/>
    <s v="Actie 6.6.9"/>
    <n v="4773"/>
    <n v="4672.05"/>
    <n v="100.95"/>
    <n v="4672.05"/>
    <n v="4672.05"/>
    <x v="0"/>
    <s v="Inkomst"/>
    <m/>
    <m/>
    <m/>
  </r>
  <r>
    <x v="3"/>
    <s v="016000"/>
    <s v="Ontwikkelingssamenwerking"/>
    <s v="622210"/>
    <s v="Tweede pensioenpijler -  contractueel personeel"/>
    <s v="Actie 6.6.9"/>
    <n v="270"/>
    <n v="0"/>
    <n v="270"/>
    <n v="0"/>
    <n v="0"/>
    <x v="0"/>
    <s v="Inkomst"/>
    <m/>
    <m/>
    <m/>
  </r>
  <r>
    <x v="3"/>
    <s v="016000"/>
    <s v="Ontwikkelingssamenwerking"/>
    <s v="623120"/>
    <s v="Gemeenschappelijke sociale dienst"/>
    <s v="Actie 6.6.9"/>
    <n v="42"/>
    <n v="0"/>
    <n v="42"/>
    <n v="0"/>
    <n v="0"/>
    <x v="0"/>
    <s v="Inkomst"/>
    <m/>
    <m/>
    <m/>
  </r>
  <r>
    <x v="3"/>
    <s v="016000"/>
    <s v="Ontwikkelingssamenwerking"/>
    <s v="623300"/>
    <s v="Vakbondspremies"/>
    <s v="Actie 6.6.9"/>
    <n v="47"/>
    <n v="0"/>
    <n v="47"/>
    <n v="0"/>
    <n v="0"/>
    <x v="0"/>
    <s v="Inkomst"/>
    <m/>
    <m/>
    <m/>
  </r>
  <r>
    <x v="3"/>
    <s v="016000"/>
    <s v="Ontwikkelingssamenwerking"/>
    <s v="649300"/>
    <s v="Toegestane werkingssubsidies aan verenigingen"/>
    <s v="Actie 6.6.6"/>
    <n v="11000"/>
    <n v="3025"/>
    <n v="7975"/>
    <n v="3025"/>
    <n v="3025"/>
    <x v="0"/>
    <s v="Inkomst"/>
    <m/>
    <m/>
    <m/>
  </r>
  <r>
    <x v="3"/>
    <s v="016000"/>
    <s v="Ontwikkelingssamenwerking"/>
    <s v="649400"/>
    <s v="Toegestane werkingssubsidies aan andere overheidsinstellinge n"/>
    <m/>
    <n v="0"/>
    <n v="0"/>
    <n v="0"/>
    <n v="0"/>
    <n v="0"/>
    <x v="0"/>
    <s v="Inkomst"/>
    <m/>
    <m/>
    <m/>
  </r>
  <r>
    <x v="3"/>
    <s v="016000"/>
    <s v="Ontwikkelingssamenwerking"/>
    <s v="649400"/>
    <s v="Toegestane werkingssubsidies aan andere overheidsinstellinge n"/>
    <s v="Actie 10.4.1"/>
    <n v="9500"/>
    <n v="4589.1499999999996"/>
    <n v="4910.8500000000004"/>
    <n v="4589.1499999999996"/>
    <n v="4589.1499999999996"/>
    <x v="0"/>
    <s v="Inkomst"/>
    <m/>
    <m/>
    <m/>
  </r>
  <r>
    <x v="3"/>
    <s v="016000"/>
    <s v="Ontwikkelingssamenwerking"/>
    <s v="740520"/>
    <s v="Specifieke werkingssubsidies - Vlaams"/>
    <s v="Actie 6.6.9"/>
    <n v="50000"/>
    <n v="90142.49"/>
    <n v="-40142.49"/>
    <n v="90142.49"/>
    <n v="90142.49"/>
    <x v="1"/>
    <s v="Inkomst"/>
    <m/>
    <m/>
    <m/>
  </r>
  <r>
    <x v="3"/>
    <s v="016000"/>
    <s v="Ontwikkelingssamenwerking"/>
    <s v="747010"/>
    <s v="Werknemersinhouding maaltijdcheques - vastbenoemd personeel"/>
    <s v="Actie 6.6.9"/>
    <n v="0"/>
    <n v="61.04"/>
    <n v="-61.04"/>
    <n v="61.04"/>
    <n v="61.04"/>
    <x v="1"/>
    <s v="Inkomst"/>
    <m/>
    <m/>
    <m/>
  </r>
  <r>
    <x v="3"/>
    <s v="016000"/>
    <s v="Ontwikkelingssamenwerking"/>
    <s v="747020"/>
    <s v="Werknemersinhouding maaltijdcheques - contractueel personeel"/>
    <m/>
    <n v="0"/>
    <n v="0"/>
    <n v="0"/>
    <n v="0"/>
    <n v="0"/>
    <x v="1"/>
    <s v="Inkomst"/>
    <m/>
    <m/>
    <m/>
  </r>
  <r>
    <x v="3"/>
    <s v="016000"/>
    <s v="Ontwikkelingssamenwerking"/>
    <s v="747020"/>
    <s v="Werknemersinhouding maaltijdcheques - contractueel personeel"/>
    <s v="Actie 6.6.9"/>
    <n v="1439"/>
    <n v="125.35"/>
    <n v="1313.65"/>
    <n v="125.35"/>
    <n v="125.35"/>
    <x v="1"/>
    <s v="Inkomst"/>
    <m/>
    <m/>
    <m/>
  </r>
</pivotCacheRecords>
</file>

<file path=xl/pivotCache/pivotCacheRecords57.xml><?xml version="1.0" encoding="utf-8"?>
<pivotCacheRecords xmlns="http://schemas.openxmlformats.org/spreadsheetml/2006/main" xmlns:r="http://schemas.openxmlformats.org/officeDocument/2006/relationships" count="8">
  <r>
    <x v="0"/>
    <n v="153"/>
    <m/>
    <n v="18"/>
    <n v="171"/>
    <n v="1783"/>
    <s v="€92.163,10"/>
    <n v="123"/>
  </r>
  <r>
    <x v="1"/>
    <n v="156"/>
    <n v="20"/>
    <n v="7"/>
    <n v="183"/>
    <n v="2251"/>
    <s v="€141.434,76"/>
    <n v="184"/>
  </r>
  <r>
    <x v="2"/>
    <n v="183"/>
    <m/>
    <n v="5"/>
    <n v="188"/>
    <n v="3511"/>
    <s v="€188.316,70"/>
    <n v="146"/>
  </r>
  <r>
    <x v="3"/>
    <n v="208"/>
    <m/>
    <n v="6"/>
    <n v="214"/>
    <n v="3208"/>
    <s v="€173.383,50"/>
    <n v="143"/>
  </r>
  <r>
    <x v="4"/>
    <n v="138"/>
    <m/>
    <n v="7"/>
    <n v="145"/>
    <n v="2601"/>
    <s v="€124.216,76"/>
    <n v="68"/>
  </r>
  <r>
    <x v="5"/>
    <n v="111"/>
    <m/>
    <n v="10"/>
    <n v="121"/>
    <n v="976"/>
    <s v="€56.969,05"/>
    <n v="83"/>
  </r>
  <r>
    <x v="6"/>
    <n v="87"/>
    <m/>
    <n v="6"/>
    <n v="93"/>
    <n v="722"/>
    <s v="€42.990,35"/>
    <n v="57"/>
  </r>
  <r>
    <x v="7"/>
    <n v="77"/>
    <m/>
    <m/>
    <n v="77"/>
    <m/>
    <m/>
    <m/>
  </r>
</pivotCacheRecords>
</file>

<file path=xl/pivotCache/pivotCacheRecords58.xml><?xml version="1.0" encoding="utf-8"?>
<pivotCacheRecords xmlns="http://schemas.openxmlformats.org/spreadsheetml/2006/main" xmlns:r="http://schemas.openxmlformats.org/officeDocument/2006/relationships" count="9">
  <r>
    <x v="0"/>
    <n v="310"/>
    <n v="227"/>
    <n v="537"/>
    <n v="171"/>
    <n v="16"/>
    <n v="187"/>
    <n v="0"/>
    <n v="0"/>
    <n v="0"/>
  </r>
  <r>
    <x v="1"/>
    <n v="354"/>
    <n v="226"/>
    <n v="580"/>
    <n v="147"/>
    <n v="13"/>
    <n v="160"/>
    <n v="2"/>
    <n v="0"/>
    <n v="2"/>
  </r>
  <r>
    <x v="2"/>
    <n v="342"/>
    <n v="260"/>
    <n v="602"/>
    <n v="146"/>
    <n v="18"/>
    <n v="164"/>
    <n v="1"/>
    <n v="0"/>
    <n v="1"/>
  </r>
  <r>
    <x v="3"/>
    <n v="282"/>
    <n v="261"/>
    <n v="543"/>
    <n v="131"/>
    <n v="19"/>
    <n v="150"/>
    <n v="2"/>
    <n v="0"/>
    <n v="2"/>
  </r>
  <r>
    <x v="4"/>
    <n v="149"/>
    <n v="243"/>
    <n v="392"/>
    <n v="132"/>
    <n v="5"/>
    <n v="137"/>
    <n v="3"/>
    <n v="0"/>
    <n v="3"/>
  </r>
  <r>
    <x v="5"/>
    <n v="134"/>
    <n v="227"/>
    <n v="361"/>
    <n v="122"/>
    <n v="17"/>
    <n v="139"/>
    <n v="2"/>
    <n v="0"/>
    <n v="2"/>
  </r>
  <r>
    <x v="6"/>
    <n v="80"/>
    <n v="242"/>
    <n v="322"/>
    <n v="100"/>
    <n v="8"/>
    <n v="108"/>
    <n v="3"/>
    <n v="1"/>
    <n v="4"/>
  </r>
  <r>
    <x v="7"/>
    <n v="67"/>
    <n v="246"/>
    <n v="313"/>
    <n v="113"/>
    <n v="13"/>
    <n v="126"/>
    <n v="2"/>
    <n v="0"/>
    <n v="2"/>
  </r>
  <r>
    <x v="8"/>
    <n v="48"/>
    <n v="176"/>
    <n v="224"/>
    <n v="75"/>
    <n v="11"/>
    <n v="86"/>
    <n v="1"/>
    <n v="0"/>
    <n v="1"/>
  </r>
</pivotCacheRecords>
</file>

<file path=xl/pivotCache/pivotCacheRecords59.xml><?xml version="1.0" encoding="utf-8"?>
<pivotCacheRecords xmlns="http://schemas.openxmlformats.org/spreadsheetml/2006/main" xmlns:r="http://schemas.openxmlformats.org/officeDocument/2006/relationships" count="3">
  <r>
    <x v="0"/>
    <n v="14"/>
    <n v="2"/>
    <n v="1"/>
    <m/>
    <n v="2"/>
    <n v="11"/>
    <n v="111"/>
  </r>
  <r>
    <x v="1"/>
    <n v="15"/>
    <n v="5"/>
    <m/>
    <n v="1"/>
    <m/>
    <n v="28"/>
    <n v="133"/>
  </r>
  <r>
    <x v="2"/>
    <n v="7"/>
    <m/>
    <n v="1"/>
    <m/>
    <n v="1"/>
    <n v="16"/>
    <n v="129"/>
  </r>
</pivotCacheRecords>
</file>

<file path=xl/pivotCache/pivotCacheRecords6.xml><?xml version="1.0" encoding="utf-8"?>
<pivotCacheRecords xmlns="http://schemas.openxmlformats.org/spreadsheetml/2006/main" xmlns:r="http://schemas.openxmlformats.org/officeDocument/2006/relationships" count="4">
  <r>
    <x v="0"/>
    <n v="1256"/>
    <n v="275"/>
    <n v="184"/>
    <n v="619"/>
  </r>
  <r>
    <x v="1"/>
    <n v="1276"/>
    <n v="252"/>
    <n v="183"/>
    <n v="855"/>
  </r>
  <r>
    <x v="2"/>
    <n v="1548"/>
    <n v="261"/>
    <n v="168"/>
    <n v="950"/>
  </r>
  <r>
    <x v="3"/>
    <n v="1634"/>
    <n v="246"/>
    <n v="191"/>
    <n v="1021"/>
  </r>
</pivotCacheRecords>
</file>

<file path=xl/pivotCache/pivotCacheRecords60.xml><?xml version="1.0" encoding="utf-8"?>
<pivotCacheRecords xmlns="http://schemas.openxmlformats.org/spreadsheetml/2006/main" xmlns:r="http://schemas.openxmlformats.org/officeDocument/2006/relationships" count="6">
  <r>
    <x v="0"/>
    <n v="37"/>
    <n v="45"/>
  </r>
  <r>
    <x v="1"/>
    <n v="35"/>
    <n v="42"/>
  </r>
  <r>
    <x v="2"/>
    <n v="26"/>
    <n v="25"/>
  </r>
  <r>
    <x v="3"/>
    <n v="29"/>
    <n v="24"/>
  </r>
  <r>
    <x v="4"/>
    <n v="29"/>
    <n v="19"/>
  </r>
  <r>
    <x v="5"/>
    <n v="43"/>
    <n v="9"/>
  </r>
</pivotCacheRecords>
</file>

<file path=xl/pivotCache/pivotCacheRecords61.xml><?xml version="1.0" encoding="utf-8"?>
<pivotCacheRecords xmlns="http://schemas.openxmlformats.org/spreadsheetml/2006/main" xmlns:r="http://schemas.openxmlformats.org/officeDocument/2006/relationships" count="7">
  <r>
    <x v="0"/>
    <n v="5.0999999999999997E-2"/>
    <m/>
    <m/>
  </r>
  <r>
    <x v="1"/>
    <n v="6.3E-2"/>
    <m/>
    <m/>
  </r>
  <r>
    <x v="2"/>
    <n v="8.5000000000000006E-2"/>
    <m/>
    <m/>
  </r>
  <r>
    <x v="3"/>
    <n v="7.3999999999999996E-2"/>
    <m/>
    <m/>
  </r>
  <r>
    <x v="4"/>
    <n v="7.0999999999999994E-2"/>
    <n v="2.8000000000000001E-2"/>
    <n v="0.254"/>
  </r>
  <r>
    <x v="5"/>
    <n v="0.05"/>
    <n v="1.4E-2"/>
    <n v="0.20399999999999999"/>
  </r>
  <r>
    <x v="6"/>
    <n v="9.0999999999999998E-2"/>
    <n v="3.5000000000000003E-2"/>
    <n v="0.29399999999999998"/>
  </r>
</pivotCacheRecords>
</file>

<file path=xl/pivotCache/pivotCacheRecords62.xml><?xml version="1.0" encoding="utf-8"?>
<pivotCacheRecords xmlns="http://schemas.openxmlformats.org/spreadsheetml/2006/main" xmlns:r="http://schemas.openxmlformats.org/officeDocument/2006/relationships" count="8">
  <r>
    <x v="0"/>
    <n v="950"/>
    <m/>
    <n v="132"/>
  </r>
  <r>
    <x v="1"/>
    <n v="1131"/>
    <m/>
    <n v="156"/>
  </r>
  <r>
    <x v="2"/>
    <n v="1434"/>
    <m/>
    <n v="160"/>
  </r>
  <r>
    <x v="3"/>
    <n v="1432"/>
    <m/>
    <n v="164"/>
  </r>
  <r>
    <x v="4"/>
    <m/>
    <n v="1340"/>
    <n v="177"/>
  </r>
  <r>
    <x v="5"/>
    <m/>
    <n v="1368"/>
    <n v="174"/>
  </r>
  <r>
    <x v="6"/>
    <m/>
    <n v="1485"/>
    <n v="197"/>
  </r>
  <r>
    <x v="7"/>
    <m/>
    <n v="1253"/>
    <n v="179"/>
  </r>
</pivotCacheRecords>
</file>

<file path=xl/pivotCache/pivotCacheRecords63.xml><?xml version="1.0" encoding="utf-8"?>
<pivotCacheRecords xmlns="http://schemas.openxmlformats.org/spreadsheetml/2006/main" xmlns:r="http://schemas.openxmlformats.org/officeDocument/2006/relationships" count="8">
  <r>
    <x v="0"/>
    <s v="HARELBEKE"/>
    <s v="West-Vlaanderen"/>
    <x v="0"/>
    <x v="0"/>
    <n v="1519"/>
    <n v="28"/>
    <n v="3"/>
    <n v="0"/>
    <n v="2"/>
    <n v="0"/>
    <n v="1.8433179723502304E-2"/>
    <n v="1.9749835418038184E-3"/>
    <n v="0"/>
    <n v="1.3166556945358788E-3"/>
    <n v="0"/>
  </r>
  <r>
    <x v="0"/>
    <s v="HARELBEKE"/>
    <s v="West-Vlaanderen"/>
    <x v="1"/>
    <x v="1"/>
    <n v="404"/>
    <n v="7"/>
    <n v="5"/>
    <n v="5"/>
    <n v="2"/>
    <n v="3"/>
    <n v="1.7326732673267328E-2"/>
    <n v="1.2376237623762377E-2"/>
    <n v="1.2376237623762377E-2"/>
    <n v="4.9504950495049506E-3"/>
    <n v="7.4257425742574254E-3"/>
  </r>
  <r>
    <x v="1"/>
    <s v="HARELBEKE"/>
    <s v="West-Vlaanderen"/>
    <x v="0"/>
    <x v="0"/>
    <n v="1548"/>
    <n v="41"/>
    <n v="3"/>
    <n v="0"/>
    <n v="1"/>
    <n v="0"/>
    <n v="2.6485788113695091E-2"/>
    <n v="1.937984496124031E-3"/>
    <n v="0"/>
    <n v="6.459948320413437E-4"/>
    <n v="0"/>
  </r>
  <r>
    <x v="1"/>
    <s v="HARELBEKE"/>
    <s v="West-Vlaanderen"/>
    <x v="1"/>
    <x v="1"/>
    <n v="447"/>
    <n v="9"/>
    <n v="5"/>
    <n v="0"/>
    <n v="0"/>
    <n v="0"/>
    <n v="2.0134228187919462E-2"/>
    <n v="1.1185682326621925E-2"/>
    <n v="0"/>
    <n v="0"/>
    <n v="0"/>
  </r>
  <r>
    <x v="2"/>
    <s v="HARELBEKE"/>
    <s v="West-Vlaanderen"/>
    <x v="0"/>
    <x v="0"/>
    <n v="1532"/>
    <n v="28"/>
    <n v="5"/>
    <n v="5"/>
    <n v="1"/>
    <n v="0"/>
    <n v="1.8276762402088774E-2"/>
    <n v="3.2637075718015664E-3"/>
    <n v="3.2637075718015664E-3"/>
    <n v="6.5274151436031332E-4"/>
    <n v="0"/>
  </r>
  <r>
    <x v="2"/>
    <s v="HARELBEKE"/>
    <s v="West-Vlaanderen"/>
    <x v="1"/>
    <x v="1"/>
    <n v="472"/>
    <n v="14"/>
    <n v="5"/>
    <n v="6"/>
    <n v="4"/>
    <n v="1"/>
    <n v="2.9661016949152543E-2"/>
    <n v="1.059322033898305E-2"/>
    <n v="1.2711864406779662E-2"/>
    <n v="8.4745762711864406E-3"/>
    <n v="2.1186440677966102E-3"/>
  </r>
  <r>
    <x v="3"/>
    <s v="HARELBEKE"/>
    <s v="West-Vlaanderen"/>
    <x v="0"/>
    <x v="0"/>
    <n v="1594"/>
    <n v="11"/>
    <n v="2"/>
    <n v="3"/>
    <n v="0"/>
    <n v="0"/>
    <n v="6.9008782936010038E-3"/>
    <n v="1.2547051442910915E-3"/>
    <n v="1.8820577164366374E-3"/>
    <n v="0"/>
    <n v="0"/>
  </r>
  <r>
    <x v="3"/>
    <s v="HARELBEKE"/>
    <s v="West-Vlaanderen"/>
    <x v="1"/>
    <x v="1"/>
    <n v="481"/>
    <n v="10"/>
    <n v="2"/>
    <n v="1"/>
    <n v="0"/>
    <n v="4"/>
    <n v="2.0790020790020791E-2"/>
    <n v="4.1580041580041582E-3"/>
    <n v="2.0790020790020791E-3"/>
    <n v="0"/>
    <n v="8.3160083160083165E-3"/>
  </r>
</pivotCacheRecords>
</file>

<file path=xl/pivotCache/pivotCacheRecords64.xml><?xml version="1.0" encoding="utf-8"?>
<pivotCacheRecords xmlns="http://schemas.openxmlformats.org/spreadsheetml/2006/main" xmlns:r="http://schemas.openxmlformats.org/officeDocument/2006/relationships" count="8">
  <r>
    <x v="0"/>
    <n v="5375"/>
    <n v="46"/>
    <n v="116.84782608695652"/>
    <n v="3460"/>
    <n v="224"/>
    <n v="15.4"/>
    <n v="270"/>
  </r>
  <r>
    <x v="1"/>
    <n v="6411"/>
    <n v="49"/>
    <n v="130.83673469387756"/>
    <n v="3831"/>
    <n v="237"/>
    <n v="16.2"/>
    <n v="211"/>
  </r>
  <r>
    <x v="2"/>
    <n v="7640"/>
    <n v="53"/>
    <n v="144.15094339622641"/>
    <n v="4554"/>
    <n v="260"/>
    <n v="17.5"/>
    <n v="169"/>
  </r>
  <r>
    <x v="3"/>
    <n v="7624"/>
    <n v="47"/>
    <n v="162.21276595744681"/>
    <n v="4331"/>
    <n v="258"/>
    <n v="16.8"/>
    <n v="169"/>
  </r>
  <r>
    <x v="4"/>
    <n v="8292"/>
    <n v="50"/>
    <n v="165.84"/>
    <n v="4360"/>
    <n v="255"/>
    <n v="17.100000000000001"/>
    <n v="137"/>
  </r>
  <r>
    <x v="5"/>
    <n v="6632"/>
    <n v="46"/>
    <n v="144.16999999999999"/>
    <n v="3294"/>
    <n v="229"/>
    <n v="14.38"/>
    <n v="209"/>
  </r>
  <r>
    <x v="6"/>
    <n v="5924"/>
    <n v="43"/>
    <n v="137.77000000000001"/>
    <n v="3108"/>
    <n v="222"/>
    <n v="14"/>
    <n v="259"/>
  </r>
  <r>
    <x v="7"/>
    <n v="6422"/>
    <n v="49"/>
    <n v="131.06"/>
    <n v="1772"/>
    <n v="208"/>
    <n v="8.52"/>
    <n v="294"/>
  </r>
</pivotCacheRecords>
</file>

<file path=xl/pivotCache/pivotCacheRecords65.xml><?xml version="1.0" encoding="utf-8"?>
<pivotCacheRecords xmlns="http://schemas.openxmlformats.org/spreadsheetml/2006/main" xmlns:r="http://schemas.openxmlformats.org/officeDocument/2006/relationships" count="4">
  <r>
    <x v="0"/>
    <n v="1056"/>
    <n v="0.71889999999999998"/>
    <n v="670"/>
    <n v="0.68369999999999997"/>
    <n v="2520"/>
    <n v="0.6734"/>
    <n v="4246"/>
    <n v="0.67649999999999999"/>
  </r>
  <r>
    <x v="1"/>
    <n v="1326"/>
    <n v="0.5877"/>
    <n v="855"/>
    <n v="0.79159999999999997"/>
    <n v="1836"/>
    <n v="0.39150000000000001"/>
    <n v="4017"/>
    <n v="0.44650000000000001"/>
  </r>
  <r>
    <x v="2"/>
    <n v="1014"/>
    <n v="0.89893617021276595"/>
    <n v="568"/>
    <n v="0.60425531914893615"/>
    <n v="2279"/>
    <n v="0.50961538461538458"/>
    <n v="3861"/>
    <n v="0.52480000000000004"/>
  </r>
  <r>
    <x v="3"/>
    <n v="1260"/>
    <n v="0.88732394366197187"/>
    <n v="734"/>
    <n v="0.76458333333333328"/>
    <n v="3226"/>
    <n v="0.69676025917926565"/>
    <n v="5220"/>
    <n v="0.65885000000000005"/>
  </r>
</pivotCacheRecords>
</file>

<file path=xl/pivotCache/pivotCacheRecords66.xml><?xml version="1.0" encoding="utf-8"?>
<pivotCacheRecords xmlns="http://schemas.openxmlformats.org/spreadsheetml/2006/main" xmlns:r="http://schemas.openxmlformats.org/officeDocument/2006/relationships" count="7">
  <r>
    <x v="0"/>
    <n v="61020"/>
    <n v="35725"/>
    <n v="18111"/>
    <n v="681"/>
    <n v="115537"/>
  </r>
  <r>
    <x v="1"/>
    <n v="73744"/>
    <n v="36758"/>
    <n v="19089"/>
    <n v="2828"/>
    <n v="132419"/>
  </r>
  <r>
    <x v="2"/>
    <n v="89551"/>
    <n v="60913"/>
    <n v="24556"/>
    <n v="6631"/>
    <n v="181651"/>
  </r>
  <r>
    <x v="3"/>
    <n v="91759"/>
    <n v="64049"/>
    <n v="22948"/>
    <n v="3775"/>
    <n v="182531"/>
  </r>
  <r>
    <x v="4"/>
    <n v="90082"/>
    <n v="60942"/>
    <n v="17612"/>
    <n v="2410"/>
    <n v="171046"/>
  </r>
  <r>
    <x v="5"/>
    <n v="99239"/>
    <n v="53936"/>
    <n v="19609"/>
    <n v="1820"/>
    <n v="174604"/>
  </r>
  <r>
    <x v="6"/>
    <n v="94809"/>
    <n v="53138"/>
    <n v="12988.5"/>
    <n v="2740"/>
    <n v="163675.5"/>
  </r>
</pivotCacheRecords>
</file>

<file path=xl/pivotCache/pivotCacheRecords67.xml><?xml version="1.0" encoding="utf-8"?>
<pivotCacheRecords xmlns="http://schemas.openxmlformats.org/spreadsheetml/2006/main" xmlns:r="http://schemas.openxmlformats.org/officeDocument/2006/relationships" count="9">
  <r>
    <x v="0"/>
    <n v="5320"/>
    <n v="58131"/>
    <n v="227622"/>
  </r>
  <r>
    <x v="1"/>
    <n v="5160"/>
    <n v="58023"/>
    <n v="222485"/>
  </r>
  <r>
    <x v="2"/>
    <n v="5055"/>
    <n v="54050"/>
    <n v="209055"/>
  </r>
  <r>
    <x v="3"/>
    <n v="4969"/>
    <n v="52901"/>
    <n v="203804"/>
  </r>
  <r>
    <x v="4"/>
    <n v="4861"/>
    <n v="50013"/>
    <n v="195092"/>
  </r>
  <r>
    <x v="5"/>
    <n v="4820"/>
    <n v="49308"/>
    <n v="193017"/>
  </r>
  <r>
    <x v="6"/>
    <n v="4717"/>
    <n v="48846"/>
    <n v="190294"/>
  </r>
  <r>
    <x v="7"/>
    <n v="4746"/>
    <n v="48082"/>
    <n v="187607"/>
  </r>
  <r>
    <x v="8"/>
    <n v="4718"/>
    <n v="46601"/>
    <n v="186849"/>
  </r>
</pivotCacheRecords>
</file>

<file path=xl/pivotCache/pivotCacheRecords68.xml><?xml version="1.0" encoding="utf-8"?>
<pivotCacheRecords xmlns="http://schemas.openxmlformats.org/spreadsheetml/2006/main" xmlns:r="http://schemas.openxmlformats.org/officeDocument/2006/relationships" count="8">
  <r>
    <x v="0"/>
    <s v="Harelbeke"/>
    <n v="7.0999999999999994E-2"/>
    <n v="-6.3E-2"/>
    <n v="7.9999999999999932E-3"/>
  </r>
  <r>
    <x v="0"/>
    <s v="Vlaams Gewest"/>
    <n v="8.1000000000000003E-2"/>
    <n v="-0.06"/>
    <n v="2.1000000000000005E-2"/>
  </r>
  <r>
    <x v="1"/>
    <s v="Harelbeke"/>
    <n v="6.5000000000000002E-2"/>
    <n v="-5.8999999999999997E-2"/>
    <n v="6.0000000000000053E-3"/>
  </r>
  <r>
    <x v="1"/>
    <s v="Vlaams Gewest"/>
    <n v="7.5999999999999998E-2"/>
    <n v="-6.7000000000000004E-2"/>
    <n v="8.9999999999999941E-3"/>
  </r>
  <r>
    <x v="2"/>
    <s v="Harelbeke"/>
    <n v="9.5000000000000001E-2"/>
    <n v="-6.6000000000000003E-2"/>
    <n v="2.8999999999999998E-2"/>
  </r>
  <r>
    <x v="2"/>
    <s v="Vlaams Gewest"/>
    <n v="0.1"/>
    <n v="-7.2999999999999995E-2"/>
    <n v="2.700000000000001E-2"/>
  </r>
  <r>
    <x v="3"/>
    <s v="Harelbeke"/>
    <n v="8.5999999999999993E-2"/>
    <n v="-6.0999999999999999E-2"/>
    <n v="2.4999999999999994E-2"/>
  </r>
  <r>
    <x v="3"/>
    <s v="Vlaams Gewest"/>
    <n v="8.6999999999999994E-2"/>
    <n v="-6.2E-2"/>
    <n v="2.4999999999999994E-2"/>
  </r>
</pivotCacheRecords>
</file>

<file path=xl/pivotCache/pivotCacheRecords69.xml><?xml version="1.0" encoding="utf-8"?>
<pivotCacheRecords xmlns="http://schemas.openxmlformats.org/spreadsheetml/2006/main" xmlns:r="http://schemas.openxmlformats.org/officeDocument/2006/relationships" count="10">
  <r>
    <x v="0"/>
    <n v="122.4"/>
    <n v="1"/>
    <n v="110.7"/>
    <n v="1"/>
    <n v="121228"/>
    <n v="1"/>
    <n v="142975"/>
    <n v="1"/>
    <n v="105697"/>
    <n v="1"/>
    <n v="139649"/>
    <n v="1"/>
    <n v="213871"/>
    <n v="1"/>
    <n v="280609"/>
    <n v="1"/>
  </r>
  <r>
    <x v="1"/>
    <n v="121.9"/>
    <n v="0.99591503267973858"/>
    <n v="120.3"/>
    <n v="1.0867208672086721"/>
    <n v="146369"/>
    <n v="1.2073860824232026"/>
    <n v="159833"/>
    <n v="1.1179087253016262"/>
    <n v="119462"/>
    <n v="1.1302307539476049"/>
    <n v="157347"/>
    <n v="1.1267320209954959"/>
    <n v="235878"/>
    <n v="1.102898476184242"/>
    <n v="302466"/>
    <n v="1.0778913007066773"/>
  </r>
  <r>
    <x v="2"/>
    <n v="116.6"/>
    <n v="0.95261437908496727"/>
    <n v="129.1"/>
    <n v="1.1662149954832881"/>
    <n v="139371"/>
    <n v="1.1496601445210677"/>
    <n v="171394"/>
    <n v="1.1987690155621613"/>
    <n v="127985"/>
    <n v="1.2108669120221009"/>
    <n v="172141"/>
    <n v="1.2326690488295655"/>
    <n v="223115"/>
    <n v="1.043222316256061"/>
    <n v="326949"/>
    <n v="1.1651408187192855"/>
  </r>
  <r>
    <x v="3"/>
    <n v="109.5"/>
    <n v="0.89460784313725483"/>
    <n v="137"/>
    <n v="1.2375790424570912"/>
    <n v="142605"/>
    <n v="1.1763371498333719"/>
    <n v="177707"/>
    <n v="1.242923588039867"/>
    <n v="135304"/>
    <n v="1.2801120183165084"/>
    <n v="181924"/>
    <n v="1.3027232561636675"/>
    <n v="287341"/>
    <n v="1.3435248350641273"/>
    <n v="335903"/>
    <n v="1.1970499877053125"/>
  </r>
  <r>
    <x v="4"/>
    <n v="123"/>
    <n v="1.0049019607843137"/>
    <n v="147.6"/>
    <n v="1.3333333333333333"/>
    <n v="149913"/>
    <n v="1.2366202527468901"/>
    <n v="182450"/>
    <n v="1.2760972197936702"/>
    <n v="145103"/>
    <n v="1.3728204206363472"/>
    <n v="183991"/>
    <n v="1.3175246510895173"/>
    <n v="275666"/>
    <n v="1.2889358538558289"/>
    <n v="320885"/>
    <n v="1.1435306779183847"/>
  </r>
  <r>
    <x v="5"/>
    <n v="81.599999999999994"/>
    <n v="0.66666666666666663"/>
    <n v="155.69999999999999"/>
    <n v="1.4065040650406502"/>
    <n v="187955"/>
    <n v="1.5504256442406046"/>
    <n v="195236"/>
    <n v="1.3655254415107536"/>
    <n v="160738"/>
    <n v="1.5207432566676442"/>
    <n v="192446"/>
    <n v="1.3780693023222508"/>
    <n v="272211"/>
    <n v="1.2727812559907608"/>
    <n v="341285"/>
    <n v="1.2162297004016265"/>
  </r>
  <r>
    <x v="6"/>
    <n v="137.80000000000001"/>
    <n v="1.1258169934640523"/>
    <n v="156.69999999999999"/>
    <n v="1.4155374887082204"/>
    <n v="179516"/>
    <n v="1.4808130134952322"/>
    <n v="200331"/>
    <n v="1.4011610421402343"/>
    <n v="157179"/>
    <n v="1.4870715346698582"/>
    <n v="201030"/>
    <n v="1.4395376980859154"/>
    <n v="293009"/>
    <n v="1.3700267918511626"/>
    <n v="351676"/>
    <n v="1.2532598740596346"/>
  </r>
  <r>
    <x v="7"/>
    <n v="110.6"/>
    <n v="0.90359477124182996"/>
    <n v="165.6"/>
    <n v="1.4959349593495934"/>
    <n v="185937"/>
    <n v="1.533779324908437"/>
    <n v="206411"/>
    <n v="1.4436859590837559"/>
    <n v="161927"/>
    <n v="1.5319923933508046"/>
    <n v="207811"/>
    <n v="1.4880951528474962"/>
    <n v="299923"/>
    <n v="1.4023546904442397"/>
    <n v="353275"/>
    <n v="1.2589581944983945"/>
  </r>
  <r>
    <x v="8"/>
    <n v="142.30000000000001"/>
    <n v="1.1625816993464053"/>
    <n v="169.1"/>
    <n v="1.5275519421860884"/>
    <n v="184828"/>
    <n v="1.5246312733031973"/>
    <n v="210604"/>
    <n v="1.4730127644693127"/>
    <n v="165292"/>
    <n v="1.5638286800949885"/>
    <n v="212082"/>
    <n v="1.5186789737126654"/>
    <n v="308867"/>
    <n v="1.4441742919797449"/>
    <n v="351670"/>
    <n v="1.2532384919941983"/>
  </r>
  <r>
    <x v="9"/>
    <n v="164.2"/>
    <n v="1.3415032679738561"/>
    <n v="179.1"/>
    <n v="1.6178861788617884"/>
    <n v="206343"/>
    <n v="1.7021067740126044"/>
    <n v="213534"/>
    <n v="1.4935058576674243"/>
    <n v="172541"/>
    <n v="1.6324115159370653"/>
    <n v="212558"/>
    <n v="1.522087519423698"/>
    <n v="310898"/>
    <n v="1.4536706706379079"/>
    <n v="355167"/>
    <n v="1.2657006724659581"/>
  </r>
</pivotCacheRecords>
</file>

<file path=xl/pivotCache/pivotCacheRecords7.xml><?xml version="1.0" encoding="utf-8"?>
<pivotCacheRecords xmlns="http://schemas.openxmlformats.org/spreadsheetml/2006/main" xmlns:r="http://schemas.openxmlformats.org/officeDocument/2006/relationships" count="8">
  <r>
    <n v="2017"/>
    <x v="0"/>
    <x v="0"/>
    <n v="0.2"/>
    <n v="0.48"/>
    <n v="0.32"/>
  </r>
  <r>
    <n v="2017"/>
    <x v="1"/>
    <x v="0"/>
    <n v="0.2"/>
    <n v="0.45"/>
    <n v="0.35"/>
  </r>
  <r>
    <n v="2017"/>
    <x v="0"/>
    <x v="1"/>
    <n v="0.14000000000000001"/>
    <n v="0.34"/>
    <n v="0.52"/>
  </r>
  <r>
    <n v="2017"/>
    <x v="1"/>
    <x v="1"/>
    <n v="0.15"/>
    <n v="0.38"/>
    <n v="0.47"/>
  </r>
  <r>
    <n v="2017"/>
    <x v="0"/>
    <x v="2"/>
    <n v="0.37"/>
    <n v="0.41"/>
    <n v="0.21"/>
  </r>
  <r>
    <n v="2017"/>
    <x v="1"/>
    <x v="2"/>
    <n v="0.33"/>
    <n v="0.45"/>
    <n v="0.22"/>
  </r>
  <r>
    <n v="2017"/>
    <x v="0"/>
    <x v="3"/>
    <n v="0.42"/>
    <n v="0.43"/>
    <n v="0.15"/>
  </r>
  <r>
    <n v="2017"/>
    <x v="1"/>
    <x v="3"/>
    <n v="0.39"/>
    <n v="0.44"/>
    <n v="0.16"/>
  </r>
</pivotCacheRecords>
</file>

<file path=xl/pivotCache/pivotCacheRecords70.xml><?xml version="1.0" encoding="utf-8"?>
<pivotCacheRecords xmlns="http://schemas.openxmlformats.org/spreadsheetml/2006/main" xmlns:r="http://schemas.openxmlformats.org/officeDocument/2006/relationships" count="2">
  <r>
    <x v="0"/>
    <n v="0.06"/>
    <n v="0.74"/>
  </r>
  <r>
    <x v="1"/>
    <n v="0.09"/>
    <n v="0.69"/>
  </r>
</pivotCacheRecords>
</file>

<file path=xl/pivotCache/pivotCacheRecords71.xml><?xml version="1.0" encoding="utf-8"?>
<pivotCacheRecords xmlns="http://schemas.openxmlformats.org/spreadsheetml/2006/main" xmlns:r="http://schemas.openxmlformats.org/officeDocument/2006/relationships" count="2">
  <r>
    <x v="0"/>
    <n v="0.13"/>
    <n v="0.2"/>
    <n v="0.67"/>
  </r>
  <r>
    <x v="1"/>
    <n v="0.19"/>
    <n v="0.27"/>
    <n v="0.53"/>
  </r>
</pivotCacheRecords>
</file>

<file path=xl/pivotCache/pivotCacheRecords72.xml><?xml version="1.0" encoding="utf-8"?>
<pivotCacheRecords xmlns="http://schemas.openxmlformats.org/spreadsheetml/2006/main" xmlns:r="http://schemas.openxmlformats.org/officeDocument/2006/relationships" count="2">
  <r>
    <x v="0"/>
    <n v="0.06"/>
    <n v="0.16"/>
    <n v="0.78"/>
  </r>
  <r>
    <x v="1"/>
    <n v="0.1"/>
    <n v="0.19"/>
    <n v="0.71"/>
  </r>
</pivotCacheRecords>
</file>

<file path=xl/pivotCache/pivotCacheRecords73.xml><?xml version="1.0" encoding="utf-8"?>
<pivotCacheRecords xmlns="http://schemas.openxmlformats.org/spreadsheetml/2006/main" xmlns:r="http://schemas.openxmlformats.org/officeDocument/2006/relationships" count="8">
  <r>
    <x v="0"/>
    <n v="38.799999999999997"/>
    <n v="2.6"/>
    <n v="42.8"/>
    <n v="5.7"/>
  </r>
  <r>
    <x v="1"/>
    <n v="40.200000000000003"/>
    <n v="2.2000000000000002"/>
    <n v="43.8"/>
    <n v="4.9000000000000004"/>
  </r>
  <r>
    <x v="2"/>
    <n v="42"/>
    <n v="1.8"/>
    <n v="44"/>
    <n v="4.2"/>
  </r>
  <r>
    <x v="3"/>
    <n v="41.7"/>
    <n v="1.7"/>
    <n v="44.7"/>
    <n v="3.7"/>
  </r>
  <r>
    <x v="4"/>
    <n v="39.9"/>
    <n v="1.3"/>
    <n v="45.8"/>
    <n v="3.2"/>
  </r>
  <r>
    <x v="5"/>
    <n v="38.299999999999997"/>
    <n v="1.1000000000000001"/>
    <n v="45.1"/>
    <n v="2.8"/>
  </r>
  <r>
    <x v="6"/>
    <n v="35.6"/>
    <n v="0.7"/>
    <n v="43.1"/>
    <n v="2.2999999999999998"/>
  </r>
  <r>
    <x v="7"/>
    <n v="35.299999999999997"/>
    <n v="0.5"/>
    <n v="40.6"/>
    <n v="2"/>
  </r>
</pivotCacheRecords>
</file>

<file path=xl/pivotCache/pivotCacheRecords74.xml><?xml version="1.0" encoding="utf-8"?>
<pivotCacheRecords xmlns="http://schemas.openxmlformats.org/spreadsheetml/2006/main" xmlns:r="http://schemas.openxmlformats.org/officeDocument/2006/relationships" count="2">
  <r>
    <x v="0"/>
    <n v="7.0000000000000007E-2"/>
    <n v="0.19"/>
    <n v="0.74"/>
  </r>
  <r>
    <x v="1"/>
    <n v="0.08"/>
    <n v="0.19"/>
    <n v="0.74"/>
  </r>
</pivotCacheRecords>
</file>

<file path=xl/pivotCache/pivotCacheRecords75.xml><?xml version="1.0" encoding="utf-8"?>
<pivotCacheRecords xmlns="http://schemas.openxmlformats.org/spreadsheetml/2006/main" xmlns:r="http://schemas.openxmlformats.org/officeDocument/2006/relationships" count="7">
  <r>
    <x v="0"/>
    <n v="46.1"/>
    <n v="71.2"/>
    <n v="103.3"/>
    <n v="89.5"/>
  </r>
  <r>
    <x v="1"/>
    <n v="45.4"/>
    <n v="71.3"/>
    <n v="105.7"/>
    <n v="92.3"/>
  </r>
  <r>
    <x v="2"/>
    <n v="45.2"/>
    <n v="71.5"/>
    <n v="100.7"/>
    <n v="93.1"/>
  </r>
  <r>
    <x v="3"/>
    <n v="44.4"/>
    <n v="72.099999999999994"/>
    <n v="95.8"/>
    <n v="96"/>
  </r>
  <r>
    <x v="4"/>
    <n v="43.7"/>
    <n v="73.3"/>
    <n v="102"/>
    <n v="97.2"/>
  </r>
  <r>
    <x v="5"/>
    <n v="42.8"/>
    <n v="74.5"/>
    <n v="105.1"/>
    <n v="98.2"/>
  </r>
  <r>
    <x v="6"/>
    <n v="42"/>
    <n v="76"/>
    <n v="104.4"/>
    <n v="100.8"/>
  </r>
</pivotCacheRecords>
</file>

<file path=xl/pivotCache/pivotCacheRecords76.xml><?xml version="1.0" encoding="utf-8"?>
<pivotCacheRecords xmlns="http://schemas.openxmlformats.org/spreadsheetml/2006/main" xmlns:r="http://schemas.openxmlformats.org/officeDocument/2006/relationships" count="3">
  <r>
    <x v="0"/>
    <n v="4.8000000000000001E-2"/>
    <n v="5.1999999999999998E-2"/>
    <n v="5.6000000000000001E-2"/>
    <n v="5.7000000000000002E-2"/>
    <n v="7.0000000000000007E-2"/>
    <n v="6.4000000000000001E-2"/>
  </r>
  <r>
    <x v="1"/>
    <n v="4.5999999999999999E-2"/>
    <n v="4.8000000000000001E-2"/>
    <n v="5.3999999999999999E-2"/>
    <n v="5.2999999999999999E-2"/>
    <n v="6.9000000000000006E-2"/>
    <n v="6.0999999999999999E-2"/>
  </r>
  <r>
    <x v="2"/>
    <n v="4.8000000000000001E-2"/>
    <n v="5.2999999999999999E-2"/>
    <n v="5.7000000000000002E-2"/>
    <n v="5.8000000000000003E-2"/>
    <n v="6.9000000000000006E-2"/>
    <n v="6.3E-2"/>
  </r>
</pivotCacheRecords>
</file>

<file path=xl/pivotCache/pivotCacheRecords77.xml><?xml version="1.0" encoding="utf-8"?>
<pivotCacheRecords xmlns="http://schemas.openxmlformats.org/spreadsheetml/2006/main" xmlns:r="http://schemas.openxmlformats.org/officeDocument/2006/relationships" count="9">
  <r>
    <s v="Stad"/>
    <x v="0"/>
    <n v="12"/>
    <n v="10"/>
    <n v="0.54545454545454541"/>
    <n v="0.45454545454545453"/>
  </r>
  <r>
    <s v="OCMW"/>
    <x v="1"/>
    <n v="6"/>
    <n v="6"/>
    <n v="0.5"/>
    <n v="0.5"/>
  </r>
  <r>
    <s v="PZ Gavers"/>
    <x v="2"/>
    <n v="12"/>
    <n v="5"/>
    <n v="0.70588235294117652"/>
    <n v="0.29411764705882354"/>
  </r>
  <r>
    <s v="Stad"/>
    <x v="3"/>
    <n v="7"/>
    <n v="1"/>
    <n v="0.875"/>
    <n v="0.125"/>
  </r>
  <r>
    <s v="OCMW"/>
    <x v="4"/>
    <n v="3"/>
    <n v="1"/>
    <n v="0.75"/>
    <n v="0.25"/>
  </r>
  <r>
    <s v="PZ Gavers"/>
    <x v="5"/>
    <n v="4"/>
    <n v="0"/>
    <n v="1"/>
    <n v="0"/>
  </r>
  <r>
    <s v="Stad"/>
    <x v="6"/>
    <n v="7"/>
    <n v="3"/>
    <n v="0.7"/>
    <n v="0.3"/>
  </r>
  <r>
    <s v="OCMW"/>
    <x v="7"/>
    <n v="6"/>
    <n v="5"/>
    <n v="0.54545454545454541"/>
    <n v="0.45454545454545453"/>
  </r>
  <r>
    <s v="PZ Gavers"/>
    <x v="8"/>
    <n v="6"/>
    <n v="1"/>
    <n v="0.8571428571428571"/>
    <n v="0.14285714285714285"/>
  </r>
</pivotCacheRecords>
</file>

<file path=xl/pivotCache/pivotCacheRecords78.xml><?xml version="1.0" encoding="utf-8"?>
<pivotCacheRecords xmlns="http://schemas.openxmlformats.org/spreadsheetml/2006/main" xmlns:r="http://schemas.openxmlformats.org/officeDocument/2006/relationships" count="7">
  <r>
    <x v="0"/>
    <n v="238575"/>
    <n v="11901"/>
    <n v="12093"/>
  </r>
  <r>
    <x v="1"/>
    <n v="241276"/>
    <n v="12014"/>
    <n v="12264"/>
  </r>
  <r>
    <x v="2"/>
    <n v="242869"/>
    <n v="12221"/>
    <n v="12342"/>
  </r>
  <r>
    <x v="3"/>
    <n v="243087"/>
    <n v="12445"/>
    <n v="12549"/>
  </r>
  <r>
    <x v="4"/>
    <n v="242140"/>
    <n v="12568"/>
    <n v="12639"/>
  </r>
  <r>
    <x v="5"/>
    <n v="242938"/>
    <n v="12671"/>
    <n v="12723"/>
  </r>
  <r>
    <x v="6"/>
    <n v="245369"/>
    <n v="12755"/>
    <n v="12831"/>
  </r>
</pivotCacheRecords>
</file>

<file path=xl/pivotCache/pivotCacheRecords79.xml><?xml version="1.0" encoding="utf-8"?>
<pivotCacheRecords xmlns="http://schemas.openxmlformats.org/spreadsheetml/2006/main" xmlns:r="http://schemas.openxmlformats.org/officeDocument/2006/relationships" count="8">
  <r>
    <x v="0"/>
    <x v="0"/>
    <n v="0.72"/>
    <n v="293"/>
    <n v="0.61099999999999999"/>
    <n v="208.1"/>
    <m/>
    <m/>
  </r>
  <r>
    <x v="0"/>
    <x v="1"/>
    <n v="0.69399999999999995"/>
    <n v="53985"/>
    <n v="0.65800000000000003"/>
    <n v="206.4"/>
    <m/>
    <m/>
  </r>
  <r>
    <x v="1"/>
    <x v="0"/>
    <n v="0.72199999999999998"/>
    <n v="223"/>
    <n v="0.40400000000000003"/>
    <n v="169.8"/>
    <m/>
    <m/>
  </r>
  <r>
    <x v="1"/>
    <x v="1"/>
    <n v="0.69699999999999995"/>
    <n v="56161"/>
    <n v="0.66400000000000003"/>
    <n v="220.9"/>
    <m/>
    <m/>
  </r>
  <r>
    <x v="2"/>
    <x v="0"/>
    <n v="0.72499999999999998"/>
    <n v="341"/>
    <n v="0.625"/>
    <n v="291.8"/>
    <n v="7.8"/>
    <n v="4.7"/>
  </r>
  <r>
    <x v="2"/>
    <x v="1"/>
    <n v="0.7"/>
    <n v="60908"/>
    <n v="0.68400000000000005"/>
    <n v="222.8"/>
    <n v="6.5"/>
    <n v="3"/>
  </r>
  <r>
    <x v="3"/>
    <x v="0"/>
    <n v="0.72799999999999998"/>
    <n v="440"/>
    <n v="0.79800000000000004"/>
    <n v="5.2"/>
    <n v="12.8"/>
    <n v="3.2"/>
  </r>
  <r>
    <x v="3"/>
    <x v="1"/>
    <n v="0.70199999999999996"/>
    <n v="54664"/>
    <n v="0.64500000000000002"/>
    <n v="2.2000000000000002"/>
    <n v="5.5"/>
    <n v="3"/>
  </r>
</pivotCacheRecords>
</file>

<file path=xl/pivotCache/pivotCacheRecords8.xml><?xml version="1.0" encoding="utf-8"?>
<pivotCacheRecords xmlns="http://schemas.openxmlformats.org/spreadsheetml/2006/main" xmlns:r="http://schemas.openxmlformats.org/officeDocument/2006/relationships" count="6">
  <r>
    <x v="0"/>
    <n v="27640"/>
  </r>
  <r>
    <x v="1"/>
    <n v="20540"/>
  </r>
  <r>
    <x v="2"/>
    <n v="25786"/>
  </r>
  <r>
    <x v="3"/>
    <n v="16680"/>
  </r>
  <r>
    <x v="4"/>
    <n v="17270"/>
  </r>
  <r>
    <x v="5"/>
    <n v="21645"/>
  </r>
</pivotCacheRecords>
</file>

<file path=xl/pivotCache/pivotCacheRecords80.xml><?xml version="1.0" encoding="utf-8"?>
<pivotCacheRecords xmlns="http://schemas.openxmlformats.org/spreadsheetml/2006/main" xmlns:r="http://schemas.openxmlformats.org/officeDocument/2006/relationships" count="8">
  <r>
    <x v="0"/>
    <x v="0"/>
    <n v="0.02"/>
    <n v="0.04"/>
    <n v="0.94"/>
  </r>
  <r>
    <x v="0"/>
    <x v="1"/>
    <n v="0.05"/>
    <n v="0.06"/>
    <n v="0.88"/>
  </r>
  <r>
    <x v="1"/>
    <x v="0"/>
    <n v="0.15"/>
    <n v="0.16"/>
    <n v="0.69"/>
  </r>
  <r>
    <x v="1"/>
    <x v="1"/>
    <n v="0.14000000000000001"/>
    <n v="0.14000000000000001"/>
    <n v="0.73"/>
  </r>
  <r>
    <x v="2"/>
    <x v="0"/>
    <n v="0.08"/>
    <n v="0.11"/>
    <n v="0.81"/>
  </r>
  <r>
    <x v="2"/>
    <x v="1"/>
    <n v="0.1"/>
    <n v="0.11"/>
    <n v="0.79"/>
  </r>
  <r>
    <x v="3"/>
    <x v="0"/>
    <n v="0.04"/>
    <n v="0.1"/>
    <n v="0.86"/>
  </r>
  <r>
    <x v="3"/>
    <x v="1"/>
    <n v="0.04"/>
    <n v="7.0000000000000007E-2"/>
    <n v="0.89"/>
  </r>
</pivotCacheRecords>
</file>

<file path=xl/pivotCache/pivotCacheRecords81.xml><?xml version="1.0" encoding="utf-8"?>
<pivotCacheRecords xmlns="http://schemas.openxmlformats.org/spreadsheetml/2006/main" xmlns:r="http://schemas.openxmlformats.org/officeDocument/2006/relationships" count="5">
  <r>
    <x v="0"/>
    <s v="Harelbeke"/>
    <n v="190"/>
    <n v="724"/>
  </r>
  <r>
    <x v="1"/>
    <s v="Harelbeke"/>
    <n v="188"/>
    <n v="683"/>
  </r>
  <r>
    <x v="2"/>
    <s v="Harelbeke"/>
    <n v="207"/>
    <n v="620"/>
  </r>
  <r>
    <x v="3"/>
    <s v="Harelbeke"/>
    <n v="220"/>
    <n v="580"/>
  </r>
  <r>
    <x v="4"/>
    <s v="Harelbeke"/>
    <n v="214"/>
    <n v="515"/>
  </r>
</pivotCacheRecords>
</file>

<file path=xl/pivotCache/pivotCacheRecords82.xml><?xml version="1.0" encoding="utf-8"?>
<pivotCacheRecords xmlns="http://schemas.openxmlformats.org/spreadsheetml/2006/main" xmlns:r="http://schemas.openxmlformats.org/officeDocument/2006/relationships" count="7">
  <r>
    <x v="0"/>
    <n v="710"/>
    <n v="933"/>
    <n v="1530"/>
    <n v="1744"/>
    <n v="16084"/>
    <n v="4928"/>
    <n v="1274"/>
    <n v="0.30570753543894552"/>
    <n v="0.30639144491420045"/>
  </r>
  <r>
    <x v="1"/>
    <n v="720"/>
    <n v="988"/>
    <n v="1522"/>
    <n v="1724"/>
    <n v="16162"/>
    <n v="5004"/>
    <n v="1314"/>
    <n v="0.30652147011508479"/>
    <n v="0.30961514664026729"/>
  </r>
  <r>
    <x v="2"/>
    <n v="805"/>
    <n v="996"/>
    <n v="1576"/>
    <n v="1663"/>
    <n v="16209"/>
    <n v="5094"/>
    <n v="1375"/>
    <n v="0.31093836757357024"/>
    <n v="0.31426985008328706"/>
  </r>
  <r>
    <x v="3"/>
    <n v="842"/>
    <n v="1018"/>
    <n v="1608"/>
    <n v="1629"/>
    <n v="16202"/>
    <n v="5178"/>
    <n v="1416"/>
    <n v="0.31459079126033823"/>
    <n v="0.31959017405258611"/>
  </r>
  <r>
    <x v="4"/>
    <n v="811"/>
    <n v="1040"/>
    <n v="1636"/>
    <n v="1613"/>
    <n v="16272"/>
    <n v="5266"/>
    <n v="1484"/>
    <n v="0.31342182890855458"/>
    <n v="0.32362340216322516"/>
  </r>
  <r>
    <x v="5"/>
    <n v="748"/>
    <n v="1134"/>
    <n v="1651"/>
    <n v="1632"/>
    <n v="16355"/>
    <n v="5375"/>
    <n v="1508"/>
    <n v="0.31580556404769183"/>
    <n v="0.32864567410577805"/>
  </r>
  <r>
    <x v="6"/>
    <n v="750"/>
    <n v="1166"/>
    <n v="1681"/>
    <n v="1568"/>
    <n v="16357"/>
    <n v="5481"/>
    <n v="1538"/>
    <n v="0.31576694992969373"/>
    <n v="0.33508589594668947"/>
  </r>
</pivotCacheRecords>
</file>

<file path=xl/pivotCache/pivotCacheRecords83.xml><?xml version="1.0" encoding="utf-8"?>
<pivotCacheRecords xmlns="http://schemas.openxmlformats.org/spreadsheetml/2006/main" xmlns:r="http://schemas.openxmlformats.org/officeDocument/2006/relationships" count="20">
  <r>
    <x v="0"/>
    <n v="26578"/>
    <n v="26758"/>
    <n v="11499"/>
    <n v="2.3269849552134967"/>
    <n v="1430"/>
    <n v="1610"/>
    <n v="0.26437081485346553"/>
  </r>
  <r>
    <x v="1"/>
    <n v="26758"/>
    <n v="26952"/>
    <n v="11554"/>
    <n v="2.3326986325082224"/>
    <n v="1469"/>
    <n v="1624"/>
    <n v="0.26769949800934739"/>
  </r>
  <r>
    <x v="2"/>
    <n v="26952"/>
    <n v="27096"/>
    <n v="11655"/>
    <n v="2.3248391248391247"/>
    <n v="1481"/>
    <n v="1625"/>
    <n v="0.26649506649506649"/>
  </r>
  <r>
    <x v="3"/>
    <n v="27096"/>
    <n v="27246"/>
    <n v="11767"/>
    <n v="2.3154584855953089"/>
    <n v="1577"/>
    <n v="1676"/>
    <n v="0.27645109203705276"/>
  </r>
  <r>
    <x v="4"/>
    <n v="27246"/>
    <n v="27444"/>
    <n v="11956"/>
    <n v="2.2954165272666445"/>
    <n v="1677"/>
    <n v="1731"/>
    <n v="0.28504516560722648"/>
  </r>
  <r>
    <x v="5"/>
    <n v="27444"/>
    <n v="27532"/>
    <n v="11999"/>
    <n v="2.2945245437119759"/>
    <n v="1716"/>
    <n v="1748"/>
    <n v="0.28869072422701891"/>
  </r>
  <r>
    <x v="6"/>
    <n v="27532"/>
    <n v="27673"/>
    <n v="12133"/>
    <n v="2.2808044177037829"/>
    <n v="1716"/>
    <n v="1748"/>
    <n v="0.28550234896563093"/>
  </r>
  <r>
    <x v="7"/>
    <n v="27673"/>
    <n v="27844"/>
    <n v="12237"/>
    <n v="2.2753942959875788"/>
    <n v="1576"/>
    <n v="1740"/>
    <m/>
  </r>
  <r>
    <x v="8"/>
    <n v="27844"/>
    <n v="28005"/>
    <m/>
    <m/>
    <n v="1585"/>
    <n v="1762"/>
    <m/>
  </r>
  <r>
    <x v="9"/>
    <n v="28005"/>
    <n v="28169"/>
    <m/>
    <m/>
    <n v="1601"/>
    <n v="1781"/>
    <m/>
  </r>
  <r>
    <x v="10"/>
    <n v="28169"/>
    <n v="28328"/>
    <m/>
    <m/>
    <n v="1616"/>
    <n v="1797"/>
    <m/>
  </r>
  <r>
    <x v="11"/>
    <n v="28328"/>
    <n v="28500"/>
    <m/>
    <m/>
    <n v="1628"/>
    <n v="1815"/>
    <m/>
  </r>
  <r>
    <x v="12"/>
    <n v="28500"/>
    <n v="28648"/>
    <m/>
    <m/>
    <n v="1641"/>
    <n v="1831"/>
    <m/>
  </r>
  <r>
    <x v="13"/>
    <n v="28648"/>
    <n v="28802"/>
    <m/>
    <m/>
    <n v="1651"/>
    <n v="1849"/>
    <m/>
  </r>
  <r>
    <x v="14"/>
    <n v="28802"/>
    <n v="28952"/>
    <m/>
    <m/>
    <n v="1661"/>
    <n v="1862"/>
    <m/>
  </r>
  <r>
    <x v="15"/>
    <n v="28952"/>
    <n v="29091"/>
    <m/>
    <e v="#DIV/0!"/>
    <m/>
    <m/>
    <e v="#DIV/0!"/>
  </r>
  <r>
    <x v="16"/>
    <n v="29091"/>
    <n v="29233"/>
    <m/>
    <e v="#DIV/0!"/>
    <m/>
    <m/>
    <e v="#DIV/0!"/>
  </r>
  <r>
    <x v="17"/>
    <n v="29233"/>
    <n v="29616"/>
    <m/>
    <e v="#DIV/0!"/>
    <m/>
    <m/>
    <e v="#DIV/0!"/>
  </r>
  <r>
    <x v="18"/>
    <n v="29616"/>
    <n v="30116"/>
    <m/>
    <e v="#DIV/0!"/>
    <m/>
    <m/>
    <e v="#DIV/0!"/>
  </r>
  <r>
    <x v="19"/>
    <n v="30116"/>
    <n v="0"/>
    <m/>
    <e v="#DIV/0!"/>
    <m/>
    <m/>
    <e v="#DIV/0!"/>
  </r>
</pivotCacheRecords>
</file>

<file path=xl/pivotCache/pivotCacheRecords84.xml><?xml version="1.0" encoding="utf-8"?>
<pivotCacheRecords xmlns="http://schemas.openxmlformats.org/spreadsheetml/2006/main" xmlns:r="http://schemas.openxmlformats.org/officeDocument/2006/relationships" count="10">
  <r>
    <x v="0"/>
    <n v="980"/>
    <n v="100"/>
    <n v="627"/>
    <n v="0.63979591836734695"/>
    <n v="282"/>
    <n v="0.28775510204081634"/>
    <n v="44"/>
    <n v="4.4897959183673466E-2"/>
  </r>
  <r>
    <x v="1"/>
    <n v="985"/>
    <n v="100.51020408163265"/>
    <n v="632"/>
    <n v="0.64162436548223345"/>
    <n v="282"/>
    <n v="0.28629441624365481"/>
    <n v="44"/>
    <n v="4.4670050761421318E-2"/>
  </r>
  <r>
    <x v="2"/>
    <n v="991"/>
    <n v="101.12244897959184"/>
    <n v="637"/>
    <n v="0.64278506559031279"/>
    <n v="282"/>
    <n v="0.28456104944500504"/>
    <n v="44"/>
    <n v="4.4399596367305755E-2"/>
  </r>
  <r>
    <x v="3"/>
    <n v="994"/>
    <n v="101.42857142857142"/>
    <n v="640"/>
    <n v="0.64386317907444668"/>
    <n v="282"/>
    <n v="0.28370221327967809"/>
    <n v="44"/>
    <n v="4.4265593561368208E-2"/>
  </r>
  <r>
    <x v="4"/>
    <n v="1004"/>
    <n v="102.44897959183675"/>
    <n v="643"/>
    <n v="0.64043824701195218"/>
    <n v="289"/>
    <n v="0.28784860557768926"/>
    <n v="43"/>
    <n v="4.282868525896414E-2"/>
  </r>
  <r>
    <x v="5"/>
    <n v="1006"/>
    <n v="102.6530612244898"/>
    <n v="645"/>
    <n v="0.64115308151093442"/>
    <n v="289"/>
    <n v="0.28727634194831014"/>
    <n v="43"/>
    <n v="4.2743538767395624E-2"/>
  </r>
  <r>
    <x v="6"/>
    <n v="1013"/>
    <n v="103.36734693877551"/>
    <n v="649"/>
    <n v="0.64067127344521224"/>
    <n v="292"/>
    <n v="0.28825271470878577"/>
    <n v="43"/>
    <n v="4.244817374136229E-2"/>
  </r>
  <r>
    <x v="7"/>
    <n v="1019"/>
    <n v="103.97959183673468"/>
    <n v="653"/>
    <n v="0.64082433758586854"/>
    <n v="295"/>
    <n v="0.28949950932286556"/>
    <n v="43"/>
    <n v="4.2198233562315994E-2"/>
  </r>
  <r>
    <x v="8"/>
    <n v="1023"/>
    <n v="104.38775510204081"/>
    <n v="656"/>
    <n v="0.64125122189638317"/>
    <n v="299"/>
    <n v="0.29227761485826004"/>
    <n v="43"/>
    <n v="4.2033235581622676E-2"/>
  </r>
  <r>
    <x v="9"/>
    <n v="1034"/>
    <n v="105.51020408163265"/>
    <n v="663"/>
    <n v="0.64119922630560933"/>
    <n v="302"/>
    <n v="0.29206963249516443"/>
    <n v="43"/>
    <n v="4.1586073500967116E-2"/>
  </r>
</pivotCacheRecords>
</file>

<file path=xl/pivotCache/pivotCacheRecords85.xml><?xml version="1.0" encoding="utf-8"?>
<pivotCacheRecords xmlns="http://schemas.openxmlformats.org/spreadsheetml/2006/main" xmlns:r="http://schemas.openxmlformats.org/officeDocument/2006/relationships" count="6">
  <r>
    <n v="2017"/>
    <x v="0"/>
    <x v="0"/>
    <n v="0.1"/>
    <n v="0.78"/>
  </r>
  <r>
    <n v="2017"/>
    <x v="1"/>
    <x v="0"/>
    <n v="0.11"/>
    <n v="0.8"/>
  </r>
  <r>
    <n v="2017"/>
    <x v="0"/>
    <x v="1"/>
    <n v="7.0000000000000007E-2"/>
    <n v="0.77"/>
  </r>
  <r>
    <n v="2017"/>
    <x v="1"/>
    <x v="1"/>
    <n v="0.09"/>
    <n v="0.81"/>
  </r>
  <r>
    <n v="2017"/>
    <x v="0"/>
    <x v="2"/>
    <n v="0.06"/>
    <n v="0.79"/>
  </r>
  <r>
    <n v="2017"/>
    <x v="1"/>
    <x v="2"/>
    <n v="0.1"/>
    <n v="0.75"/>
  </r>
</pivotCacheRecords>
</file>

<file path=xl/pivotCache/pivotCacheRecords86.xml><?xml version="1.0" encoding="utf-8"?>
<pivotCacheRecords xmlns="http://schemas.openxmlformats.org/spreadsheetml/2006/main" xmlns:r="http://schemas.openxmlformats.org/officeDocument/2006/relationships" count="4">
  <r>
    <n v="2017"/>
    <s v="Harelbeke"/>
    <x v="0"/>
    <n v="0.24"/>
    <n v="0.54"/>
  </r>
  <r>
    <n v="2017"/>
    <s v="Vlaams Gewest"/>
    <x v="0"/>
    <n v="0.28000000000000003"/>
    <n v="0.52"/>
  </r>
  <r>
    <n v="2017"/>
    <s v="Harelbeke"/>
    <x v="1"/>
    <n v="0.4"/>
    <n v="0.34"/>
  </r>
  <r>
    <n v="2017"/>
    <s v="Vlaams Gewest"/>
    <x v="1"/>
    <n v="0.42"/>
    <n v="0.33"/>
  </r>
</pivotCacheRecords>
</file>

<file path=xl/pivotCache/pivotCacheRecords87.xml><?xml version="1.0" encoding="utf-8"?>
<pivotCacheRecords xmlns="http://schemas.openxmlformats.org/spreadsheetml/2006/main" xmlns:r="http://schemas.openxmlformats.org/officeDocument/2006/relationships" count="2">
  <r>
    <n v="2017"/>
    <s v="Harelbeke"/>
    <n v="0.03"/>
    <n v="0.16"/>
    <n v="0.1"/>
    <n v="0.67"/>
    <n v="0.05"/>
  </r>
  <r>
    <n v="2017"/>
    <s v="Vlaams Gewest"/>
    <n v="0.04"/>
    <n v="0.16"/>
    <n v="0.16"/>
    <n v="0.59"/>
    <n v="0.04"/>
  </r>
</pivotCacheRecords>
</file>

<file path=xl/pivotCache/pivotCacheRecords88.xml><?xml version="1.0" encoding="utf-8"?>
<pivotCacheRecords xmlns="http://schemas.openxmlformats.org/spreadsheetml/2006/main" xmlns:r="http://schemas.openxmlformats.org/officeDocument/2006/relationships" count="6">
  <r>
    <n v="2017"/>
    <x v="0"/>
    <x v="0"/>
    <n v="0.21"/>
    <n v="0.61"/>
  </r>
  <r>
    <n v="2017"/>
    <x v="1"/>
    <x v="0"/>
    <n v="0.2"/>
    <n v="0.57999999999999996"/>
  </r>
  <r>
    <n v="2017"/>
    <x v="0"/>
    <x v="1"/>
    <n v="0.09"/>
    <n v="0.78"/>
  </r>
  <r>
    <n v="2017"/>
    <x v="1"/>
    <x v="1"/>
    <n v="0.06"/>
    <n v="0.81"/>
  </r>
  <r>
    <n v="2017"/>
    <x v="0"/>
    <x v="2"/>
    <n v="0.15"/>
    <n v="0.63"/>
  </r>
  <r>
    <n v="2017"/>
    <x v="1"/>
    <x v="2"/>
    <n v="0.11"/>
    <n v="0.68"/>
  </r>
</pivotCacheRecords>
</file>

<file path=xl/pivotCache/pivotCacheRecords89.xml><?xml version="1.0" encoding="utf-8"?>
<pivotCacheRecords xmlns="http://schemas.openxmlformats.org/spreadsheetml/2006/main" xmlns:r="http://schemas.openxmlformats.org/officeDocument/2006/relationships" count="16">
  <r>
    <n v="2017"/>
    <x v="0"/>
    <x v="0"/>
    <n v="0.3"/>
    <n v="0.42"/>
  </r>
  <r>
    <n v="2017"/>
    <x v="1"/>
    <x v="0"/>
    <n v="0.34"/>
    <n v="0.44"/>
  </r>
  <r>
    <n v="2017"/>
    <x v="0"/>
    <x v="1"/>
    <n v="0.36"/>
    <n v="0.27"/>
  </r>
  <r>
    <n v="2017"/>
    <x v="1"/>
    <x v="2"/>
    <n v="0.28999999999999998"/>
    <n v="0.17"/>
  </r>
  <r>
    <n v="2017"/>
    <x v="0"/>
    <x v="3"/>
    <n v="0.24"/>
    <n v="0.26"/>
  </r>
  <r>
    <n v="2017"/>
    <x v="1"/>
    <x v="4"/>
    <n v="0.23"/>
    <n v="0.27"/>
  </r>
  <r>
    <n v="2017"/>
    <x v="0"/>
    <x v="4"/>
    <n v="0.23"/>
    <n v="0.19"/>
  </r>
  <r>
    <n v="2017"/>
    <x v="1"/>
    <x v="3"/>
    <n v="0.27"/>
    <n v="0.28000000000000003"/>
  </r>
  <r>
    <n v="2017"/>
    <x v="0"/>
    <x v="2"/>
    <n v="0.26"/>
    <n v="0.12"/>
  </r>
  <r>
    <n v="2017"/>
    <x v="1"/>
    <x v="5"/>
    <n v="0.2"/>
    <n v="0.08"/>
  </r>
  <r>
    <n v="2017"/>
    <x v="0"/>
    <x v="6"/>
    <n v="0.22"/>
    <n v="0.11"/>
  </r>
  <r>
    <n v="2017"/>
    <x v="1"/>
    <x v="7"/>
    <n v="0.06"/>
    <n v="0.05"/>
  </r>
  <r>
    <n v="2017"/>
    <x v="0"/>
    <x v="7"/>
    <n v="0.05"/>
    <n v="0.06"/>
  </r>
  <r>
    <n v="2017"/>
    <x v="1"/>
    <x v="1"/>
    <n v="0.34"/>
    <n v="0.35"/>
  </r>
  <r>
    <n v="2017"/>
    <x v="0"/>
    <x v="5"/>
    <n v="0.22"/>
    <n v="0.05"/>
  </r>
  <r>
    <n v="2017"/>
    <x v="1"/>
    <x v="6"/>
    <n v="0.24"/>
    <n v="0.17"/>
  </r>
</pivotCacheRecords>
</file>

<file path=xl/pivotCache/pivotCacheRecords9.xml><?xml version="1.0" encoding="utf-8"?>
<pivotCacheRecords xmlns="http://schemas.openxmlformats.org/spreadsheetml/2006/main" xmlns:r="http://schemas.openxmlformats.org/officeDocument/2006/relationships" count="6">
  <r>
    <x v="0"/>
    <n v="3610390"/>
    <n v="100"/>
    <n v="397960"/>
    <n v="100"/>
    <n v="2152880"/>
    <n v="100"/>
    <n v="1461333"/>
    <n v="100"/>
    <n v="8801"/>
    <n v="100"/>
    <m/>
    <m/>
    <n v="27293"/>
    <n v="100"/>
    <n v="853454"/>
    <n v="100"/>
    <n v="131518"/>
    <n v="100"/>
  </r>
  <r>
    <x v="1"/>
    <n v="3675100"/>
    <n v="101.79232714471289"/>
    <n v="403450"/>
    <n v="101.37953563172178"/>
    <n v="2055920"/>
    <n v="95.496265467652634"/>
    <n v="1493278"/>
    <n v="102.18601783440189"/>
    <n v="11656"/>
    <n v="132.43949551187367"/>
    <n v="290"/>
    <n v="100"/>
    <n v="15485"/>
    <n v="56.736159454805261"/>
    <n v="854084"/>
    <n v="100.07381768671775"/>
    <n v="184169"/>
    <n v="140.033303426147"/>
  </r>
  <r>
    <x v="2"/>
    <n v="3730030"/>
    <n v="103.31376942657164"/>
    <n v="404880"/>
    <n v="101.73886822796261"/>
    <n v="1938690"/>
    <n v="90.051001449221516"/>
    <n v="1462917"/>
    <n v="100.1083941853089"/>
    <n v="9820"/>
    <n v="111.57822974661971"/>
    <n v="0"/>
    <n v="0"/>
    <n v="3518"/>
    <n v="12.889751951049719"/>
    <n v="842284"/>
    <n v="98.691200697401385"/>
    <n v="175417"/>
    <n v="133.37870101430983"/>
  </r>
  <r>
    <x v="3"/>
    <n v="3794580"/>
    <n v="105.10166491708652"/>
    <n v="410640"/>
    <n v="103.18624987435922"/>
    <n v="1947670"/>
    <n v="90.468117126825462"/>
    <n v="1706646"/>
    <n v="116.78693357366186"/>
    <n v="6457"/>
    <n v="73.366662879218268"/>
    <n v="485"/>
    <n v="167.24137931034483"/>
    <n v="8234"/>
    <n v="30.168907778551279"/>
    <n v="829467"/>
    <n v="97.189420870954962"/>
    <n v="168880"/>
    <n v="128.40827871470063"/>
  </r>
  <r>
    <x v="4"/>
    <n v="3864410"/>
    <n v="107.03580499613614"/>
    <n v="416370"/>
    <n v="104.62609307468087"/>
    <n v="1946190"/>
    <n v="90.39937200401323"/>
    <n v="1305460"/>
    <n v="89.333505778628137"/>
    <n v="7310"/>
    <n v="83.058743324622199"/>
    <n v="0"/>
    <n v="0"/>
    <n v="7678"/>
    <n v="28.131755395156265"/>
    <n v="818813"/>
    <n v="95.941081768906116"/>
    <n v="171400"/>
    <n v="130.32436624644535"/>
  </r>
  <r>
    <x v="5"/>
    <n v="3850480"/>
    <n v="106.64997410252077"/>
    <n v="413580"/>
    <n v="103.92501758970751"/>
    <n v="1892240"/>
    <n v="87.893426479878116"/>
    <n v="1654786"/>
    <n v="113.23811889555633"/>
    <n v="9050"/>
    <n v="102.82922395182365"/>
    <n v="0"/>
    <n v="0"/>
    <n v="8472"/>
    <n v="31.040926244824679"/>
    <n v="828628"/>
    <n v="97.091114459595957"/>
    <n v="231396"/>
    <n v="175.94245654587203"/>
  </r>
</pivotCacheRecords>
</file>

<file path=xl/pivotCache/pivotCacheRecords90.xml><?xml version="1.0" encoding="utf-8"?>
<pivotCacheRecords xmlns="http://schemas.openxmlformats.org/spreadsheetml/2006/main" xmlns:r="http://schemas.openxmlformats.org/officeDocument/2006/relationships" count="2">
  <r>
    <x v="0"/>
    <n v="3077"/>
    <n v="1092"/>
  </r>
  <r>
    <x v="1"/>
    <n v="5168"/>
    <n v="321"/>
  </r>
</pivotCacheRecords>
</file>

<file path=xl/pivotCache/pivotCacheRecords91.xml><?xml version="1.0" encoding="utf-8"?>
<pivotCacheRecords xmlns="http://schemas.openxmlformats.org/spreadsheetml/2006/main" xmlns:r="http://schemas.openxmlformats.org/officeDocument/2006/relationships" count="6">
  <r>
    <n v="2017"/>
    <x v="0"/>
    <x v="0"/>
    <n v="0.44"/>
    <n v="7.0000000000000007E-2"/>
    <n v="0.38"/>
    <n v="0.08"/>
  </r>
  <r>
    <n v="2017"/>
    <x v="1"/>
    <x v="0"/>
    <n v="0.39"/>
    <n v="0.08"/>
    <n v="0.36"/>
    <n v="0.1"/>
  </r>
  <r>
    <n v="2017"/>
    <x v="0"/>
    <x v="1"/>
    <n v="0.52"/>
    <n v="0.3"/>
    <n v="0.47"/>
    <n v="7.0000000000000007E-2"/>
  </r>
  <r>
    <n v="2017"/>
    <x v="1"/>
    <x v="1"/>
    <n v="0.53"/>
    <n v="0.3"/>
    <n v="0.46"/>
    <n v="0.08"/>
  </r>
  <r>
    <n v="2017"/>
    <x v="0"/>
    <x v="2"/>
    <n v="0.48"/>
    <n v="0.04"/>
    <n v="0.54"/>
    <n v="0.1"/>
  </r>
  <r>
    <n v="2017"/>
    <x v="1"/>
    <x v="2"/>
    <n v="0.48"/>
    <n v="0.04"/>
    <n v="0.54"/>
    <n v="0.11"/>
  </r>
</pivotCacheRecords>
</file>

<file path=xl/pivotCache/pivotCacheRecords92.xml><?xml version="1.0" encoding="utf-8"?>
<pivotCacheRecords xmlns="http://schemas.openxmlformats.org/spreadsheetml/2006/main" xmlns:r="http://schemas.openxmlformats.org/officeDocument/2006/relationships" count="10">
  <r>
    <x v="0"/>
    <n v="2512"/>
    <n v="111"/>
    <n v="4.4200000000000003E-2"/>
    <n v="249"/>
    <n v="9.9099999999999994E-2"/>
    <n v="123"/>
    <n v="0.49399999999999999"/>
  </r>
  <r>
    <x v="1"/>
    <n v="3734"/>
    <n v="76"/>
    <n v="2.0400000000000001E-2"/>
    <n v="150"/>
    <n v="4.02E-2"/>
    <n v="72"/>
    <n v="0.48"/>
  </r>
  <r>
    <x v="2"/>
    <n v="3863"/>
    <n v="338"/>
    <n v="8.7499999999999994E-2"/>
    <n v="537"/>
    <n v="0.13900000000000001"/>
    <n v="240"/>
    <n v="0.44690000000000002"/>
  </r>
  <r>
    <x v="3"/>
    <n v="2890"/>
    <n v="140"/>
    <n v="4.8399999999999999E-2"/>
    <n v="327"/>
    <n v="0.11310000000000001"/>
    <n v="189"/>
    <n v="0.57799999999999996"/>
  </r>
  <r>
    <x v="4"/>
    <n v="3437"/>
    <n v="139"/>
    <n v="4.0399999999999998E-2"/>
    <n v="196"/>
    <n v="5.7000000000000002E-2"/>
    <n v="59"/>
    <n v="0.30099999999999999"/>
  </r>
  <r>
    <x v="5"/>
    <n v="1863"/>
    <n v="37"/>
    <n v="1.9900000000000001E-2"/>
    <n v="57"/>
    <n v="3.0599999999999999E-2"/>
    <n v="11"/>
    <n v="0.193"/>
  </r>
  <r>
    <x v="6"/>
    <n v="1361"/>
    <n v="100"/>
    <n v="7.3499999999999996E-2"/>
    <n v="182"/>
    <n v="0.13370000000000001"/>
    <n v="63"/>
    <n v="0.34620000000000001"/>
  </r>
  <r>
    <x v="7"/>
    <n v="4556"/>
    <n v="99"/>
    <n v="2.1700000000000001E-2"/>
    <n v="220"/>
    <n v="4.8300000000000003E-2"/>
    <n v="83"/>
    <n v="0.37730000000000002"/>
  </r>
  <r>
    <x v="8"/>
    <n v="3511"/>
    <n v="360"/>
    <n v="0.10249999999999999"/>
    <n v="592"/>
    <n v="0.1686"/>
    <n v="257"/>
    <n v="0.43409999999999999"/>
  </r>
  <r>
    <x v="9"/>
    <n v="27728"/>
    <n v="1401"/>
    <n v="5.0500000000000003E-2"/>
    <n v="2511"/>
    <n v="9.06E-2"/>
    <n v="1097"/>
    <n v="0.43690000000000001"/>
  </r>
</pivotCacheRecords>
</file>

<file path=xl/pivotCache/pivotCacheRecords93.xml><?xml version="1.0" encoding="utf-8"?>
<pivotCacheRecords xmlns="http://schemas.openxmlformats.org/spreadsheetml/2006/main" xmlns:r="http://schemas.openxmlformats.org/officeDocument/2006/relationships" count="4">
  <r>
    <n v="2017"/>
    <x v="0"/>
    <x v="0"/>
    <n v="0.03"/>
    <n v="0.94"/>
  </r>
  <r>
    <n v="2017"/>
    <x v="1"/>
    <x v="0"/>
    <n v="0.04"/>
    <n v="0.89"/>
  </r>
  <r>
    <n v="2017"/>
    <x v="0"/>
    <x v="1"/>
    <n v="0.02"/>
    <n v="0.9"/>
  </r>
  <r>
    <n v="2017"/>
    <x v="1"/>
    <x v="1"/>
    <n v="0.03"/>
    <n v="0.87"/>
  </r>
</pivotCacheRecords>
</file>

<file path=xl/pivotCache/pivotCacheRecords94.xml><?xml version="1.0" encoding="utf-8"?>
<pivotCacheRecords xmlns="http://schemas.openxmlformats.org/spreadsheetml/2006/main" xmlns:r="http://schemas.openxmlformats.org/officeDocument/2006/relationships" count="4">
  <r>
    <x v="0"/>
    <n v="119"/>
    <n v="150"/>
    <n v="52"/>
    <n v="95"/>
    <n v="0.54646840148698883"/>
    <n v="0.25742574257425743"/>
    <n v="0.6462585034013606"/>
  </r>
  <r>
    <x v="1"/>
    <n v="10"/>
    <n v="23"/>
    <n v="2"/>
    <n v="12"/>
    <n v="0.42424242424242425"/>
    <n v="0.16"/>
    <n v="0.53"/>
  </r>
  <r>
    <x v="2"/>
    <n v="43"/>
    <n v="279"/>
    <n v="33"/>
    <n v="201"/>
    <n v="0.72670807453416153"/>
    <n v="0.24"/>
    <n v="0.72"/>
  </r>
  <r>
    <x v="3"/>
    <n v="59"/>
    <n v="17"/>
    <n v="4"/>
    <n v="4"/>
    <n v="0.10526315789473684"/>
    <n v="0.19047619047619047"/>
    <n v="0.5"/>
  </r>
</pivotCacheRecords>
</file>

<file path=xl/pivotCache/pivotCacheRecords95.xml><?xml version="1.0" encoding="utf-8"?>
<pivotCacheRecords xmlns="http://schemas.openxmlformats.org/spreadsheetml/2006/main" xmlns:r="http://schemas.openxmlformats.org/officeDocument/2006/relationships" count="6">
  <r>
    <x v="0"/>
    <x v="0"/>
    <x v="0"/>
    <x v="0"/>
    <n v="0.75"/>
  </r>
  <r>
    <x v="0"/>
    <x v="1"/>
    <x v="0"/>
    <x v="1"/>
    <n v="0.77"/>
  </r>
  <r>
    <x v="0"/>
    <x v="0"/>
    <x v="1"/>
    <x v="2"/>
    <n v="0.7"/>
  </r>
  <r>
    <x v="0"/>
    <x v="1"/>
    <x v="1"/>
    <x v="3"/>
    <n v="0.73"/>
  </r>
  <r>
    <x v="0"/>
    <x v="0"/>
    <x v="2"/>
    <x v="0"/>
    <n v="0.61"/>
  </r>
  <r>
    <x v="0"/>
    <x v="1"/>
    <x v="2"/>
    <x v="1"/>
    <n v="0.65"/>
  </r>
</pivotCacheRecords>
</file>

<file path=xl/pivotCache/pivotCacheRecords96.xml><?xml version="1.0" encoding="utf-8"?>
<pivotCacheRecords xmlns="http://schemas.openxmlformats.org/spreadsheetml/2006/main" xmlns:r="http://schemas.openxmlformats.org/officeDocument/2006/relationships" count="6">
  <r>
    <n v="2017"/>
    <x v="0"/>
    <x v="0"/>
    <n v="0.11"/>
    <n v="0.76"/>
  </r>
  <r>
    <n v="2017"/>
    <x v="1"/>
    <x v="0"/>
    <n v="0.09"/>
    <n v="0.78"/>
  </r>
  <r>
    <n v="2017"/>
    <x v="0"/>
    <x v="1"/>
    <n v="0.18"/>
    <n v="0.62"/>
  </r>
  <r>
    <n v="2017"/>
    <x v="1"/>
    <x v="1"/>
    <n v="0.16"/>
    <n v="0.66"/>
  </r>
  <r>
    <n v="2017"/>
    <x v="0"/>
    <x v="2"/>
    <n v="0.26"/>
    <n v="0.47"/>
  </r>
  <r>
    <n v="2017"/>
    <x v="1"/>
    <x v="2"/>
    <n v="0.26"/>
    <n v="0.48"/>
  </r>
</pivotCacheRecords>
</file>

<file path=xl/pivotCache/pivotCacheRecords97.xml><?xml version="1.0" encoding="utf-8"?>
<pivotCacheRecords xmlns="http://schemas.openxmlformats.org/spreadsheetml/2006/main" xmlns:r="http://schemas.openxmlformats.org/officeDocument/2006/relationships" count="4">
  <r>
    <n v="2017"/>
    <x v="0"/>
    <x v="0"/>
    <n v="0.24"/>
    <n v="0.5"/>
  </r>
  <r>
    <n v="2017"/>
    <x v="1"/>
    <x v="0"/>
    <n v="0.26"/>
    <n v="0.47"/>
  </r>
  <r>
    <n v="2017"/>
    <x v="0"/>
    <x v="1"/>
    <n v="0.22"/>
    <n v="0.51"/>
  </r>
  <r>
    <n v="2017"/>
    <x v="1"/>
    <x v="1"/>
    <n v="0.23"/>
    <n v="0.46"/>
  </r>
</pivotCacheRecords>
</file>

<file path=xl/pivotCache/pivotCacheRecords98.xml><?xml version="1.0" encoding="utf-8"?>
<pivotCacheRecords xmlns="http://schemas.openxmlformats.org/spreadsheetml/2006/main" xmlns:r="http://schemas.openxmlformats.org/officeDocument/2006/relationships" count="3">
  <r>
    <x v="0"/>
    <n v="617"/>
    <n v="354"/>
    <n v="971"/>
  </r>
  <r>
    <x v="1"/>
    <n v="396"/>
    <n v="486"/>
    <n v="882"/>
  </r>
  <r>
    <x v="2"/>
    <n v="305"/>
    <n v="542"/>
    <n v="847"/>
  </r>
</pivotCacheRecords>
</file>

<file path=xl/pivotCache/pivotCacheRecords99.xml><?xml version="1.0" encoding="utf-8"?>
<pivotCacheRecords xmlns="http://schemas.openxmlformats.org/spreadsheetml/2006/main" xmlns:r="http://schemas.openxmlformats.org/officeDocument/2006/relationships" count="5">
  <r>
    <x v="0"/>
    <n v="588"/>
    <n v="25"/>
    <n v="613"/>
  </r>
  <r>
    <x v="1"/>
    <n v="593"/>
    <n v="27"/>
    <n v="620"/>
  </r>
  <r>
    <x v="2"/>
    <n v="593"/>
    <n v="29"/>
    <n v="622"/>
  </r>
  <r>
    <x v="3"/>
    <n v="591"/>
    <n v="37"/>
    <n v="628"/>
  </r>
  <r>
    <x v="4"/>
    <n v="601"/>
    <n v="44"/>
    <n v="6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Draaitabel13" cacheId="2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86:C192" firstHeaderRow="0" firstDataRow="1" firstDataCol="1"/>
  <pivotFields count="3">
    <pivotField axis="axisRow" showAll="0">
      <items count="6">
        <item x="0"/>
        <item x="1"/>
        <item x="2"/>
        <item x="3"/>
        <item x="4"/>
        <item t="default"/>
      </items>
    </pivotField>
    <pivotField dataField="1" showAll="0"/>
    <pivotField dataField="1" showAll="0"/>
  </pivotFields>
  <rowFields count="1">
    <field x="0"/>
  </rowFields>
  <rowItems count="6">
    <i>
      <x/>
    </i>
    <i>
      <x v="1"/>
    </i>
    <i>
      <x v="2"/>
    </i>
    <i>
      <x v="3"/>
    </i>
    <i>
      <x v="4"/>
    </i>
    <i t="grand">
      <x/>
    </i>
  </rowItems>
  <colFields count="1">
    <field x="-2"/>
  </colFields>
  <colItems count="2">
    <i>
      <x/>
    </i>
    <i i="1">
      <x v="1"/>
    </i>
  </colItems>
  <dataFields count="2">
    <dataField name="Som van Uitbetaalde premies Doe het nu duurzaam" fld="1" baseField="0" baseItem="0"/>
    <dataField name="Som van Uitbetaalde premies gevelrenovatie met isolatie" fld="2"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Draaitabel17" cacheId="9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279:B287" firstHeaderRow="1" firstDataRow="1" firstDataCol="1"/>
  <pivotFields count="2">
    <pivotField axis="axisRow" showAll="0">
      <items count="8">
        <item x="0"/>
        <item x="1"/>
        <item x="2"/>
        <item x="3"/>
        <item x="4"/>
        <item x="5"/>
        <item x="6"/>
        <item t="default"/>
      </items>
    </pivotField>
    <pivotField dataField="1" showAll="0"/>
  </pivotFields>
  <rowFields count="1">
    <field x="0"/>
  </rowFields>
  <rowItems count="8">
    <i>
      <x/>
    </i>
    <i>
      <x v="1"/>
    </i>
    <i>
      <x v="2"/>
    </i>
    <i>
      <x v="3"/>
    </i>
    <i>
      <x v="4"/>
    </i>
    <i>
      <x v="5"/>
    </i>
    <i>
      <x v="6"/>
    </i>
    <i t="grand">
      <x/>
    </i>
  </rowItems>
  <colItems count="1">
    <i/>
  </colItems>
  <dataFields count="1">
    <dataField name="Som van Resterend aantal woningen tegen 2025" fld="1" baseField="0" baseItem="0"/>
  </dataFields>
  <chartFormats count="1">
    <chartFormat chart="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Draaitabel1" cacheId="5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A29:H33" firstHeaderRow="0" firstDataRow="1" firstDataCol="1"/>
  <pivotFields count="8">
    <pivotField axis="axisRow" showAll="0">
      <items count="4">
        <item x="0"/>
        <item x="1"/>
        <item x="2"/>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4">
    <i>
      <x/>
    </i>
    <i>
      <x v="1"/>
    </i>
    <i>
      <x v="2"/>
    </i>
    <i t="grand">
      <x/>
    </i>
  </rowItems>
  <colFields count="1">
    <field x="-2"/>
  </colFields>
  <colItems count="7">
    <i>
      <x/>
    </i>
    <i i="1">
      <x v="1"/>
    </i>
    <i i="2">
      <x v="2"/>
    </i>
    <i i="3">
      <x v="3"/>
    </i>
    <i i="4">
      <x v="4"/>
    </i>
    <i i="5">
      <x v="5"/>
    </i>
    <i i="6">
      <x v="6"/>
    </i>
  </colItems>
  <dataFields count="7">
    <dataField name="Som van Fietsdiefstal" fld="7" baseField="0" baseItem="0"/>
    <dataField name="Som van Autodiefstal" fld="1" baseField="0" baseItem="0"/>
    <dataField name="Som van Motodiefstal" fld="2" baseField="0" baseItem="0"/>
    <dataField name="Som van Carjacking" fld="3" baseField="0" baseItem="0"/>
    <dataField name="Som van Homejacking" fld="4" baseField="0" baseItem="0"/>
    <dataField name="Som van Garagediefstal" fld="5" baseField="0" baseItem="0"/>
    <dataField name="Som van Bromfietsdiefstal" fld="6" baseField="0" baseItem="0"/>
  </dataFields>
  <formats count="5">
    <format dxfId="544">
      <pivotArea outline="0" collapsedLevelsAreSubtotals="1" fieldPosition="0">
        <references count="1">
          <reference field="4294967294" count="1" selected="0">
            <x v="0"/>
          </reference>
        </references>
      </pivotArea>
    </format>
    <format dxfId="543">
      <pivotArea field="0" type="button" dataOnly="0" labelOnly="1" outline="0" axis="axisRow" fieldPosition="0"/>
    </format>
    <format dxfId="542">
      <pivotArea dataOnly="0" labelOnly="1" fieldPosition="0">
        <references count="1">
          <reference field="0" count="0"/>
        </references>
      </pivotArea>
    </format>
    <format dxfId="541">
      <pivotArea dataOnly="0" labelOnly="1" grandRow="1" outline="0" fieldPosition="0"/>
    </format>
    <format dxfId="540">
      <pivotArea dataOnly="0" labelOnly="1" outline="0" fieldPosition="0">
        <references count="1">
          <reference field="4294967294" count="1">
            <x v="0"/>
          </reference>
        </references>
      </pivotArea>
    </format>
  </formats>
  <chartFormats count="21">
    <chartFormat chart="11" format="14" series="1">
      <pivotArea type="data" outline="0" fieldPosition="0">
        <references count="1">
          <reference field="4294967294" count="1" selected="0">
            <x v="0"/>
          </reference>
        </references>
      </pivotArea>
    </chartFormat>
    <chartFormat chart="11" format="15" series="1">
      <pivotArea type="data" outline="0" fieldPosition="0">
        <references count="1">
          <reference field="4294967294" count="1" selected="0">
            <x v="1"/>
          </reference>
        </references>
      </pivotArea>
    </chartFormat>
    <chartFormat chart="11" format="16" series="1">
      <pivotArea type="data" outline="0" fieldPosition="0">
        <references count="1">
          <reference field="4294967294" count="1" selected="0">
            <x v="2"/>
          </reference>
        </references>
      </pivotArea>
    </chartFormat>
    <chartFormat chart="11" format="17" series="1">
      <pivotArea type="data" outline="0" fieldPosition="0">
        <references count="1">
          <reference field="4294967294" count="1" selected="0">
            <x v="3"/>
          </reference>
        </references>
      </pivotArea>
    </chartFormat>
    <chartFormat chart="11" format="18" series="1">
      <pivotArea type="data" outline="0" fieldPosition="0">
        <references count="1">
          <reference field="4294967294" count="1" selected="0">
            <x v="4"/>
          </reference>
        </references>
      </pivotArea>
    </chartFormat>
    <chartFormat chart="11" format="19" series="1">
      <pivotArea type="data" outline="0" fieldPosition="0">
        <references count="1">
          <reference field="4294967294" count="1" selected="0">
            <x v="5"/>
          </reference>
        </references>
      </pivotArea>
    </chartFormat>
    <chartFormat chart="11" format="20" series="1">
      <pivotArea type="data" outline="0" fieldPosition="0">
        <references count="1">
          <reference field="4294967294" count="1" selected="0">
            <x v="6"/>
          </reference>
        </references>
      </pivotArea>
    </chartFormat>
    <chartFormat chart="4" format="6" series="1">
      <pivotArea type="data" outline="0" fieldPosition="0">
        <references count="1">
          <reference field="4294967294" count="1" selected="0">
            <x v="2"/>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4"/>
          </reference>
        </references>
      </pivotArea>
    </chartFormat>
    <chartFormat chart="4" format="9" series="1">
      <pivotArea type="data" outline="0" fieldPosition="0">
        <references count="1">
          <reference field="4294967294" count="1" selected="0">
            <x v="5"/>
          </reference>
        </references>
      </pivotArea>
    </chartFormat>
    <chartFormat chart="4" format="10" series="1">
      <pivotArea type="data" outline="0" fieldPosition="0">
        <references count="1">
          <reference field="4294967294" count="1" selected="0">
            <x v="6"/>
          </reference>
        </references>
      </pivotArea>
    </chartFormat>
    <chartFormat chart="4" format="11"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1"/>
          </reference>
        </references>
      </pivotArea>
    </chartFormat>
    <chartFormat chart="13" format="2" series="1">
      <pivotArea type="data" outline="0" fieldPosition="0">
        <references count="1">
          <reference field="4294967294" count="1" selected="0">
            <x v="2"/>
          </reference>
        </references>
      </pivotArea>
    </chartFormat>
    <chartFormat chart="13" format="3" series="1">
      <pivotArea type="data" outline="0" fieldPosition="0">
        <references count="1">
          <reference field="4294967294" count="1" selected="0">
            <x v="3"/>
          </reference>
        </references>
      </pivotArea>
    </chartFormat>
    <chartFormat chart="13" format="4" series="1">
      <pivotArea type="data" outline="0" fieldPosition="0">
        <references count="1">
          <reference field="4294967294" count="1" selected="0">
            <x v="4"/>
          </reference>
        </references>
      </pivotArea>
    </chartFormat>
    <chartFormat chart="13" format="5" series="1">
      <pivotArea type="data" outline="0" fieldPosition="0">
        <references count="1">
          <reference field="4294967294" count="1" selected="0">
            <x v="5"/>
          </reference>
        </references>
      </pivotArea>
    </chartFormat>
    <chartFormat chart="13" format="6" series="1">
      <pivotArea type="data" outline="0" fieldPosition="0">
        <references count="1">
          <reference field="4294967294" count="1" selected="0">
            <x v="6"/>
          </reference>
        </references>
      </pivotArea>
    </chartFormat>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Draaitabel4" cacheId="5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5">
  <location ref="A13:D23" firstHeaderRow="0" firstDataRow="1" firstDataCol="1"/>
  <pivotFields count="10">
    <pivotField axis="axisRow" showAll="0">
      <items count="10">
        <item x="0"/>
        <item x="1"/>
        <item x="2"/>
        <item x="3"/>
        <item x="4"/>
        <item x="5"/>
        <item x="6"/>
        <item x="7"/>
        <item x="8"/>
        <item t="default"/>
      </items>
    </pivotField>
    <pivotField showAll="0"/>
    <pivotField showAll="0"/>
    <pivotField dataField="1" showAll="0"/>
    <pivotField showAll="0"/>
    <pivotField showAll="0"/>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Som van Verkeersongevallen stoffelijke schade" fld="3" baseField="0" baseItem="0"/>
    <dataField name="Som van Verkeersongevallen met gewonden" fld="6" baseField="0" baseItem="0"/>
    <dataField name="Som van Verkeersongevallen met doden" fld="9" baseField="0" baseItem="0"/>
  </dataField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2"/>
          </reference>
        </references>
      </pivotArea>
    </chartFormat>
    <chartFormat chart="23" format="9" series="1">
      <pivotArea type="data" outline="0" fieldPosition="0">
        <references count="1">
          <reference field="4294967294" count="1" selected="0">
            <x v="0"/>
          </reference>
        </references>
      </pivotArea>
    </chartFormat>
    <chartFormat chart="23" format="10" series="1">
      <pivotArea type="data" outline="0" fieldPosition="0">
        <references count="1">
          <reference field="4294967294" count="1" selected="0">
            <x v="1"/>
          </reference>
        </references>
      </pivotArea>
    </chartFormat>
    <chartFormat chart="23" format="11" series="1">
      <pivotArea type="data" outline="0" fieldPosition="0">
        <references count="1">
          <reference field="4294967294" count="1" selected="0">
            <x v="2"/>
          </reference>
        </references>
      </pivotArea>
    </chartFormat>
    <chartFormat chart="24" format="12" series="1">
      <pivotArea type="data" outline="0" fieldPosition="0">
        <references count="1">
          <reference field="4294967294" count="1" selected="0">
            <x v="0"/>
          </reference>
        </references>
      </pivotArea>
    </chartFormat>
    <chartFormat chart="24" format="13" series="1">
      <pivotArea type="data" outline="0" fieldPosition="0">
        <references count="1">
          <reference field="4294967294" count="1" selected="0">
            <x v="1"/>
          </reference>
        </references>
      </pivotArea>
    </chartFormat>
    <chartFormat chart="24"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Draaitabel21" cacheId="5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3">
  <location ref="A3:F7" firstHeaderRow="0" firstDataRow="1" firstDataCol="1"/>
  <pivotFields count="6">
    <pivotField axis="axisRow" showAll="0">
      <items count="4">
        <item x="0"/>
        <item x="1"/>
        <item x="2"/>
        <item t="default"/>
      </items>
    </pivotField>
    <pivotField dataField="1" showAll="0"/>
    <pivotField dataField="1" showAll="0"/>
    <pivotField dataField="1" showAll="0"/>
    <pivotField dataField="1" showAll="0"/>
    <pivotField dataField="1" showAll="0"/>
  </pivotFields>
  <rowFields count="1">
    <field x="0"/>
  </rowFields>
  <rowItems count="4">
    <i>
      <x/>
    </i>
    <i>
      <x v="1"/>
    </i>
    <i>
      <x v="2"/>
    </i>
    <i t="grand">
      <x/>
    </i>
  </rowItems>
  <colFields count="1">
    <field x="-2"/>
  </colFields>
  <colItems count="5">
    <i>
      <x/>
    </i>
    <i i="1">
      <x v="1"/>
    </i>
    <i i="2">
      <x v="2"/>
    </i>
    <i i="3">
      <x v="3"/>
    </i>
    <i i="4">
      <x v="4"/>
    </i>
  </colItems>
  <dataFields count="5">
    <dataField name="Som van Inbraak in gebouw" fld="5" baseField="0" baseItem="0"/>
    <dataField name="Som van Woninginbraak" fld="1" baseField="0" baseItem="0"/>
    <dataField name="Som van Inbraak in bedrijf of handelszaak" fld="2" baseField="0" baseItem="0"/>
    <dataField name="Som van Inbraak in openbare of overheidsinstelling" fld="3" baseField="0" baseItem="0"/>
    <dataField name="Som van Ramkraak" fld="4" baseField="0" baseItem="0"/>
  </dataFields>
  <chartFormats count="5">
    <chartFormat chart="8" format="10" series="1">
      <pivotArea type="data" outline="0" fieldPosition="0">
        <references count="1">
          <reference field="4294967294" count="1" selected="0">
            <x v="0"/>
          </reference>
        </references>
      </pivotArea>
    </chartFormat>
    <chartFormat chart="8" format="11" series="1">
      <pivotArea type="data" outline="0" fieldPosition="0">
        <references count="1">
          <reference field="4294967294" count="1" selected="0">
            <x v="1"/>
          </reference>
        </references>
      </pivotArea>
    </chartFormat>
    <chartFormat chart="8" format="12" series="1">
      <pivotArea type="data" outline="0" fieldPosition="0">
        <references count="1">
          <reference field="4294967294" count="1" selected="0">
            <x v="2"/>
          </reference>
        </references>
      </pivotArea>
    </chartFormat>
    <chartFormat chart="8" format="13" series="1">
      <pivotArea type="data" outline="0" fieldPosition="0">
        <references count="1">
          <reference field="4294967294" count="1" selected="0">
            <x v="3"/>
          </reference>
        </references>
      </pivotArea>
    </chartFormat>
    <chartFormat chart="8" format="1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Draaitabel8" cacheId="9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110:C120" firstHeaderRow="0" firstDataRow="1" firstDataCol="1"/>
  <pivotFields count="5">
    <pivotField showAll="0">
      <items count="2">
        <item x="0"/>
        <item t="default"/>
      </items>
    </pivotField>
    <pivotField axis="axisRow" showAll="0">
      <items count="3">
        <item x="0"/>
        <item x="1"/>
        <item t="default"/>
      </items>
    </pivotField>
    <pivotField axis="axisRow" showAll="0">
      <items count="4">
        <item x="0"/>
        <item x="2"/>
        <item x="1"/>
        <item t="default"/>
      </items>
    </pivotField>
    <pivotField dataField="1" numFmtId="9" showAll="0">
      <items count="5">
        <item x="2"/>
        <item x="3"/>
        <item x="1"/>
        <item x="0"/>
        <item t="default"/>
      </items>
    </pivotField>
    <pivotField dataField="1" numFmtId="9" showAll="0"/>
  </pivotFields>
  <rowFields count="2">
    <field x="2"/>
    <field x="1"/>
  </rowFields>
  <rowItems count="10">
    <i>
      <x/>
    </i>
    <i r="1">
      <x/>
    </i>
    <i r="1">
      <x v="1"/>
    </i>
    <i>
      <x v="1"/>
    </i>
    <i r="1">
      <x/>
    </i>
    <i r="1">
      <x v="1"/>
    </i>
    <i>
      <x v="2"/>
    </i>
    <i r="1">
      <x/>
    </i>
    <i r="1">
      <x v="1"/>
    </i>
    <i t="grand">
      <x/>
    </i>
  </rowItems>
  <colFields count="1">
    <field x="-2"/>
  </colFields>
  <colItems count="2">
    <i>
      <x/>
    </i>
    <i i="1">
      <x v="1"/>
    </i>
  </colItems>
  <dataFields count="2">
    <dataField name="Som van Eens" fld="4" baseField="0" baseItem="0"/>
    <dataField name="Som van Oneens" fld="3" baseField="0" baseItem="0"/>
  </dataFields>
  <formats count="8">
    <format dxfId="552">
      <pivotArea collapsedLevelsAreSubtotals="1" fieldPosition="0">
        <references count="1">
          <reference field="2" count="1">
            <x v="2"/>
          </reference>
        </references>
      </pivotArea>
    </format>
    <format dxfId="551">
      <pivotArea collapsedLevelsAreSubtotals="1" fieldPosition="0">
        <references count="2">
          <reference field="1" count="0"/>
          <reference field="2" count="1" selected="0">
            <x v="2"/>
          </reference>
        </references>
      </pivotArea>
    </format>
    <format dxfId="550">
      <pivotArea collapsedLevelsAreSubtotals="1" fieldPosition="0">
        <references count="1">
          <reference field="2" count="1">
            <x v="1"/>
          </reference>
        </references>
      </pivotArea>
    </format>
    <format dxfId="549">
      <pivotArea collapsedLevelsAreSubtotals="1" fieldPosition="0">
        <references count="2">
          <reference field="1" count="0"/>
          <reference field="2" count="1" selected="0">
            <x v="1"/>
          </reference>
        </references>
      </pivotArea>
    </format>
    <format dxfId="548">
      <pivotArea collapsedLevelsAreSubtotals="1" fieldPosition="0">
        <references count="1">
          <reference field="2" count="1">
            <x v="0"/>
          </reference>
        </references>
      </pivotArea>
    </format>
    <format dxfId="547">
      <pivotArea collapsedLevelsAreSubtotals="1" fieldPosition="0">
        <references count="2">
          <reference field="1" count="0"/>
          <reference field="2" count="1" selected="0">
            <x v="0"/>
          </reference>
        </references>
      </pivotArea>
    </format>
    <format dxfId="546">
      <pivotArea dataOnly="0" labelOnly="1" fieldPosition="0">
        <references count="1">
          <reference field="2" count="0"/>
        </references>
      </pivotArea>
    </format>
    <format dxfId="545">
      <pivotArea dataOnly="0" labelOnly="1" fieldPosition="0">
        <references count="2">
          <reference field="1" count="0"/>
          <reference field="2" count="1" selected="0">
            <x v="2"/>
          </reference>
        </references>
      </pivotArea>
    </format>
  </formats>
  <chartFormats count="2">
    <chartFormat chart="7" format="5"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Draaitabel6" cacheId="5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52:J56" firstHeaderRow="0" firstDataRow="1" firstDataCol="1"/>
  <pivotFields count="10">
    <pivotField axis="axisRow" showAll="0">
      <items count="4">
        <item x="0"/>
        <item x="1"/>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4">
    <i>
      <x/>
    </i>
    <i>
      <x v="1"/>
    </i>
    <i>
      <x v="2"/>
    </i>
    <i t="grand">
      <x/>
    </i>
  </rowItems>
  <colFields count="1">
    <field x="-2"/>
  </colFields>
  <colItems count="9">
    <i>
      <x/>
    </i>
    <i i="1">
      <x v="1"/>
    </i>
    <i i="2">
      <x v="2"/>
    </i>
    <i i="3">
      <x v="3"/>
    </i>
    <i i="4">
      <x v="4"/>
    </i>
    <i i="5">
      <x v="5"/>
    </i>
    <i i="6">
      <x v="6"/>
    </i>
    <i i="7">
      <x v="7"/>
    </i>
    <i i="8">
      <x v="8"/>
    </i>
  </colItems>
  <dataFields count="9">
    <dataField name="Som van Vandalisme - schade" fld="2" baseField="0" baseItem="0"/>
    <dataField name="Som van Overlast in verkeer" fld="1" baseField="0" baseItem="0"/>
    <dataField name="Som van Netheid - omgeving" fld="3" baseField="0" baseItem="0"/>
    <dataField name="Som van Geluidshinder" fld="4" baseField="0" baseItem="0"/>
    <dataField name="Som van Storend gedrag - drugs" fld="5" baseField="0" baseItem="0"/>
    <dataField name="Som van Storend gedrag - alcohol/dronkenschap" fld="6" baseField="0" baseItem="0"/>
    <dataField name="Som van Storende gedrag - Intimidatie/lastig vallen/beledigingen" fld="7" baseField="0" baseItem="0"/>
    <dataField name="Som van Vechten" fld="8" baseField="0" baseItem="0"/>
    <dataField name="Som van Andere" fld="9" baseField="0" baseItem="0"/>
  </dataFields>
  <chartFormats count="9">
    <chartFormat chart="7" format="10" series="1">
      <pivotArea type="data" outline="0" fieldPosition="0">
        <references count="1">
          <reference field="4294967294" count="1" selected="0">
            <x v="0"/>
          </reference>
        </references>
      </pivotArea>
    </chartFormat>
    <chartFormat chart="7" format="11" series="1">
      <pivotArea type="data" outline="0" fieldPosition="0">
        <references count="1">
          <reference field="4294967294" count="1" selected="0">
            <x v="1"/>
          </reference>
        </references>
      </pivotArea>
    </chartFormat>
    <chartFormat chart="7" format="12" series="1">
      <pivotArea type="data" outline="0" fieldPosition="0">
        <references count="1">
          <reference field="4294967294" count="1" selected="0">
            <x v="2"/>
          </reference>
        </references>
      </pivotArea>
    </chartFormat>
    <chartFormat chart="7" format="13" series="1">
      <pivotArea type="data" outline="0" fieldPosition="0">
        <references count="1">
          <reference field="4294967294" count="1" selected="0">
            <x v="3"/>
          </reference>
        </references>
      </pivotArea>
    </chartFormat>
    <chartFormat chart="7" format="14" series="1">
      <pivotArea type="data" outline="0" fieldPosition="0">
        <references count="1">
          <reference field="4294967294" count="1" selected="0">
            <x v="4"/>
          </reference>
        </references>
      </pivotArea>
    </chartFormat>
    <chartFormat chart="7" format="15" series="1">
      <pivotArea type="data" outline="0" fieldPosition="0">
        <references count="1">
          <reference field="4294967294" count="1" selected="0">
            <x v="5"/>
          </reference>
        </references>
      </pivotArea>
    </chartFormat>
    <chartFormat chart="7" format="16" series="1">
      <pivotArea type="data" outline="0" fieldPosition="0">
        <references count="1">
          <reference field="4294967294" count="1" selected="0">
            <x v="6"/>
          </reference>
        </references>
      </pivotArea>
    </chartFormat>
    <chartFormat chart="7" format="17" series="1">
      <pivotArea type="data" outline="0" fieldPosition="0">
        <references count="1">
          <reference field="4294967294" count="1" selected="0">
            <x v="7"/>
          </reference>
        </references>
      </pivotArea>
    </chartFormat>
    <chartFormat chart="7" format="18"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Draaitabel2" cacheId="5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9">
  <location ref="A40:I44" firstHeaderRow="0" firstDataRow="1" firstDataCol="1"/>
  <pivotFields count="11">
    <pivotField axis="axisRow" showAll="0">
      <items count="4">
        <item x="0"/>
        <item x="1"/>
        <item x="2"/>
        <item t="default"/>
      </items>
    </pivotField>
    <pivotField showAll="0" defaultSubtotal="0"/>
    <pivotField showAll="0" defaultSubtota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pivotFields>
  <rowFields count="1">
    <field x="0"/>
  </rowFields>
  <rowItems count="4">
    <i>
      <x/>
    </i>
    <i>
      <x v="1"/>
    </i>
    <i>
      <x v="2"/>
    </i>
    <i t="grand">
      <x/>
    </i>
  </rowItems>
  <colFields count="1">
    <field x="-2"/>
  </colFields>
  <colItems count="8">
    <i>
      <x/>
    </i>
    <i i="1">
      <x v="1"/>
    </i>
    <i i="2">
      <x v="2"/>
    </i>
    <i i="3">
      <x v="3"/>
    </i>
    <i i="4">
      <x v="4"/>
    </i>
    <i i="5">
      <x v="5"/>
    </i>
    <i i="6">
      <x v="6"/>
    </i>
    <i i="7">
      <x v="7"/>
    </i>
  </colItems>
  <dataFields count="8">
    <dataField name="Som van grijpdiefstal" fld="6" baseField="0" baseItem="0"/>
    <dataField name="Som van zakkenrollerij" fld="7" baseField="0" baseItem="0"/>
    <dataField name="Som van winkeldiefstal" fld="8" baseField="0" baseItem="0"/>
    <dataField name="Som van diefstal met list" fld="9" baseField="0" baseItem="0"/>
    <dataField name="Som van metaaldiefstal" fld="10" baseField="0" baseItem="0"/>
    <dataField name="Som van Handtasroof" fld="5" baseField="1" baseItem="732012616"/>
    <dataField name="Som van Diefstal van wapens of explosieven" fld="4" baseField="0" baseItem="0"/>
    <dataField name="Som van Diefstal uit of aan voertuig"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Draaitabel10" cacheId="5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2">
  <location ref="A61:C65" firstHeaderRow="0" firstDataRow="1" firstDataCol="1"/>
  <pivotFields count="7">
    <pivotField axis="axisRow" showAll="0">
      <items count="4">
        <item x="0"/>
        <item x="1"/>
        <item x="2"/>
        <item t="default"/>
      </items>
    </pivotField>
    <pivotField showAll="0"/>
    <pivotField showAll="0"/>
    <pivotField dataField="1" numFmtId="166" showAll="0"/>
    <pivotField showAll="0"/>
    <pivotField showAll="0"/>
    <pivotField dataField="1" showAll="0"/>
  </pivotFields>
  <rowFields count="1">
    <field x="0"/>
  </rowFields>
  <rowItems count="4">
    <i>
      <x/>
    </i>
    <i>
      <x v="1"/>
    </i>
    <i>
      <x v="2"/>
    </i>
    <i t="grand">
      <x/>
    </i>
  </rowItems>
  <colFields count="1">
    <field x="-2"/>
  </colFields>
  <colItems count="2">
    <i>
      <x/>
    </i>
    <i i="1">
      <x v="1"/>
    </i>
  </colItems>
  <dataFields count="2">
    <dataField name="Som van Snelheidscontrole - % overtreders" fld="3" baseField="0" baseItem="0"/>
    <dataField name="Som van Onbemande snelheid - % overtreders" fld="6" baseField="0" baseItem="1"/>
  </dataFields>
  <formats count="1">
    <format dxfId="553">
      <pivotArea outline="0" collapsedLevelsAreSubtotals="1" fieldPosition="0"/>
    </format>
  </formats>
  <chartFormats count="4">
    <chartFormat chart="20" format="6" series="1">
      <pivotArea type="data" outline="0" fieldPosition="0">
        <references count="1">
          <reference field="4294967294" count="1" selected="0">
            <x v="0"/>
          </reference>
        </references>
      </pivotArea>
    </chartFormat>
    <chartFormat chart="19" format="10" series="1">
      <pivotArea type="data" outline="0" fieldPosition="0">
        <references count="1">
          <reference field="4294967294" count="1" selected="0">
            <x v="0"/>
          </reference>
        </references>
      </pivotArea>
    </chartFormat>
    <chartFormat chart="20" format="7" series="1">
      <pivotArea type="data" outline="0" fieldPosition="0">
        <references count="1">
          <reference field="4294967294" count="1" selected="0">
            <x v="1"/>
          </reference>
        </references>
      </pivotArea>
    </chartFormat>
    <chartFormat chart="19"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Draaitabel9" cacheId="9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130:C140" firstHeaderRow="0" firstDataRow="1" firstDataCol="1"/>
  <pivotFields count="5">
    <pivotField showAll="0"/>
    <pivotField axis="axisRow" showAll="0">
      <items count="3">
        <item x="0"/>
        <item x="1"/>
        <item t="default"/>
      </items>
    </pivotField>
    <pivotField axis="axisRow" showAll="0">
      <items count="4">
        <item x="0"/>
        <item x="2"/>
        <item x="1"/>
        <item t="default"/>
      </items>
    </pivotField>
    <pivotField dataField="1" numFmtId="9" showAll="0"/>
    <pivotField dataField="1" numFmtId="9" showAll="0"/>
  </pivotFields>
  <rowFields count="2">
    <field x="2"/>
    <field x="1"/>
  </rowFields>
  <rowItems count="10">
    <i>
      <x/>
    </i>
    <i r="1">
      <x/>
    </i>
    <i r="1">
      <x v="1"/>
    </i>
    <i>
      <x v="1"/>
    </i>
    <i r="1">
      <x/>
    </i>
    <i r="1">
      <x v="1"/>
    </i>
    <i>
      <x v="2"/>
    </i>
    <i r="1">
      <x/>
    </i>
    <i r="1">
      <x v="1"/>
    </i>
    <i t="grand">
      <x/>
    </i>
  </rowItems>
  <colFields count="1">
    <field x="-2"/>
  </colFields>
  <colItems count="2">
    <i>
      <x/>
    </i>
    <i i="1">
      <x v="1"/>
    </i>
  </colItems>
  <dataFields count="2">
    <dataField name="Som van Eens" fld="4" baseField="0" baseItem="0"/>
    <dataField name="Som van Oneens" fld="3" baseField="0" baseItem="0"/>
  </dataFields>
  <formats count="6">
    <format dxfId="559">
      <pivotArea collapsedLevelsAreSubtotals="1" fieldPosition="0">
        <references count="1">
          <reference field="1" count="1">
            <x v="0"/>
          </reference>
        </references>
      </pivotArea>
    </format>
    <format dxfId="558">
      <pivotArea collapsedLevelsAreSubtotals="1" fieldPosition="0">
        <references count="2">
          <reference field="1" count="1" selected="0">
            <x v="0"/>
          </reference>
          <reference field="2" count="0"/>
        </references>
      </pivotArea>
    </format>
    <format dxfId="557">
      <pivotArea collapsedLevelsAreSubtotals="1" fieldPosition="0">
        <references count="1">
          <reference field="1" count="1">
            <x v="1"/>
          </reference>
        </references>
      </pivotArea>
    </format>
    <format dxfId="556">
      <pivotArea collapsedLevelsAreSubtotals="1" fieldPosition="0">
        <references count="2">
          <reference field="1" count="1" selected="0">
            <x v="1"/>
          </reference>
          <reference field="2" count="0"/>
        </references>
      </pivotArea>
    </format>
    <format dxfId="555">
      <pivotArea dataOnly="0" labelOnly="1" fieldPosition="0">
        <references count="1">
          <reference field="1" count="0"/>
        </references>
      </pivotArea>
    </format>
    <format dxfId="554">
      <pivotArea dataOnly="0" labelOnly="1" fieldPosition="0">
        <references count="2">
          <reference field="1" count="1" selected="0">
            <x v="0"/>
          </reference>
          <reference field="2" count="0"/>
        </references>
      </pivotArea>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Draaitabel1" cacheId="6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S38:W49" firstHeaderRow="0" firstDataRow="1" firstDataCol="1"/>
  <pivotFields count="16">
    <pivotField axis="axisRow" showAll="0">
      <items count="5">
        <item x="0"/>
        <item x="1"/>
        <item x="2"/>
        <item x="3"/>
        <item t="default"/>
      </items>
    </pivotField>
    <pivotField showAll="0"/>
    <pivotField showAll="0"/>
    <pivotField showAll="0">
      <items count="3">
        <item x="0"/>
        <item x="1"/>
        <item t="default"/>
      </items>
    </pivotField>
    <pivotField axis="axisRow" showAll="0">
      <items count="3">
        <item x="0"/>
        <item x="1"/>
        <item t="default"/>
      </items>
    </pivotField>
    <pivotField showAll="0"/>
    <pivotField dataField="1" showAll="0"/>
    <pivotField dataField="1" showAll="0"/>
    <pivotField dataField="1" showAll="0"/>
    <pivotField dataField="1" showAll="0"/>
    <pivotField showAll="0"/>
    <pivotField numFmtId="166" showAll="0"/>
    <pivotField numFmtId="166" showAll="0"/>
    <pivotField numFmtId="166" showAll="0"/>
    <pivotField numFmtId="166" showAll="0"/>
    <pivotField numFmtId="166" showAll="0"/>
  </pivotFields>
  <rowFields count="2">
    <field x="4"/>
    <field x="0"/>
  </rowFields>
  <rowItems count="11">
    <i>
      <x/>
    </i>
    <i r="1">
      <x/>
    </i>
    <i r="1">
      <x v="1"/>
    </i>
    <i r="1">
      <x v="2"/>
    </i>
    <i r="1">
      <x v="3"/>
    </i>
    <i>
      <x v="1"/>
    </i>
    <i r="1">
      <x/>
    </i>
    <i r="1">
      <x v="1"/>
    </i>
    <i r="1">
      <x v="2"/>
    </i>
    <i r="1">
      <x v="3"/>
    </i>
    <i t="grand">
      <x/>
    </i>
  </rowItems>
  <colFields count="1">
    <field x="-2"/>
  </colFields>
  <colItems count="4">
    <i>
      <x/>
    </i>
    <i i="1">
      <x v="1"/>
    </i>
    <i i="2">
      <x v="2"/>
    </i>
    <i i="3">
      <x v="3"/>
    </i>
  </colItems>
  <dataFields count="4">
    <dataField name="Som van Aantal lln 5-9 halve dagen PA" fld="6" baseField="0" baseItem="0"/>
    <dataField name="Som van Aantal lln 10-14 halve dagen PA" fld="7" baseField="0" baseItem="0"/>
    <dataField name="Som van Aantal lln 15-29 halve dagen PA" fld="8" baseField="0" baseItem="0"/>
    <dataField name="Som van Aantal lln minstens 30 halve dagen PA" fld="9" baseField="0" baseItem="0"/>
  </dataFields>
  <chartFormats count="4">
    <chartFormat chart="2" format="13"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 chart="2" format="16"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Draaitabel2" cacheId="4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9">
  <location ref="AA53:AE61" firstHeaderRow="0" firstDataRow="1" firstDataCol="1"/>
  <pivotFields count="19">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1"/>
        <item x="2"/>
        <item x="3"/>
        <item x="4"/>
        <item x="5"/>
        <item x="6"/>
        <item t="default"/>
      </items>
    </pivotField>
    <pivotField showAll="0">
      <items count="12">
        <item x="1"/>
        <item x="0"/>
        <item x="6"/>
        <item x="8"/>
        <item x="2"/>
        <item x="10"/>
        <item x="9"/>
        <item x="3"/>
        <item x="4"/>
        <item x="7"/>
        <item x="5"/>
        <item t="default"/>
      </items>
    </pivotField>
    <pivotField dataField="1" numFmtId="9" showAll="0"/>
    <pivotField dataField="1" numFmtId="9" showAll="0"/>
    <pivotField dataField="1" numFmtId="9" showAll="0" defaultSubtotal="0"/>
    <pivotField dataField="1" numFmtId="9" showAll="0"/>
  </pivotFields>
  <rowFields count="1">
    <field x="13"/>
  </rowFields>
  <rowItems count="8">
    <i>
      <x/>
    </i>
    <i>
      <x v="1"/>
    </i>
    <i>
      <x v="2"/>
    </i>
    <i>
      <x v="3"/>
    </i>
    <i>
      <x v="4"/>
    </i>
    <i>
      <x v="5"/>
    </i>
    <i>
      <x v="6"/>
    </i>
    <i t="grand">
      <x/>
    </i>
  </rowItems>
  <colFields count="1">
    <field x="-2"/>
  </colFields>
  <colItems count="4">
    <i>
      <x/>
    </i>
    <i i="1">
      <x v="1"/>
    </i>
    <i i="2">
      <x v="2"/>
    </i>
    <i i="3">
      <x v="3"/>
    </i>
  </colItems>
  <dataFields count="4">
    <dataField name="Gemiddelde van Percentage indicator &quot;opleiding moeder&quot;" fld="15" subtotal="average" baseField="13" baseItem="0"/>
    <dataField name="Gemiddelde van Percentage indicator  &quot;schooltoelage&quot;" fld="16" subtotal="average" baseField="13" baseItem="0"/>
    <dataField name="Gemiddelde van Percentage indicator &quot;buurt&quot;" fld="18" subtotal="average" baseField="13" baseItem="0"/>
    <dataField name="Gemiddelde van Percentage indicator &quot;Thuistaal&quot;" fld="17" subtotal="average" baseField="1" baseItem="707188928"/>
  </dataFields>
  <chartFormats count="4">
    <chartFormat chart="5" format="19" series="1">
      <pivotArea type="data" outline="0" fieldPosition="0">
        <references count="1">
          <reference field="4294967294" count="1" selected="0">
            <x v="0"/>
          </reference>
        </references>
      </pivotArea>
    </chartFormat>
    <chartFormat chart="5" format="20" series="1">
      <pivotArea type="data" outline="0" fieldPosition="0">
        <references count="1">
          <reference field="4294967294" count="1" selected="0">
            <x v="1"/>
          </reference>
        </references>
      </pivotArea>
    </chartFormat>
    <chartFormat chart="5" format="22" series="1">
      <pivotArea type="data" outline="0" fieldPosition="0">
        <references count="1">
          <reference field="4294967294" count="1" selected="0">
            <x v="2"/>
          </reference>
        </references>
      </pivotArea>
    </chartFormat>
    <chartFormat chart="5" format="2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Draaitabel19"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197:C207" firstHeaderRow="0" firstDataRow="1" firstDataCol="1"/>
  <pivotFields count="5">
    <pivotField showAll="0" defaultSubtotal="0"/>
    <pivotField axis="axisRow" showAll="0">
      <items count="4">
        <item x="0"/>
        <item x="1"/>
        <item x="2"/>
        <item t="default"/>
      </items>
    </pivotField>
    <pivotField axis="axisRow" showAll="0">
      <items count="3">
        <item x="0"/>
        <item x="1"/>
        <item t="default"/>
      </items>
    </pivotField>
    <pivotField dataField="1" numFmtId="9" showAll="0"/>
    <pivotField dataField="1" numFmtId="9" showAll="0"/>
  </pivotFields>
  <rowFields count="2">
    <field x="1"/>
    <field x="2"/>
  </rowFields>
  <rowItems count="10">
    <i>
      <x/>
    </i>
    <i r="1">
      <x/>
    </i>
    <i r="1">
      <x v="1"/>
    </i>
    <i>
      <x v="1"/>
    </i>
    <i r="1">
      <x/>
    </i>
    <i r="1">
      <x v="1"/>
    </i>
    <i>
      <x v="2"/>
    </i>
    <i r="1">
      <x/>
    </i>
    <i r="1">
      <x v="1"/>
    </i>
    <i t="grand">
      <x/>
    </i>
  </rowItems>
  <colFields count="1">
    <field x="-2"/>
  </colFields>
  <colItems count="2">
    <i>
      <x/>
    </i>
    <i i="1">
      <x v="1"/>
    </i>
  </colItems>
  <dataFields count="2">
    <dataField name="Som van Is minder dan of gelijk aan 30%" fld="3" baseField="0" baseItem="0"/>
    <dataField name="Som van Is meer dan 30%" fld="4" baseField="0" baseItem="0"/>
  </dataFields>
  <formats count="6">
    <format dxfId="661">
      <pivotArea collapsedLevelsAreSubtotals="1" fieldPosition="0">
        <references count="1">
          <reference field="1" count="1">
            <x v="0"/>
          </reference>
        </references>
      </pivotArea>
    </format>
    <format dxfId="660">
      <pivotArea collapsedLevelsAreSubtotals="1" fieldPosition="0">
        <references count="2">
          <reference field="1" count="1" selected="0">
            <x v="0"/>
          </reference>
          <reference field="2" count="0"/>
        </references>
      </pivotArea>
    </format>
    <format dxfId="659">
      <pivotArea collapsedLevelsAreSubtotals="1" fieldPosition="0">
        <references count="1">
          <reference field="1" count="1">
            <x v="1"/>
          </reference>
        </references>
      </pivotArea>
    </format>
    <format dxfId="658">
      <pivotArea collapsedLevelsAreSubtotals="1" fieldPosition="0">
        <references count="2">
          <reference field="1" count="1" selected="0">
            <x v="1"/>
          </reference>
          <reference field="2" count="0"/>
        </references>
      </pivotArea>
    </format>
    <format dxfId="657">
      <pivotArea collapsedLevelsAreSubtotals="1" fieldPosition="0">
        <references count="1">
          <reference field="1" count="1">
            <x v="2"/>
          </reference>
        </references>
      </pivotArea>
    </format>
    <format dxfId="656">
      <pivotArea collapsedLevelsAreSubtotals="1" fieldPosition="0">
        <references count="2">
          <reference field="1" count="1" selected="0">
            <x v="2"/>
          </reference>
          <reference field="2" count="0"/>
        </references>
      </pivotArea>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Draaitabel3" cacheId="4" dataPosition="0" applyNumberFormats="0" applyBorderFormats="0" applyFontFormats="0" applyPatternFormats="0" applyAlignmentFormats="0" applyWidthHeightFormats="1" dataCaption="Waarden" updatedVersion="5" minRefreshableVersion="3" useAutoFormatting="1" itemPrintTitles="1" createdVersion="6" indent="0" outline="1" outlineData="1" multipleFieldFilters="0" chartFormat="1">
  <location ref="A1:G5" firstHeaderRow="0" firstDataRow="1" firstDataCol="1"/>
  <pivotFields count="84">
    <pivotField showAll="0"/>
    <pivotField showAll="0"/>
    <pivotField axis="axisRow" showAll="0" defaultSubtotal="0">
      <items count="3">
        <item x="0"/>
        <item x="1"/>
        <item x="2"/>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2"/>
  </rowFields>
  <rowItems count="4">
    <i>
      <x/>
    </i>
    <i>
      <x v="1"/>
    </i>
    <i>
      <x v="2"/>
    </i>
    <i t="grand">
      <x/>
    </i>
  </rowItems>
  <colFields count="1">
    <field x="-2"/>
  </colFields>
  <colItems count="6">
    <i>
      <x/>
    </i>
    <i i="1">
      <x v="1"/>
    </i>
    <i i="2">
      <x v="2"/>
    </i>
    <i i="3">
      <x v="3"/>
    </i>
    <i i="4">
      <x v="4"/>
    </i>
    <i i="5">
      <x v="5"/>
    </i>
  </colItems>
  <dataFields count="6">
    <dataField name="Som van 2015" fld="27" baseField="0" baseItem="0"/>
    <dataField name="Som van 2017" fld="29" baseField="0" baseItem="0"/>
    <dataField name="Som van 2019" fld="31" baseField="0" baseItem="0"/>
    <dataField name="Som van 2021" fld="33" baseField="0" baseItem="0"/>
    <dataField name="Som van 2023" fld="35" baseField="0" baseItem="0"/>
    <dataField name="Som van 2025" fld="37" baseField="0" baseItem="0"/>
  </dataFields>
  <chartFormats count="6">
    <chartFormat chart="0" format="20" series="1">
      <pivotArea type="data" outline="0" fieldPosition="0">
        <references count="1">
          <reference field="4294967294" count="1" selected="0">
            <x v="5"/>
          </reference>
        </references>
      </pivotArea>
    </chartFormat>
    <chartFormat chart="0" format="26" series="1">
      <pivotArea type="data" outline="0" fieldPosition="0">
        <references count="1">
          <reference field="4294967294" count="1" selected="0">
            <x v="3"/>
          </reference>
        </references>
      </pivotArea>
    </chartFormat>
    <chartFormat chart="0" format="27" series="1">
      <pivotArea type="data" outline="0" fieldPosition="0">
        <references count="1">
          <reference field="4294967294" count="1" selected="0">
            <x v="4"/>
          </reference>
        </references>
      </pivotArea>
    </chartFormat>
    <chartFormat chart="0" format="28" series="1">
      <pivotArea type="data" outline="0" fieldPosition="0">
        <references count="1">
          <reference field="4294967294" count="1" selected="0">
            <x v="0"/>
          </reference>
        </references>
      </pivotArea>
    </chartFormat>
    <chartFormat chart="0" format="29" series="1">
      <pivotArea type="data" outline="0" fieldPosition="0">
        <references count="1">
          <reference field="4294967294" count="1" selected="0">
            <x v="1"/>
          </reference>
        </references>
      </pivotArea>
    </chartFormat>
    <chartFormat chart="0" format="3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Draaitabel8" cacheId="6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92:D100" firstHeaderRow="0" firstDataRow="1" firstDataCol="1"/>
  <pivotFields count="4">
    <pivotField axis="axisRow" showAll="0">
      <items count="8">
        <item x="0"/>
        <item x="1"/>
        <item x="2"/>
        <item x="3"/>
        <item x="4"/>
        <item x="5"/>
        <item x="6"/>
        <item t="default"/>
      </items>
    </pivotField>
    <pivotField dataField="1" numFmtId="10" showAll="0"/>
    <pivotField dataField="1" showAll="0"/>
    <pivotField dataField="1" showAll="0"/>
  </pivotFields>
  <rowFields count="1">
    <field x="0"/>
  </rowFields>
  <rowItems count="8">
    <i>
      <x/>
    </i>
    <i>
      <x v="1"/>
    </i>
    <i>
      <x v="2"/>
    </i>
    <i>
      <x v="3"/>
    </i>
    <i>
      <x v="4"/>
    </i>
    <i>
      <x v="5"/>
    </i>
    <i>
      <x v="6"/>
    </i>
    <i t="grand">
      <x/>
    </i>
  </rowItems>
  <colFields count="1">
    <field x="-2"/>
  </colFields>
  <colItems count="3">
    <i>
      <x/>
    </i>
    <i i="1">
      <x v="1"/>
    </i>
    <i i="2">
      <x v="2"/>
    </i>
  </colItems>
  <dataFields count="3">
    <dataField name="Som van Kansarmoede index" fld="1" baseField="0" baseItem="0"/>
    <dataField name="Som van Origine moeder is belg" fld="2" baseField="0" baseItem="0"/>
    <dataField name="Som van Origine moeder is niet-belg" fld="3"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Draaitabel10" cacheId="6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37:C148" firstHeaderRow="0" firstDataRow="1" firstDataCol="1"/>
  <pivotFields count="17">
    <pivotField axis="axisRow" showAll="0">
      <items count="11">
        <item x="0"/>
        <item x="1"/>
        <item x="2"/>
        <item x="3"/>
        <item x="4"/>
        <item x="5"/>
        <item x="6"/>
        <item x="7"/>
        <item x="8"/>
        <item x="9"/>
        <item t="default"/>
      </items>
    </pivotField>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dataField="1" numFmtId="9" showAll="0"/>
    <pivotField numFmtId="168" showAll="0"/>
    <pivotField dataField="1" numFmtId="9" showAll="0"/>
    <pivotField numFmtId="168" showAll="0"/>
    <pivotField numFmtId="9" showAll="0"/>
    <pivotField numFmtId="168" showAll="0"/>
    <pivotField numFmtId="9" showAl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om van Groei verkoopprijs gewone woonhuizen Harelbeke met 2005=100" fld="10" baseField="0" baseItem="0"/>
    <dataField name="Som van Groei verkoopprijs gewone woonhuizen Vlaams gewest met 2005=100" fld="12"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8" format="3"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Draaitabel2" cacheId="5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0">
  <location ref="A223:C232" firstHeaderRow="0" firstDataRow="1" firstDataCol="1"/>
  <pivotFields count="8">
    <pivotField axis="axisRow" showAll="0">
      <items count="9">
        <item x="0"/>
        <item x="1"/>
        <item x="2"/>
        <item x="3"/>
        <item x="4"/>
        <item x="5"/>
        <item x="6"/>
        <item x="7"/>
        <item t="default"/>
      </items>
    </pivotField>
    <pivotField showAll="0"/>
    <pivotField showAll="0"/>
    <pivotField showAll="0"/>
    <pivotField dataField="1" showAll="0"/>
    <pivotField showAll="0"/>
    <pivotField showAll="0"/>
    <pivotField dataField="1" showAll="0"/>
  </pivotFields>
  <rowFields count="1">
    <field x="0"/>
  </rowFields>
  <rowItems count="9">
    <i>
      <x/>
    </i>
    <i>
      <x v="1"/>
    </i>
    <i>
      <x v="2"/>
    </i>
    <i>
      <x v="3"/>
    </i>
    <i>
      <x v="4"/>
    </i>
    <i>
      <x v="5"/>
    </i>
    <i>
      <x v="6"/>
    </i>
    <i>
      <x v="7"/>
    </i>
    <i t="grand">
      <x/>
    </i>
  </rowItems>
  <colFields count="1">
    <field x="-2"/>
  </colFields>
  <colItems count="2">
    <i>
      <x/>
    </i>
    <i i="1">
      <x v="1"/>
    </i>
  </colItems>
  <dataFields count="2">
    <dataField name="Som van Uitgevoerde energiescans" fld="7" baseField="0" baseItem="0"/>
    <dataField name="Som van Stookolietoelage" fld="4" baseField="0" baseItem="0"/>
  </dataFields>
  <chartFormats count="8">
    <chartFormat chart="12" format="1"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1"/>
          </reference>
        </references>
      </pivotArea>
    </chartFormat>
    <chartFormat chart="13" format="3"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1"/>
          </reference>
        </references>
      </pivotArea>
    </chartFormat>
    <chartFormat chart="27" format="9" series="1">
      <pivotArea type="data" outline="0" fieldPosition="0">
        <references count="1">
          <reference field="4294967294" count="1" selected="0">
            <x v="0"/>
          </reference>
        </references>
      </pivotArea>
    </chartFormat>
    <chartFormat chart="27" format="1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Draaitabel4" cacheId="6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105:C116" firstHeaderRow="0" firstDataRow="1" firstDataCol="1"/>
  <pivotFields count="17">
    <pivotField axis="axisRow" showAll="0">
      <items count="11">
        <item x="0"/>
        <item x="1"/>
        <item x="2"/>
        <item x="3"/>
        <item x="4"/>
        <item x="5"/>
        <item x="6"/>
        <item x="7"/>
        <item x="8"/>
        <item x="9"/>
        <item t="default"/>
      </items>
    </pivotField>
    <pivotField dataField="1" numFmtId="168" showAll="0"/>
    <pivotField numFmtId="9" showAll="0"/>
    <pivotField dataField="1"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numFmtId="9" showAl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om van Gemiddelde verkoopprijs bouwgrond per m² Harelbeke" fld="1" baseField="0" baseItem="0"/>
    <dataField name="Som van Gemiddelde verkoopprijs bouwgrond per m² Vlaams gewest" fld="3" baseField="0" baseItem="0"/>
  </dataFields>
  <chartFormats count="4">
    <chartFormat chart="8" format="3" series="1">
      <pivotArea type="data" outline="0" fieldPosition="0">
        <references count="1">
          <reference field="4294967294" count="1" selected="0">
            <x v="1"/>
          </reference>
        </references>
      </pivotArea>
    </chartFormat>
    <chartFormat chart="8" format="4"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12"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Draaitabel7" cacheId="5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7">
  <location ref="A79:A86" firstHeaderRow="1" firstDataRow="1" firstDataCol="1"/>
  <pivotFields count="3">
    <pivotField axis="axisRow" showAll="0">
      <items count="7">
        <item x="0"/>
        <item x="1"/>
        <item x="2"/>
        <item x="3"/>
        <item x="4"/>
        <item x="5"/>
        <item t="default"/>
      </items>
    </pivotField>
    <pivotField showAll="0" defaultSubtotal="0"/>
    <pivotField showAll="0" defaultSubtotal="0"/>
  </pivotFields>
  <rowFields count="1">
    <field x="0"/>
  </rowFields>
  <rowItems count="7">
    <i>
      <x/>
    </i>
    <i>
      <x v="1"/>
    </i>
    <i>
      <x v="2"/>
    </i>
    <i>
      <x v="3"/>
    </i>
    <i>
      <x v="4"/>
    </i>
    <i>
      <x v="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Draaitabel3" cacheId="3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6">
  <location ref="A64:J73" firstHeaderRow="0" firstDataRow="1" firstDataCol="1"/>
  <pivotFields count="10">
    <pivotField axis="axisRow" showAll="0">
      <items count="9">
        <item x="0"/>
        <item x="1"/>
        <item x="2"/>
        <item x="3"/>
        <item x="4"/>
        <item x="5"/>
        <item x="6"/>
        <item x="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9">
    <i>
      <x/>
    </i>
    <i i="1">
      <x v="1"/>
    </i>
    <i i="2">
      <x v="2"/>
    </i>
    <i i="3">
      <x v="3"/>
    </i>
    <i i="4">
      <x v="4"/>
    </i>
    <i i="5">
      <x v="5"/>
    </i>
    <i i="6">
      <x v="6"/>
    </i>
    <i i="7">
      <x v="7"/>
    </i>
    <i i="8">
      <x v="8"/>
    </i>
  </colItems>
  <dataFields count="9">
    <dataField name="Som van 0-20" fld="1" baseField="0" baseItem="0"/>
    <dataField name="Som van 21-25" fld="2" baseField="0" baseItem="0"/>
    <dataField name="Som van 26-30" fld="3" baseField="0" baseItem="0"/>
    <dataField name="Som van 31-40" fld="4" baseField="0" baseItem="0"/>
    <dataField name="Som van 41-50" fld="5" baseField="0" baseItem="0"/>
    <dataField name="Som van 51-60" fld="6" baseField="0" baseItem="0"/>
    <dataField name="Som van 61-70" fld="7" baseField="0" baseItem="0"/>
    <dataField name="Som van 71-80" fld="8" baseField="0" baseItem="0"/>
    <dataField name="Som van 80 plus" fld="9" baseField="0" baseItem="0"/>
  </dataFields>
  <chartFormats count="9">
    <chartFormat chart="35" format="36" series="1">
      <pivotArea type="data" outline="0" fieldPosition="0">
        <references count="1">
          <reference field="4294967294" count="1" selected="0">
            <x v="0"/>
          </reference>
        </references>
      </pivotArea>
    </chartFormat>
    <chartFormat chart="35" format="37" series="1">
      <pivotArea type="data" outline="0" fieldPosition="0">
        <references count="1">
          <reference field="4294967294" count="1" selected="0">
            <x v="1"/>
          </reference>
        </references>
      </pivotArea>
    </chartFormat>
    <chartFormat chart="35" format="38" series="1">
      <pivotArea type="data" outline="0" fieldPosition="0">
        <references count="1">
          <reference field="4294967294" count="1" selected="0">
            <x v="2"/>
          </reference>
        </references>
      </pivotArea>
    </chartFormat>
    <chartFormat chart="35" format="39" series="1">
      <pivotArea type="data" outline="0" fieldPosition="0">
        <references count="1">
          <reference field="4294967294" count="1" selected="0">
            <x v="3"/>
          </reference>
        </references>
      </pivotArea>
    </chartFormat>
    <chartFormat chart="35" format="40" series="1">
      <pivotArea type="data" outline="0" fieldPosition="0">
        <references count="1">
          <reference field="4294967294" count="1" selected="0">
            <x v="4"/>
          </reference>
        </references>
      </pivotArea>
    </chartFormat>
    <chartFormat chart="35" format="41" series="1">
      <pivotArea type="data" outline="0" fieldPosition="0">
        <references count="1">
          <reference field="4294967294" count="1" selected="0">
            <x v="5"/>
          </reference>
        </references>
      </pivotArea>
    </chartFormat>
    <chartFormat chart="35" format="42" series="1">
      <pivotArea type="data" outline="0" fieldPosition="0">
        <references count="1">
          <reference field="4294967294" count="1" selected="0">
            <x v="6"/>
          </reference>
        </references>
      </pivotArea>
    </chartFormat>
    <chartFormat chart="35" format="43" series="1">
      <pivotArea type="data" outline="0" fieldPosition="0">
        <references count="1">
          <reference field="4294967294" count="1" selected="0">
            <x v="7"/>
          </reference>
        </references>
      </pivotArea>
    </chartFormat>
    <chartFormat chart="35" format="44"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Draaitabel11" cacheId="6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54:C165" firstHeaderRow="0" firstDataRow="1" firstDataCol="1"/>
  <pivotFields count="17">
    <pivotField axis="axisRow" showAll="0">
      <items count="11">
        <item x="0"/>
        <item x="1"/>
        <item x="2"/>
        <item x="3"/>
        <item x="4"/>
        <item x="5"/>
        <item x="6"/>
        <item x="7"/>
        <item x="8"/>
        <item x="9"/>
        <item t="default"/>
      </items>
    </pivotField>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numFmtId="9" showAll="0"/>
    <pivotField numFmtId="168" showAll="0"/>
    <pivotField dataField="1" numFmtId="9" showAll="0"/>
    <pivotField numFmtId="168" showAll="0"/>
    <pivotField dataField="1" numFmtId="9" showAl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om van Groei verkoopprijs villa's, bungalows en landhuizen Harelbeke met 2005=100" fld="14" baseField="0" baseItem="0"/>
    <dataField name="Som van Groei verkoopprijs villa's, bungalows en landhuizen Vlaams gewest met 2005=100" fld="16"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8" format="3"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Draaitabel12" cacheId="3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6">
  <location ref="A174:D180" firstHeaderRow="0" firstDataRow="1" firstDataCol="1"/>
  <pivotFields count="4">
    <pivotField axis="axisRow" showAll="0">
      <items count="6">
        <item x="0"/>
        <item x="1"/>
        <item x="2"/>
        <item x="3"/>
        <item x="4"/>
        <item t="default"/>
      </items>
    </pivotField>
    <pivotField dataField="1" showAll="0"/>
    <pivotField dataField="1" showAll="0"/>
    <pivotField dataField="1" showAll="0"/>
  </pivotFields>
  <rowFields count="1">
    <field x="0"/>
  </rowFields>
  <rowItems count="6">
    <i>
      <x/>
    </i>
    <i>
      <x v="1"/>
    </i>
    <i>
      <x v="2"/>
    </i>
    <i>
      <x v="3"/>
    </i>
    <i>
      <x v="4"/>
    </i>
    <i t="grand">
      <x/>
    </i>
  </rowItems>
  <colFields count="1">
    <field x="-2"/>
  </colFields>
  <colItems count="3">
    <i>
      <x/>
    </i>
    <i i="1">
      <x v="1"/>
    </i>
    <i i="2">
      <x v="2"/>
    </i>
  </colItems>
  <dataFields count="3">
    <dataField name="Som van Aantal afgeleverde conformiteitsattesten" fld="1" baseField="0" baseItem="0"/>
    <dataField name="Som van Ongeschikte woningen" fld="2" baseField="0" baseItem="0"/>
    <dataField name="Som van Onbewoonbare woningen" fld="3"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Draaitabel9" cacheId="6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121:C132" firstHeaderRow="0" firstDataRow="1" firstDataCol="1"/>
  <pivotFields count="17">
    <pivotField axis="axisRow" showAll="0">
      <items count="11">
        <item x="0"/>
        <item x="1"/>
        <item x="2"/>
        <item x="3"/>
        <item x="4"/>
        <item x="5"/>
        <item x="6"/>
        <item x="7"/>
        <item x="8"/>
        <item x="9"/>
        <item t="default"/>
      </items>
    </pivotField>
    <pivotField numFmtId="168" showAll="0"/>
    <pivotField numFmtId="9" showAll="0"/>
    <pivotField numFmtId="168" showAll="0"/>
    <pivotField numFmtId="9" showAll="0"/>
    <pivotField numFmtId="168" showAll="0"/>
    <pivotField dataField="1" numFmtId="9" showAll="0"/>
    <pivotField numFmtId="168" showAll="0"/>
    <pivotField dataField="1" numFmtId="9" showAll="0"/>
    <pivotField numFmtId="168" showAll="0"/>
    <pivotField numFmtId="9" showAll="0"/>
    <pivotField numFmtId="168" showAll="0"/>
    <pivotField numFmtId="9" showAll="0"/>
    <pivotField numFmtId="168" showAll="0"/>
    <pivotField numFmtId="9" showAll="0"/>
    <pivotField numFmtId="168" showAll="0"/>
    <pivotField numFmtId="9" showAl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om van Groei verkoopprijs appartementen Harelbeke met 2005=100" fld="6" baseField="0" baseItem="0"/>
    <dataField name="Som van Groei verkoopprijs appartementen Vlaams Gewest met 2005=100" fld="8" baseField="0" baseItem="0"/>
  </dataFields>
  <chartFormats count="2">
    <chartFormat chart="9"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Draaitabel9" cacheId="6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3:D12" firstHeaderRow="0" firstDataRow="1" firstDataCol="1"/>
  <pivotFields count="4">
    <pivotField axis="axisRow" showAll="0">
      <items count="9">
        <item x="0"/>
        <item x="1"/>
        <item x="2"/>
        <item x="3"/>
        <item x="4"/>
        <item x="5"/>
        <item x="6"/>
        <item x="7"/>
        <item t="default"/>
      </items>
    </pivotField>
    <pivotField dataField="1" showAll="0"/>
    <pivotField dataField="1" showAll="0" defaultSubtotal="0"/>
    <pivotField dataField="1" showAll="0"/>
  </pivotFields>
  <rowFields count="1">
    <field x="0"/>
  </rowFields>
  <rowItems count="9">
    <i>
      <x/>
    </i>
    <i>
      <x v="1"/>
    </i>
    <i>
      <x v="2"/>
    </i>
    <i>
      <x v="3"/>
    </i>
    <i>
      <x v="4"/>
    </i>
    <i>
      <x v="5"/>
    </i>
    <i>
      <x v="6"/>
    </i>
    <i>
      <x v="7"/>
    </i>
    <i t="grand">
      <x/>
    </i>
  </rowItems>
  <colFields count="1">
    <field x="-2"/>
  </colFields>
  <colItems count="3">
    <i>
      <x/>
    </i>
    <i i="1">
      <x v="1"/>
    </i>
    <i i="2">
      <x v="2"/>
    </i>
  </colItems>
  <dataFields count="3">
    <dataField name="Som van Aantal bedeelde voedselpakketten" fld="1" baseField="0" baseItem="0"/>
    <dataField name="Som van Aantal klantencontacten sociale kruidenier" fld="2" baseField="1" baseItem="445377376"/>
    <dataField name="Som van Aantal bereikte gezinnen/alleenstaanden" fld="3" baseField="0" baseItem="0"/>
  </dataFields>
  <chartFormats count="5">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Draaitabel11" cacheId="4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15:C22" firstHeaderRow="0" firstDataRow="1" firstDataCol="1"/>
  <pivotFields count="6">
    <pivotField axis="axisRow" showAll="0">
      <items count="7">
        <item x="0"/>
        <item x="1"/>
        <item x="2"/>
        <item x="3"/>
        <item x="4"/>
        <item x="5"/>
        <item t="default"/>
      </items>
    </pivotField>
    <pivotField numFmtId="1" showAll="0"/>
    <pivotField showAll="0"/>
    <pivotField showAll="0"/>
    <pivotField dataField="1" numFmtId="1" showAll="0"/>
    <pivotField dataField="1" numFmtId="1" showAll="0"/>
  </pivotFields>
  <rowFields count="1">
    <field x="0"/>
  </rowFields>
  <rowItems count="7">
    <i>
      <x/>
    </i>
    <i>
      <x v="1"/>
    </i>
    <i>
      <x v="2"/>
    </i>
    <i>
      <x v="3"/>
    </i>
    <i>
      <x v="4"/>
    </i>
    <i>
      <x v="5"/>
    </i>
    <i t="grand">
      <x/>
    </i>
  </rowItems>
  <colFields count="1">
    <field x="-2"/>
  </colFields>
  <colItems count="2">
    <i>
      <x/>
    </i>
    <i i="1">
      <x v="1"/>
    </i>
  </colItems>
  <dataFields count="2">
    <dataField name="Som van Gemid # warme maaltijden aan huis per dag" fld="4" baseField="0" baseItem="0"/>
    <dataField name="Som van Gemid # diepvriesmaaltijden aan huis per dag" fld="5" baseField="0" baseItem="0"/>
  </dataFields>
  <formats count="1">
    <format dxfId="655">
      <pivotArea collapsedLevelsAreSubtotals="1" fieldPosition="0">
        <references count="1">
          <reference field="0" count="0"/>
        </references>
      </pivotArea>
    </format>
  </formats>
  <chartFormats count="2">
    <chartFormat chart="6"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Draaitabel19" cacheId="9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A313:E323" firstHeaderRow="0" firstDataRow="1" firstDataCol="1"/>
  <pivotFields count="7">
    <pivotField showAll="0"/>
    <pivotField axis="axisRow" showAll="0">
      <items count="3">
        <item x="0"/>
        <item x="1"/>
        <item t="default"/>
      </items>
    </pivotField>
    <pivotField axis="axisRow" showAll="0">
      <items count="4">
        <item x="2"/>
        <item x="1"/>
        <item x="0"/>
        <item t="default"/>
      </items>
    </pivotField>
    <pivotField dataField="1" numFmtId="9" showAll="0"/>
    <pivotField dataField="1" numFmtId="9" showAll="0"/>
    <pivotField dataField="1" numFmtId="9" showAll="0"/>
    <pivotField dataField="1" numFmtId="9" showAll="0"/>
  </pivotFields>
  <rowFields count="2">
    <field x="2"/>
    <field x="1"/>
  </rowFields>
  <rowItems count="10">
    <i>
      <x/>
    </i>
    <i r="1">
      <x/>
    </i>
    <i r="1">
      <x v="1"/>
    </i>
    <i>
      <x v="1"/>
    </i>
    <i r="1">
      <x/>
    </i>
    <i r="1">
      <x v="1"/>
    </i>
    <i>
      <x v="2"/>
    </i>
    <i r="1">
      <x/>
    </i>
    <i r="1">
      <x v="1"/>
    </i>
    <i t="grand">
      <x/>
    </i>
  </rowItems>
  <colFields count="1">
    <field x="-2"/>
  </colFields>
  <colItems count="4">
    <i>
      <x/>
    </i>
    <i i="1">
      <x v="1"/>
    </i>
    <i i="2">
      <x v="2"/>
    </i>
    <i i="3">
      <x v="3"/>
    </i>
  </colItems>
  <dataFields count="4">
    <dataField name="Som van Tot 12 keer in eigen gemeente" fld="3" baseField="0" baseItem="0"/>
    <dataField name="Som van Meer dan 12 keer in eigen gemeente" fld="4" baseField="0" baseItem="0"/>
    <dataField name="Som van Tot 12 keer in andere gemeente" fld="5" baseField="0" baseItem="0"/>
    <dataField name="Som van Meer dan 12 keer in andere gemeente" fld="6" baseField="0" baseItem="0"/>
  </dataFields>
  <formats count="1">
    <format dxfId="643">
      <pivotArea outline="0" collapsedLevelsAreSubtotals="1" fieldPosition="0"/>
    </format>
  </formats>
  <chartFormats count="4">
    <chartFormat chart="7"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1"/>
          </reference>
        </references>
      </pivotArea>
    </chartFormat>
    <chartFormat chart="7" format="10" series="1">
      <pivotArea type="data" outline="0" fieldPosition="0">
        <references count="1">
          <reference field="4294967294" count="1" selected="0">
            <x v="2"/>
          </reference>
        </references>
      </pivotArea>
    </chartFormat>
    <chartFormat chart="7"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Draaitabel6" cacheId="6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279:D289" firstHeaderRow="0" firstDataRow="1" firstDataCol="1"/>
  <pivotFields count="4">
    <pivotField axis="axisRow" showAll="0">
      <items count="11">
        <item m="1" x="9"/>
        <item x="0"/>
        <item x="1"/>
        <item x="2"/>
        <item x="3"/>
        <item x="4"/>
        <item x="5"/>
        <item x="6"/>
        <item x="7"/>
        <item x="8"/>
        <item t="default"/>
      </items>
    </pivotField>
    <pivotField dataField="1" showAll="0"/>
    <pivotField dataField="1" showAll="0"/>
    <pivotField dataField="1" showAll="0"/>
  </pivotFields>
  <rowFields count="1">
    <field x="0"/>
  </rowFields>
  <rowItems count="10">
    <i>
      <x v="1"/>
    </i>
    <i>
      <x v="2"/>
    </i>
    <i>
      <x v="3"/>
    </i>
    <i>
      <x v="4"/>
    </i>
    <i>
      <x v="5"/>
    </i>
    <i>
      <x v="6"/>
    </i>
    <i>
      <x v="7"/>
    </i>
    <i>
      <x v="8"/>
    </i>
    <i>
      <x v="9"/>
    </i>
    <i t="grand">
      <x/>
    </i>
  </rowItems>
  <colFields count="1">
    <field x="-2"/>
  </colFields>
  <colItems count="3">
    <i>
      <x/>
    </i>
    <i i="1">
      <x v="1"/>
    </i>
    <i i="2">
      <x v="2"/>
    </i>
  </colItems>
  <dataFields count="3">
    <dataField name="Som van # uitleningen" fld="3" baseField="0" baseItem="0"/>
    <dataField name="Som van # actieve leden" fld="1" baseField="0" baseItem="0"/>
    <dataField name="Som van # bezoekers" fld="2" baseField="0" baseItem="0"/>
  </dataFields>
  <chartFormats count="3">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 chart="8" format="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Draaitabel15" cacheId="4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H133:K141" firstHeaderRow="0" firstDataRow="1" firstDataCol="1"/>
  <pivotFields count="5">
    <pivotField axis="axisRow" showAll="0">
      <items count="8">
        <item x="0"/>
        <item x="1"/>
        <item x="2"/>
        <item x="3"/>
        <item x="4"/>
        <item x="5"/>
        <item x="6"/>
        <item t="default"/>
      </items>
    </pivotField>
    <pivotField showAll="0"/>
    <pivotField dataField="1" numFmtId="164" showAll="0"/>
    <pivotField dataField="1" showAll="0"/>
    <pivotField dataField="1" showAll="0"/>
  </pivotFields>
  <rowFields count="1">
    <field x="0"/>
  </rowFields>
  <rowItems count="8">
    <i>
      <x/>
    </i>
    <i>
      <x v="1"/>
    </i>
    <i>
      <x v="2"/>
    </i>
    <i>
      <x v="3"/>
    </i>
    <i>
      <x v="4"/>
    </i>
    <i>
      <x v="5"/>
    </i>
    <i>
      <x v="6"/>
    </i>
    <i t="grand">
      <x/>
    </i>
  </rowItems>
  <colFields count="1">
    <field x="-2"/>
  </colFields>
  <colItems count="3">
    <i>
      <x/>
    </i>
    <i i="1">
      <x v="1"/>
    </i>
    <i i="2">
      <x v="2"/>
    </i>
  </colItems>
  <dataFields count="3">
    <dataField name="Som van Verhoogde tegemoetkoming per 1.000 inwoners Belfiuscluster" fld="3" baseField="0" baseItem="0"/>
    <dataField name="Som van Verhoogde tegemoetkoming per 1.000 inwoners Vlaams gewest" fld="4" baseField="0" baseItem="0"/>
    <dataField name="Som van Verhoogde tegemoetkoming per 1.000 inwoners Harelbeke" fld="2" baseField="0" baseItem="0"/>
  </dataFields>
  <formats count="1">
    <format dxfId="644">
      <pivotArea collapsedLevelsAreSubtotals="1" fieldPosition="0">
        <references count="1">
          <reference field="0" count="0"/>
        </references>
      </pivotArea>
    </format>
  </formats>
  <chartFormats count="6">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15" format="10" series="1">
      <pivotArea type="data" outline="0" fieldPosition="0">
        <references count="1">
          <reference field="4294967294" count="1" selected="0">
            <x v="2"/>
          </reference>
        </references>
      </pivotArea>
    </chartFormat>
    <chartFormat chart="15" format="11" series="1">
      <pivotArea type="data" outline="0" fieldPosition="0">
        <references count="1">
          <reference field="4294967294" count="1" selected="0">
            <x v="0"/>
          </reference>
        </references>
      </pivotArea>
    </chartFormat>
    <chartFormat chart="15" format="1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Draaitabel18" cacheId="7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88:C191" firstHeaderRow="0" firstDataRow="1" firstDataCol="1"/>
  <pivotFields count="4">
    <pivotField axis="axisRow" showAll="0">
      <items count="3">
        <item x="0"/>
        <item x="1"/>
        <item t="default"/>
      </items>
    </pivotField>
    <pivotField dataField="1" numFmtId="9" showAll="0"/>
    <pivotField numFmtId="9" showAll="0"/>
    <pivotField dataField="1" numFmtId="9" showAll="0"/>
  </pivotFields>
  <rowFields count="1">
    <field x="0"/>
  </rowFields>
  <rowItems count="3">
    <i>
      <x/>
    </i>
    <i>
      <x v="1"/>
    </i>
    <i t="grand">
      <x/>
    </i>
  </rowItems>
  <colFields count="1">
    <field x="-2"/>
  </colFields>
  <colItems count="2">
    <i>
      <x/>
    </i>
    <i i="1">
      <x v="1"/>
    </i>
  </colItems>
  <dataFields count="2">
    <dataField name="Som van Eens" fld="3" baseField="0" baseItem="0"/>
    <dataField name="Som van Oneens" fld="1" baseField="0" baseItem="0"/>
  </dataFields>
  <formats count="1">
    <format dxfId="645">
      <pivotArea outline="0" collapsedLevelsAreSubtotals="1" fieldPosition="0"/>
    </format>
  </formats>
  <chartFormats count="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Draaitabel12" cacheId="4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4">
  <location ref="P37:S44" firstHeaderRow="0" firstDataRow="1" firstDataCol="1"/>
  <pivotFields count="7">
    <pivotField axis="axisRow" showAll="0">
      <items count="7">
        <item x="0"/>
        <item x="1"/>
        <item x="2"/>
        <item x="3"/>
        <item x="4"/>
        <item x="5"/>
        <item t="default"/>
      </items>
    </pivotField>
    <pivotField dataField="1" showAll="0"/>
    <pivotField showAll="0"/>
    <pivotField dataField="1" showAll="0"/>
    <pivotField showAll="0"/>
    <pivotField showAll="0"/>
    <pivotField dataField="1" showAll="0"/>
  </pivotFields>
  <rowFields count="1">
    <field x="0"/>
  </rowFields>
  <rowItems count="7">
    <i>
      <x/>
    </i>
    <i>
      <x v="1"/>
    </i>
    <i>
      <x v="2"/>
    </i>
    <i>
      <x v="3"/>
    </i>
    <i>
      <x v="4"/>
    </i>
    <i>
      <x v="5"/>
    </i>
    <i t="grand">
      <x/>
    </i>
  </rowItems>
  <colFields count="1">
    <field x="-2"/>
  </colFields>
  <colItems count="3">
    <i>
      <x/>
    </i>
    <i i="1">
      <x v="1"/>
    </i>
    <i i="2">
      <x v="2"/>
    </i>
  </colItems>
  <dataFields count="3">
    <dataField name="Som van Aantal klanten poetshulp" fld="1" baseField="0" baseItem="0"/>
    <dataField name="Som van Aantal leden mindermobielen-centrale" fld="3" baseField="0" baseItem="0"/>
    <dataField name="Som van Vrijwilligers in OCMW" fld="6" baseField="0" baseItem="0"/>
  </dataFields>
  <chartFormats count="3">
    <chartFormat chart="15" format="4" series="1">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1"/>
          </reference>
        </references>
      </pivotArea>
    </chartFormat>
    <chartFormat chart="15" format="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Draaitabel8" cacheId="7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300:C303" firstHeaderRow="0" firstDataRow="1" firstDataCol="1"/>
  <pivotFields count="4">
    <pivotField axis="axisRow" showAll="0">
      <items count="3">
        <item x="0"/>
        <item x="1"/>
        <item t="default"/>
      </items>
    </pivotField>
    <pivotField dataField="1" numFmtId="9" showAll="0"/>
    <pivotField numFmtId="9" showAll="0"/>
    <pivotField dataField="1" numFmtId="9" showAll="0"/>
  </pivotFields>
  <rowFields count="1">
    <field x="0"/>
  </rowFields>
  <rowItems count="3">
    <i>
      <x/>
    </i>
    <i>
      <x v="1"/>
    </i>
    <i t="grand">
      <x/>
    </i>
  </rowItems>
  <colFields count="1">
    <field x="-2"/>
  </colFields>
  <colItems count="2">
    <i>
      <x/>
    </i>
    <i i="1">
      <x v="1"/>
    </i>
  </colItems>
  <dataFields count="2">
    <dataField name="Som van Eens" fld="3" baseField="0" baseItem="0"/>
    <dataField name="Som van Oneens" fld="1" baseField="0" baseItem="0"/>
  </dataFields>
  <formats count="1">
    <format dxfId="646">
      <pivotArea collapsedLevelsAreSubtotals="1" fieldPosition="0">
        <references count="1">
          <reference field="0" count="0"/>
        </references>
      </pivotArea>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Draaitabel2" cacheId="2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172:C175" firstHeaderRow="0" firstDataRow="1" firstDataCol="1"/>
  <pivotFields count="3">
    <pivotField axis="axisRow" showAll="0" defaultSubtotal="0">
      <items count="2">
        <item x="0"/>
        <item x="1"/>
      </items>
    </pivotField>
    <pivotField dataField="1" numFmtId="9" showAll="0" defaultSubtotal="0"/>
    <pivotField dataField="1" numFmtId="9" showAll="0" defaultSubtotal="0"/>
  </pivotFields>
  <rowFields count="1">
    <field x="0"/>
  </rowFields>
  <rowItems count="3">
    <i>
      <x/>
    </i>
    <i>
      <x v="1"/>
    </i>
    <i t="grand">
      <x/>
    </i>
  </rowItems>
  <colFields count="1">
    <field x="-2"/>
  </colFields>
  <colItems count="2">
    <i>
      <x/>
    </i>
    <i i="1">
      <x v="1"/>
    </i>
  </colItems>
  <dataFields count="2">
    <dataField name="Som van eens" fld="2" baseField="0" baseItem="0"/>
    <dataField name="Som van oneens" fld="1" baseField="0" baseItem="0"/>
  </dataFields>
  <chartFormats count="2">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Draaitabel3" cacheId="6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181:C184" firstHeaderRow="0" firstDataRow="1" firstDataCol="1"/>
  <pivotFields count="3">
    <pivotField axis="axisRow" showAll="0">
      <items count="3">
        <item x="0"/>
        <item x="1"/>
        <item t="default"/>
      </items>
    </pivotField>
    <pivotField dataField="1" numFmtId="9" showAll="0" defaultSubtotal="0"/>
    <pivotField dataField="1" numFmtId="9" showAll="0" defaultSubtotal="0"/>
  </pivotFields>
  <rowFields count="1">
    <field x="0"/>
  </rowFields>
  <rowItems count="3">
    <i>
      <x/>
    </i>
    <i>
      <x v="1"/>
    </i>
    <i t="grand">
      <x/>
    </i>
  </rowItems>
  <colFields count="1">
    <field x="-2"/>
  </colFields>
  <colItems count="2">
    <i>
      <x/>
    </i>
    <i i="1">
      <x v="1"/>
    </i>
  </colItems>
  <dataFields count="2">
    <dataField name="Som van Tevreden" fld="2" baseField="0" baseItem="0"/>
    <dataField name="Som van Ontevreden" fld="1" baseField="0" baseItem="0"/>
  </dataFields>
  <chartFormats count="4">
    <chartFormat chart="7" format="6" series="1">
      <pivotArea type="data" outline="0" fieldPosition="0">
        <references count="1">
          <reference field="4294967294" count="1" selected="0">
            <x v="1"/>
          </reference>
        </references>
      </pivotArea>
    </chartFormat>
    <chartFormat chart="7" format="7" series="1">
      <pivotArea type="data" outline="0" fieldPosition="0">
        <references count="1">
          <reference field="4294967294" count="1" selected="0">
            <x v="0"/>
          </reference>
        </references>
      </pivotArea>
    </chartFormat>
    <chartFormat chart="7" format="8">
      <pivotArea type="data" outline="0" fieldPosition="0">
        <references count="2">
          <reference field="4294967294" count="1" selected="0">
            <x v="1"/>
          </reference>
          <reference field="0" count="1" selected="0">
            <x v="0"/>
          </reference>
        </references>
      </pivotArea>
    </chartFormat>
    <chartFormat chart="7" format="9">
      <pivotArea type="data" outline="0" fieldPosition="0">
        <references count="2">
          <reference field="4294967294" count="1" selected="0">
            <x v="1"/>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Draaitabel15" cacheId="2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3:E12" firstHeaderRow="0" firstDataRow="1" firstDataCol="1"/>
  <pivotFields count="5">
    <pivotField axis="axisRow" showAll="0">
      <items count="11">
        <item m="1" x="9"/>
        <item m="1" x="8"/>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v="2"/>
    </i>
    <i>
      <x v="3"/>
    </i>
    <i>
      <x v="4"/>
    </i>
    <i>
      <x v="5"/>
    </i>
    <i>
      <x v="6"/>
    </i>
    <i>
      <x v="7"/>
    </i>
    <i>
      <x v="8"/>
    </i>
    <i>
      <x v="9"/>
    </i>
    <i t="grand">
      <x/>
    </i>
  </rowItems>
  <colFields count="1">
    <field x="-2"/>
  </colFields>
  <colItems count="4">
    <i>
      <x/>
    </i>
    <i i="1">
      <x v="1"/>
    </i>
    <i i="2">
      <x v="2"/>
    </i>
    <i i="3">
      <x v="3"/>
    </i>
  </colItems>
  <dataFields count="4">
    <dataField name="Som van Aantal personen leefloon per 1000 inwoners Vlaams gewest 18-24 jaar" fld="4" baseField="0" baseItem="0"/>
    <dataField name="Som van Aantal personen leefloon per 1000 inwoners Harelbeke 18-24 jaar" fld="3" baseField="0" baseItem="0"/>
    <dataField name="Som van Aantal personen leefloon per 1000 inwoners Vlaams gewest" fld="2" baseField="0" baseItem="0"/>
    <dataField name="Som van Aantal personen leefloon per 1000 inwoners Harelbeke" fld="1" baseField="0" baseItem="0"/>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Draaitabel13" cacheId="4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1">
  <location ref="P80:S86" firstHeaderRow="0" firstDataRow="1" firstDataCol="1"/>
  <pivotFields count="11">
    <pivotField axis="axisRow" showAll="0">
      <items count="6">
        <item x="0"/>
        <item x="1"/>
        <item x="2"/>
        <item x="3"/>
        <item x="4"/>
        <item t="default"/>
      </items>
    </pivotField>
    <pivotField showAll="0"/>
    <pivotField showAll="0"/>
    <pivotField showAll="0"/>
    <pivotField showAll="0"/>
    <pivotField showAll="0"/>
    <pivotField dataField="1" numFmtId="1" showAll="0"/>
    <pivotField dataField="1" numFmtId="1" showAll="0"/>
    <pivotField dataField="1" numFmtId="1" showAll="0"/>
    <pivotField showAll="0"/>
    <pivotField showAll="0"/>
  </pivotFields>
  <rowFields count="1">
    <field x="0"/>
  </rowFields>
  <rowItems count="6">
    <i>
      <x/>
    </i>
    <i>
      <x v="1"/>
    </i>
    <i>
      <x v="2"/>
    </i>
    <i>
      <x v="3"/>
    </i>
    <i>
      <x v="4"/>
    </i>
    <i t="grand">
      <x/>
    </i>
  </rowItems>
  <colFields count="1">
    <field x="-2"/>
  </colFields>
  <colItems count="3">
    <i>
      <x/>
    </i>
    <i i="1">
      <x v="1"/>
    </i>
    <i i="2">
      <x v="2"/>
    </i>
  </colItems>
  <dataFields count="3">
    <dataField name="Som van Gemid. aantal dagen wachttijd opname WZC" fld="6" baseField="0" baseItem="0"/>
    <dataField name="Som van Gemid. aantal dagen wachttijd shortlist thuiszorg" fld="7" baseField="0" baseItem="0"/>
    <dataField name="Som van Gemid. aantal dagen wachttijd bewoners serviceflats" fld="8" baseField="0" baseItem="0"/>
  </dataFields>
  <formats count="1">
    <format dxfId="647">
      <pivotArea collapsedLevelsAreSubtotals="1" fieldPosition="0">
        <references count="1">
          <reference field="0" count="0"/>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4" format="6" series="1">
      <pivotArea type="data" outline="0" fieldPosition="0">
        <references count="1">
          <reference field="4294967294" count="1" selected="0">
            <x v="0"/>
          </reference>
        </references>
      </pivotArea>
    </chartFormat>
    <chartFormat chart="14" format="7" series="1">
      <pivotArea type="data" outline="0" fieldPosition="0">
        <references count="1">
          <reference field="4294967294" count="1" selected="0">
            <x v="1"/>
          </reference>
        </references>
      </pivotArea>
    </chartFormat>
    <chartFormat chart="14"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Draaitabel4" cacheId="6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7">
  <location ref="A237:E242" firstHeaderRow="0" firstDataRow="1" firstDataCol="1"/>
  <pivotFields count="9">
    <pivotField axis="axisRow" showAll="0">
      <items count="5">
        <item x="0"/>
        <item x="1"/>
        <item x="2"/>
        <item x="3"/>
        <item t="default"/>
      </items>
    </pivotField>
    <pivotField dataField="1" showAll="0" defaultSubtotal="0"/>
    <pivotField numFmtId="10" showAll="0"/>
    <pivotField dataField="1" showAll="0" defaultSubtotal="0"/>
    <pivotField numFmtId="10" showAll="0"/>
    <pivotField dataField="1" showAll="0" defaultSubtotal="0"/>
    <pivotField showAll="0"/>
    <pivotField dataField="1" numFmtId="1" showAll="0" defaultSubtotal="0"/>
    <pivotField numFmtId="10" showAll="0"/>
  </pivotFields>
  <rowFields count="1">
    <field x="0"/>
  </rowFields>
  <rowItems count="5">
    <i>
      <x/>
    </i>
    <i>
      <x v="1"/>
    </i>
    <i>
      <x v="2"/>
    </i>
    <i>
      <x v="3"/>
    </i>
    <i t="grand">
      <x/>
    </i>
  </rowItems>
  <colFields count="1">
    <field x="-2"/>
  </colFields>
  <colItems count="4">
    <i>
      <x/>
    </i>
    <i i="1">
      <x v="1"/>
    </i>
    <i i="2">
      <x v="2"/>
    </i>
    <i i="3">
      <x v="3"/>
    </i>
  </colItems>
  <dataFields count="4">
    <dataField name="Som van Aantal tickets dagtheater" fld="1" baseField="0" baseItem="0"/>
    <dataField name="Som van Aantal tickets familievoorstellingen" fld="3" baseField="0" baseItem="0"/>
    <dataField name="Som van Aantal tickets avond- en weekendprogrammatie" fld="5" baseField="0" baseItem="0"/>
    <dataField name="Som van Totaal aantal tickets" fld="7" baseField="0" baseItem="0"/>
  </dataFields>
  <formats count="3">
    <format dxfId="650">
      <pivotArea collapsedLevelsAreSubtotals="1" fieldPosition="0">
        <references count="1">
          <reference field="0" count="0"/>
        </references>
      </pivotArea>
    </format>
    <format dxfId="649">
      <pivotArea grandRow="1" outline="0" collapsedLevelsAreSubtotals="1" fieldPosition="0"/>
    </format>
    <format dxfId="648">
      <pivotArea outline="0" collapsedLevelsAreSubtotals="1" fieldPosition="0"/>
    </format>
  </formats>
  <chartFormats count="4">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5" series="1">
      <pivotArea type="data" outline="0" fieldPosition="0">
        <references count="1">
          <reference field="4294967294" count="1" selected="0">
            <x v="2"/>
          </reference>
        </references>
      </pivotArea>
    </chartFormat>
    <chartFormat chart="7" format="16"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Draaitabel14" cacheId="4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P90:R96" firstHeaderRow="0" firstDataRow="1" firstDataCol="1"/>
  <pivotFields count="7">
    <pivotField axis="axisRow" showAll="0">
      <items count="6">
        <item x="0"/>
        <item x="1"/>
        <item x="2"/>
        <item x="3"/>
        <item x="4"/>
        <item t="default"/>
      </items>
    </pivotField>
    <pivotField showAll="0"/>
    <pivotField showAll="0"/>
    <pivotField showAll="0"/>
    <pivotField showAll="0"/>
    <pivotField dataField="1" showAll="0"/>
    <pivotField dataField="1" showAll="0"/>
  </pivotFields>
  <rowFields count="1">
    <field x="0"/>
  </rowFields>
  <rowItems count="6">
    <i>
      <x/>
    </i>
    <i>
      <x v="1"/>
    </i>
    <i>
      <x v="2"/>
    </i>
    <i>
      <x v="3"/>
    </i>
    <i>
      <x v="4"/>
    </i>
    <i t="grand">
      <x/>
    </i>
  </rowItems>
  <colFields count="1">
    <field x="-2"/>
  </colFields>
  <colItems count="2">
    <i>
      <x/>
    </i>
    <i i="1">
      <x v="1"/>
    </i>
  </colItems>
  <dataFields count="2">
    <dataField name="Som van Gemid. Leeftijd bij opname" fld="5" baseField="0" baseItem="0"/>
    <dataField name="Som van Gemid. Leeftijd bij overlijden" fld="6"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9" format="4" series="1">
      <pivotArea type="data" outline="0" fieldPosition="0">
        <references count="1">
          <reference field="4294967294" count="1" selected="0">
            <x v="0"/>
          </reference>
        </references>
      </pivotArea>
    </chartFormat>
    <chartFormat chart="9"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Draaitabel23" cacheId="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F246:J251" firstHeaderRow="0" firstDataRow="1" firstDataCol="1"/>
  <pivotFields count="5">
    <pivotField axis="axisRow" showAll="0">
      <items count="5">
        <item x="0"/>
        <item x="1"/>
        <item x="2"/>
        <item x="3"/>
        <item t="default"/>
      </items>
    </pivotField>
    <pivotField dataField="1" showAll="0"/>
    <pivotField dataField="1" showAll="0"/>
    <pivotField dataField="1" showAll="0"/>
    <pivotField dataField="1" showAll="0"/>
  </pivotFields>
  <rowFields count="1">
    <field x="0"/>
  </rowFields>
  <rowItems count="5">
    <i>
      <x/>
    </i>
    <i>
      <x v="1"/>
    </i>
    <i>
      <x v="2"/>
    </i>
    <i>
      <x v="3"/>
    </i>
    <i t="grand">
      <x/>
    </i>
  </rowItems>
  <colFields count="1">
    <field x="-2"/>
  </colFields>
  <colItems count="4">
    <i>
      <x/>
    </i>
    <i i="1">
      <x v="1"/>
    </i>
    <i i="2">
      <x v="2"/>
    </i>
    <i i="3">
      <x v="3"/>
    </i>
  </colItems>
  <dataFields count="4">
    <dataField name="Som van CC Het Spoor" fld="1" baseField="0" baseItem="0"/>
    <dataField name="Som van SCC Zuiderkouter Stasegem" fld="4" baseField="0" baseItem="0"/>
    <dataField name="Som van SCC Torengalm" fld="2" baseField="0" baseItem="0"/>
    <dataField name="Som van Oud bib Bavikhove" fld="3" baseField="0" baseItem="0"/>
  </dataFields>
  <chartFormats count="8">
    <chartFormat chart="6" format="1"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1"/>
          </reference>
        </references>
      </pivotArea>
    </chartFormat>
    <chartFormat chart="6" format="3" series="1">
      <pivotArea type="data" outline="0" fieldPosition="0">
        <references count="1">
          <reference field="4294967294" count="1" selected="0">
            <x v="2"/>
          </reference>
        </references>
      </pivotArea>
    </chartFormat>
    <chartFormat chart="6" format="4" series="1">
      <pivotArea type="data" outline="0" fieldPosition="0">
        <references count="1">
          <reference field="4294967294" count="1" selected="0">
            <x v="3"/>
          </reference>
        </references>
      </pivotArea>
    </chartFormat>
    <chartFormat chart="7" format="5"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1"/>
          </reference>
        </references>
      </pivotArea>
    </chartFormat>
    <chartFormat chart="7" format="7" series="1">
      <pivotArea type="data" outline="0" fieldPosition="0">
        <references count="1">
          <reference field="4294967294" count="1" selected="0">
            <x v="2"/>
          </reference>
        </references>
      </pivotArea>
    </chartFormat>
    <chartFormat chart="7" format="8"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Draaitabel10" cacheId="6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8">
  <location ref="A197:D206" firstHeaderRow="0" firstDataRow="1" firstDataCol="1"/>
  <pivotFields count="8">
    <pivotField axis="axisRow" showAll="0">
      <items count="9">
        <item x="0"/>
        <item x="1"/>
        <item x="2"/>
        <item x="3"/>
        <item x="4"/>
        <item x="5"/>
        <item x="6"/>
        <item x="7"/>
        <item t="default"/>
      </items>
    </pivotField>
    <pivotField showAll="0"/>
    <pivotField showAll="0"/>
    <pivotField dataField="1" showAll="0"/>
    <pivotField showAll="0"/>
    <pivotField showAll="0"/>
    <pivotField dataField="1" showAll="0"/>
    <pivotField dataField="1" showAll="0"/>
  </pivotFields>
  <rowFields count="1">
    <field x="0"/>
  </rowFields>
  <rowItems count="9">
    <i>
      <x/>
    </i>
    <i>
      <x v="1"/>
    </i>
    <i>
      <x v="2"/>
    </i>
    <i>
      <x v="3"/>
    </i>
    <i>
      <x v="4"/>
    </i>
    <i>
      <x v="5"/>
    </i>
    <i>
      <x v="6"/>
    </i>
    <i>
      <x v="7"/>
    </i>
    <i t="grand">
      <x/>
    </i>
  </rowItems>
  <colFields count="1">
    <field x="-2"/>
  </colFields>
  <colItems count="3">
    <i>
      <x/>
    </i>
    <i i="1">
      <x v="1"/>
    </i>
    <i i="2">
      <x v="2"/>
    </i>
  </colItems>
  <dataFields count="3">
    <dataField name="Som van Gebruik JC TSAS" fld="7" baseField="0" baseItem="0"/>
    <dataField name="Som van SPW gem # dls/dag" fld="3" baseField="0" baseItem="0"/>
    <dataField name="Som van GP gem # dls/activiteit" fld="6" baseField="0" baseItem="0"/>
  </dataFields>
  <formats count="1">
    <format dxfId="651">
      <pivotArea collapsedLevelsAreSubtotals="1" fieldPosition="0">
        <references count="2">
          <reference field="4294967294" count="2" selected="0">
            <x v="1"/>
            <x v="2"/>
          </reference>
          <reference field="0" count="0"/>
        </references>
      </pivotArea>
    </format>
  </formats>
  <chartFormats count="3">
    <chartFormat chart="9" format="6" series="1">
      <pivotArea type="data" outline="0" fieldPosition="0">
        <references count="1">
          <reference field="4294967294" count="1" selected="0">
            <x v="1"/>
          </reference>
        </references>
      </pivotArea>
    </chartFormat>
    <chartFormat chart="9" format="7" series="1">
      <pivotArea type="data" outline="0" fieldPosition="0">
        <references count="1">
          <reference field="4294967294" count="1" selected="0">
            <x v="2"/>
          </reference>
        </references>
      </pivotArea>
    </chartFormat>
    <chartFormat chart="9"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Draaitabel11" cacheId="7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101:C104" firstHeaderRow="0" firstDataRow="1" firstDataCol="1"/>
  <pivotFields count="4">
    <pivotField axis="axisRow" showAll="0">
      <items count="3">
        <item x="0"/>
        <item x="1"/>
        <item t="default"/>
      </items>
    </pivotField>
    <pivotField dataField="1" numFmtId="9" showAll="0"/>
    <pivotField numFmtId="9" showAll="0"/>
    <pivotField dataField="1" numFmtId="9" showAll="0"/>
  </pivotFields>
  <rowFields count="1">
    <field x="0"/>
  </rowFields>
  <rowItems count="3">
    <i>
      <x/>
    </i>
    <i>
      <x v="1"/>
    </i>
    <i t="grand">
      <x/>
    </i>
  </rowItems>
  <colFields count="1">
    <field x="-2"/>
  </colFields>
  <colItems count="2">
    <i>
      <x/>
    </i>
    <i i="1">
      <x v="1"/>
    </i>
  </colItems>
  <dataFields count="2">
    <dataField name="Som van Tevreden" fld="3" baseField="0" baseItem="0"/>
    <dataField name="Som van Ontevreden" fld="1" baseField="0" baseItem="0"/>
  </dataFields>
  <formats count="1">
    <format dxfId="652">
      <pivotArea outline="0" collapsedLevelsAreSubtotals="1" fieldPosition="0"/>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Draaitabel7" cacheId="2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7">
  <location ref="A213:E217" firstHeaderRow="0" firstDataRow="1" firstDataCol="1"/>
  <pivotFields count="5">
    <pivotField axis="axisRow" showAll="0">
      <items count="4">
        <item x="2"/>
        <item x="1"/>
        <item x="0"/>
        <item t="default"/>
      </items>
    </pivotField>
    <pivotField dataField="1" numFmtId="9" showAll="0"/>
    <pivotField dataField="1" numFmtId="9" showAll="0"/>
    <pivotField dataField="1" numFmtId="9" showAll="0"/>
    <pivotField dataField="1" numFmtId="9" showAll="0"/>
  </pivotFields>
  <rowFields count="1">
    <field x="0"/>
  </rowFields>
  <rowItems count="4">
    <i>
      <x/>
    </i>
    <i>
      <x v="1"/>
    </i>
    <i>
      <x v="2"/>
    </i>
    <i t="grand">
      <x/>
    </i>
  </rowItems>
  <colFields count="1">
    <field x="-2"/>
  </colFields>
  <colItems count="4">
    <i>
      <x/>
    </i>
    <i i="1">
      <x v="1"/>
    </i>
    <i i="2">
      <x v="2"/>
    </i>
    <i i="3">
      <x v="3"/>
    </i>
  </colItems>
  <dataFields count="4">
    <dataField name="Som van Meer dan 12 keer" fld="3" baseField="0" baseItem="0"/>
    <dataField name="Som van Tot 12 keer" fld="2" baseField="0" baseItem="0"/>
    <dataField name="Som van Nooit" fld="1" baseField="0" baseItem="0"/>
    <dataField name="Som van Niet aanwezig " fld="4" baseField="0" baseItem="0"/>
  </dataFields>
  <formats count="1">
    <format dxfId="653">
      <pivotArea outline="0" collapsedLevelsAreSubtotals="1" fieldPosition="0"/>
    </format>
  </formats>
  <chartFormats count="4">
    <chartFormat chart="3" format="8"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2"/>
          </reference>
        </references>
      </pivotArea>
    </chartFormat>
    <chartFormat chart="3"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Draaitabel5" cacheId="6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A265:F273" firstHeaderRow="0" firstDataRow="1" firstDataCol="1"/>
  <pivotFields count="6">
    <pivotField axis="axisRow" showAll="0">
      <items count="8">
        <item x="0"/>
        <item x="1"/>
        <item x="2"/>
        <item x="3"/>
        <item x="4"/>
        <item x="5"/>
        <item x="6"/>
        <item t="default"/>
      </items>
    </pivotField>
    <pivotField dataField="1" numFmtId="1" showAll="0"/>
    <pivotField dataField="1" numFmtId="1" showAll="0"/>
    <pivotField dataField="1" numFmtId="1" showAll="0"/>
    <pivotField dataField="1" numFmtId="1" showAll="0"/>
    <pivotField dataField="1" numFmtId="1" showAll="0"/>
  </pivotFields>
  <rowFields count="1">
    <field x="0"/>
  </rowFields>
  <rowItems count="8">
    <i>
      <x/>
    </i>
    <i>
      <x v="1"/>
    </i>
    <i>
      <x v="2"/>
    </i>
    <i>
      <x v="3"/>
    </i>
    <i>
      <x v="4"/>
    </i>
    <i>
      <x v="5"/>
    </i>
    <i>
      <x v="6"/>
    </i>
    <i t="grand">
      <x/>
    </i>
  </rowItems>
  <colFields count="1">
    <field x="-2"/>
  </colFields>
  <colItems count="5">
    <i>
      <x/>
    </i>
    <i i="1">
      <x v="1"/>
    </i>
    <i i="2">
      <x v="2"/>
    </i>
    <i i="3">
      <x v="3"/>
    </i>
    <i i="4">
      <x v="4"/>
    </i>
  </colItems>
  <dataFields count="5">
    <dataField name="Som van Totaal aantal deelnemers" fld="5" baseField="0" baseItem="0"/>
    <dataField name="Som van Bezetting in deelnemersaantal Dageraad" fld="1" baseField="0" baseItem="0"/>
    <dataField name="Som van Bezetting in deelnemersaantal Vlasschaard" fld="2" baseField="0" baseItem="0"/>
    <dataField name="Som van Bezetting in deelnemersaantal Arendswijk" fld="3" baseField="0" baseItem="0"/>
    <dataField name="Som van Bezetting in deelnemersaantal School Noord" fld="4" baseField="0" baseItem="0"/>
  </dataFields>
  <chartFormats count="15">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2"/>
          </reference>
        </references>
      </pivotArea>
    </chartFormat>
    <chartFormat chart="7" format="9" series="1">
      <pivotArea type="data" outline="0" fieldPosition="0">
        <references count="1">
          <reference field="4294967294" count="1" selected="0">
            <x v="3"/>
          </reference>
        </references>
      </pivotArea>
    </chartFormat>
    <chartFormat chart="7" format="10" series="1">
      <pivotArea type="data" outline="0" fieldPosition="0">
        <references count="1">
          <reference field="4294967294" count="1" selected="0">
            <x v="4"/>
          </reference>
        </references>
      </pivotArea>
    </chartFormat>
    <chartFormat chart="14" format="11" series="1">
      <pivotArea type="data" outline="0" fieldPosition="0">
        <references count="1">
          <reference field="4294967294" count="1" selected="0">
            <x v="0"/>
          </reference>
        </references>
      </pivotArea>
    </chartFormat>
    <chartFormat chart="14" format="12" series="1">
      <pivotArea type="data" outline="0" fieldPosition="0">
        <references count="1">
          <reference field="4294967294" count="1" selected="0">
            <x v="1"/>
          </reference>
        </references>
      </pivotArea>
    </chartFormat>
    <chartFormat chart="14" format="13" series="1">
      <pivotArea type="data" outline="0" fieldPosition="0">
        <references count="1">
          <reference field="4294967294" count="1" selected="0">
            <x v="2"/>
          </reference>
        </references>
      </pivotArea>
    </chartFormat>
    <chartFormat chart="14" format="14" series="1">
      <pivotArea type="data" outline="0" fieldPosition="0">
        <references count="1">
          <reference field="4294967294" count="1" selected="0">
            <x v="3"/>
          </reference>
        </references>
      </pivotArea>
    </chartFormat>
    <chartFormat chart="14" format="15" series="1">
      <pivotArea type="data" outline="0" fieldPosition="0">
        <references count="1">
          <reference field="4294967294" count="1" selected="0">
            <x v="4"/>
          </reference>
        </references>
      </pivotArea>
    </chartFormat>
    <chartFormat chart="15" format="16" series="1">
      <pivotArea type="data" outline="0" fieldPosition="0">
        <references count="1">
          <reference field="4294967294" count="1" selected="0">
            <x v="0"/>
          </reference>
        </references>
      </pivotArea>
    </chartFormat>
    <chartFormat chart="15" format="17" series="1">
      <pivotArea type="data" outline="0" fieldPosition="0">
        <references count="1">
          <reference field="4294967294" count="1" selected="0">
            <x v="1"/>
          </reference>
        </references>
      </pivotArea>
    </chartFormat>
    <chartFormat chart="15" format="18" series="1">
      <pivotArea type="data" outline="0" fieldPosition="0">
        <references count="1">
          <reference field="4294967294" count="1" selected="0">
            <x v="2"/>
          </reference>
        </references>
      </pivotArea>
    </chartFormat>
    <chartFormat chart="15" format="19" series="1">
      <pivotArea type="data" outline="0" fieldPosition="0">
        <references count="1">
          <reference field="4294967294" count="1" selected="0">
            <x v="3"/>
          </reference>
        </references>
      </pivotArea>
    </chartFormat>
    <chartFormat chart="15" format="20"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Draaitabel1" cacheId="2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7">
  <location ref="A159:C167" firstHeaderRow="0" firstDataRow="1" firstDataCol="1"/>
  <pivotFields count="5">
    <pivotField axis="axisRow" showAll="0">
      <items count="8">
        <item x="0"/>
        <item x="1"/>
        <item x="2"/>
        <item x="3"/>
        <item x="4"/>
        <item x="5"/>
        <item x="6"/>
        <item t="default"/>
      </items>
    </pivotField>
    <pivotField showAll="0"/>
    <pivotField dataField="1" numFmtId="9" showAll="0"/>
    <pivotField numFmtId="9" showAll="0"/>
    <pivotField dataField="1" numFmtId="9" showAll="0"/>
  </pivotFields>
  <rowFields count="1">
    <field x="0"/>
  </rowFields>
  <rowItems count="8">
    <i>
      <x/>
    </i>
    <i>
      <x v="1"/>
    </i>
    <i>
      <x v="2"/>
    </i>
    <i>
      <x v="3"/>
    </i>
    <i>
      <x v="4"/>
    </i>
    <i>
      <x v="5"/>
    </i>
    <i>
      <x v="6"/>
    </i>
    <i t="grand">
      <x/>
    </i>
  </rowItems>
  <colFields count="1">
    <field x="-2"/>
  </colFields>
  <colItems count="2">
    <i>
      <x/>
    </i>
    <i i="1">
      <x v="1"/>
    </i>
  </colItems>
  <dataFields count="2">
    <dataField name="Som van Capaciteit tov doelgroep " fld="2" baseField="0" baseItem="0"/>
    <dataField name="Som van Capaciteit Vlaams gewest" fld="4" baseField="0" baseItem="0"/>
  </dataFields>
  <chartFormats count="2">
    <chartFormat chart="2"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Draaitabel17" cacheId="7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109:E117" firstHeaderRow="0" firstDataRow="1" firstDataCol="1"/>
  <pivotFields count="5">
    <pivotField axis="axisRow" showAll="0">
      <items count="8">
        <item x="0"/>
        <item x="1"/>
        <item x="2"/>
        <item x="3"/>
        <item x="4"/>
        <item x="5"/>
        <item x="6"/>
        <item t="default"/>
      </items>
    </pivotField>
    <pivotField dataField="1"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Som van Aantal gerechtigden mantel- en thuiszorg Harelbeke per 1000 65+ers " fld="3" baseField="0" baseItem="0"/>
    <dataField name="Som van Aantal gerechtigden mantel- en thuiszorg Vlaams gewest per 1000 65+ers 2" fld="4" baseField="0" baseItem="0"/>
    <dataField name="Som van Aantal erkende plaatsen ouderenzorg Harelbeke per 1000 65+ers" fld="1" baseField="0" baseItem="0"/>
    <dataField name="Som van Aantal erkende plaatsen ouderenzorg Vlaams gewest per 1000 65+ers" fld="2" baseField="0" baseItem="0"/>
  </dataFields>
  <chartFormats count="4">
    <chartFormat chart="14" format="5" series="1">
      <pivotArea type="data" outline="0" fieldPosition="0">
        <references count="1">
          <reference field="4294967294" count="1" selected="0">
            <x v="0"/>
          </reference>
        </references>
      </pivotArea>
    </chartFormat>
    <chartFormat chart="14" format="6" series="1">
      <pivotArea type="data" outline="0" fieldPosition="0">
        <references count="1">
          <reference field="4294967294" count="1" selected="0">
            <x v="1"/>
          </reference>
        </references>
      </pivotArea>
    </chartFormat>
    <chartFormat chart="14" format="9" series="1">
      <pivotArea type="data" outline="0" fieldPosition="0">
        <references count="1">
          <reference field="4294967294" count="1" selected="0">
            <x v="2"/>
          </reference>
        </references>
      </pivotArea>
    </chartFormat>
    <chartFormat chart="14" format="10"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Draaitabel22" cacheId="5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236:B245" firstHeaderRow="1" firstDataRow="1" firstDataCol="1"/>
  <pivotFields count="3">
    <pivotField axis="axisRow" showAll="0">
      <items count="9">
        <item x="0"/>
        <item x="1"/>
        <item x="2"/>
        <item x="3"/>
        <item x="4"/>
        <item x="5"/>
        <item x="6"/>
        <item x="7"/>
        <item t="default"/>
      </items>
    </pivotField>
    <pivotField dataField="1" showAll="0" defaultSubtotal="0"/>
    <pivotField showAll="0" defaultSubtotal="0"/>
  </pivotFields>
  <rowFields count="1">
    <field x="0"/>
  </rowFields>
  <rowItems count="9">
    <i>
      <x/>
    </i>
    <i>
      <x v="1"/>
    </i>
    <i>
      <x v="2"/>
    </i>
    <i>
      <x v="3"/>
    </i>
    <i>
      <x v="4"/>
    </i>
    <i>
      <x v="5"/>
    </i>
    <i>
      <x v="6"/>
    </i>
    <i>
      <x v="7"/>
    </i>
    <i t="grand">
      <x/>
    </i>
  </rowItems>
  <colItems count="1">
    <i/>
  </colItems>
  <dataFields count="1">
    <dataField name="Som van Elektriciteit" fld="1" baseField="0" baseItem="0"/>
  </dataFields>
  <chartFormats count="3">
    <chartFormat chart="2" format="6"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Draaitabel16" cacheId="2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223:C227" firstHeaderRow="0" firstDataRow="1" firstDataCol="1"/>
  <pivotFields count="4">
    <pivotField axis="axisRow" showAll="0">
      <items count="4">
        <item x="2"/>
        <item x="1"/>
        <item x="0"/>
        <item t="default"/>
      </items>
    </pivotField>
    <pivotField dataField="1" numFmtId="9" showAll="0"/>
    <pivotField numFmtId="9" showAll="0"/>
    <pivotField dataField="1" numFmtId="9" showAll="0"/>
  </pivotFields>
  <rowFields count="1">
    <field x="0"/>
  </rowFields>
  <rowItems count="4">
    <i>
      <x/>
    </i>
    <i>
      <x v="1"/>
    </i>
    <i>
      <x v="2"/>
    </i>
    <i t="grand">
      <x/>
    </i>
  </rowItems>
  <colFields count="1">
    <field x="-2"/>
  </colFields>
  <colItems count="2">
    <i>
      <x/>
    </i>
    <i i="1">
      <x v="1"/>
    </i>
  </colItems>
  <dataFields count="2">
    <dataField name="Som van Tevreden" fld="3" baseField="0" baseItem="0"/>
    <dataField name="Som van Ontevreden" fld="1" baseField="0" baseItem="0"/>
  </dataFields>
  <formats count="1">
    <format dxfId="654">
      <pivotArea outline="0" collapsedLevelsAreSubtotals="1" fieldPosition="0"/>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Draaitabel9" cacheId="4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7">
  <location ref="P7:X13" firstHeaderRow="0" firstDataRow="1" firstDataCol="1"/>
  <pivotFields count="9">
    <pivotField axis="axisRow" showAll="0">
      <items count="6">
        <item x="0"/>
        <item x="1"/>
        <item x="2"/>
        <item x="3"/>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6">
    <i>
      <x/>
    </i>
    <i>
      <x v="1"/>
    </i>
    <i>
      <x v="2"/>
    </i>
    <i>
      <x v="3"/>
    </i>
    <i>
      <x v="4"/>
    </i>
    <i t="grand">
      <x/>
    </i>
  </rowItems>
  <colFields count="1">
    <field x="-2"/>
  </colFields>
  <colItems count="8">
    <i>
      <x/>
    </i>
    <i i="1">
      <x v="1"/>
    </i>
    <i i="2">
      <x v="2"/>
    </i>
    <i i="3">
      <x v="3"/>
    </i>
    <i i="4">
      <x v="4"/>
    </i>
    <i i="5">
      <x v="5"/>
    </i>
    <i i="6">
      <x v="6"/>
    </i>
    <i i="7">
      <x v="7"/>
    </i>
  </colItems>
  <dataFields count="8">
    <dataField name="Som van Ondersteuning bij zoeken woning" fld="6" baseField="0" baseItem="0"/>
    <dataField name="Som van Begeleiding verbijf in crisis of doorgangswoning" fld="7" baseField="0" baseItem="0"/>
    <dataField name="Som van Verhinderen uithuiszetting" fld="4" baseField="0" baseItem="0"/>
    <dataField name="Som van Tussenkomst huurdersbond" fld="2" baseField="0" baseItem="0"/>
    <dataField name="Som van Tussenkomst naar verhuurders" fld="1" baseField="0" baseItem="0"/>
    <dataField name="Som van Aanvraag huursubsidies" fld="3" baseField="0" baseItem="0"/>
    <dataField name="Som van Doorverwijzing CAW" fld="5" baseField="0" baseItem="0"/>
    <dataField name="Som van Andere" fld="8" baseField="0" baseItem="0"/>
  </dataFields>
  <chartFormats count="24">
    <chartFormat chart="15" format="17" series="1">
      <pivotArea type="data" outline="0" fieldPosition="0">
        <references count="1">
          <reference field="4294967294" count="1" selected="0">
            <x v="0"/>
          </reference>
        </references>
      </pivotArea>
    </chartFormat>
    <chartFormat chart="15" format="18" series="1">
      <pivotArea type="data" outline="0" fieldPosition="0">
        <references count="1">
          <reference field="4294967294" count="1" selected="0">
            <x v="1"/>
          </reference>
        </references>
      </pivotArea>
    </chartFormat>
    <chartFormat chart="15" format="19" series="1">
      <pivotArea type="data" outline="0" fieldPosition="0">
        <references count="1">
          <reference field="4294967294" count="1" selected="0">
            <x v="2"/>
          </reference>
        </references>
      </pivotArea>
    </chartFormat>
    <chartFormat chart="15" format="20" series="1">
      <pivotArea type="data" outline="0" fieldPosition="0">
        <references count="1">
          <reference field="4294967294" count="1" selected="0">
            <x v="3"/>
          </reference>
        </references>
      </pivotArea>
    </chartFormat>
    <chartFormat chart="15" format="21" series="1">
      <pivotArea type="data" outline="0" fieldPosition="0">
        <references count="1">
          <reference field="4294967294" count="1" selected="0">
            <x v="4"/>
          </reference>
        </references>
      </pivotArea>
    </chartFormat>
    <chartFormat chart="15" format="22" series="1">
      <pivotArea type="data" outline="0" fieldPosition="0">
        <references count="1">
          <reference field="4294967294" count="1" selected="0">
            <x v="5"/>
          </reference>
        </references>
      </pivotArea>
    </chartFormat>
    <chartFormat chart="15" format="23" series="1">
      <pivotArea type="data" outline="0" fieldPosition="0">
        <references count="1">
          <reference field="4294967294" count="1" selected="0">
            <x v="6"/>
          </reference>
        </references>
      </pivotArea>
    </chartFormat>
    <chartFormat chart="15" format="24" series="1">
      <pivotArea type="data" outline="0" fieldPosition="0">
        <references count="1">
          <reference field="4294967294" count="1" selected="0">
            <x v="7"/>
          </reference>
        </references>
      </pivotArea>
    </chartFormat>
    <chartFormat chart="16" format="25" series="1">
      <pivotArea type="data" outline="0" fieldPosition="0">
        <references count="1">
          <reference field="4294967294" count="1" selected="0">
            <x v="0"/>
          </reference>
        </references>
      </pivotArea>
    </chartFormat>
    <chartFormat chart="16" format="26" series="1">
      <pivotArea type="data" outline="0" fieldPosition="0">
        <references count="1">
          <reference field="4294967294" count="1" selected="0">
            <x v="1"/>
          </reference>
        </references>
      </pivotArea>
    </chartFormat>
    <chartFormat chart="16" format="27" series="1">
      <pivotArea type="data" outline="0" fieldPosition="0">
        <references count="1">
          <reference field="4294967294" count="1" selected="0">
            <x v="2"/>
          </reference>
        </references>
      </pivotArea>
    </chartFormat>
    <chartFormat chart="16" format="28" series="1">
      <pivotArea type="data" outline="0" fieldPosition="0">
        <references count="1">
          <reference field="4294967294" count="1" selected="0">
            <x v="3"/>
          </reference>
        </references>
      </pivotArea>
    </chartFormat>
    <chartFormat chart="16" format="29" series="1">
      <pivotArea type="data" outline="0" fieldPosition="0">
        <references count="1">
          <reference field="4294967294" count="1" selected="0">
            <x v="4"/>
          </reference>
        </references>
      </pivotArea>
    </chartFormat>
    <chartFormat chart="16" format="30" series="1">
      <pivotArea type="data" outline="0" fieldPosition="0">
        <references count="1">
          <reference field="4294967294" count="1" selected="0">
            <x v="5"/>
          </reference>
        </references>
      </pivotArea>
    </chartFormat>
    <chartFormat chart="16" format="31" series="1">
      <pivotArea type="data" outline="0" fieldPosition="0">
        <references count="1">
          <reference field="4294967294" count="1" selected="0">
            <x v="6"/>
          </reference>
        </references>
      </pivotArea>
    </chartFormat>
    <chartFormat chart="16" format="32" series="1">
      <pivotArea type="data" outline="0" fieldPosition="0">
        <references count="1">
          <reference field="4294967294" count="1" selected="0">
            <x v="7"/>
          </reference>
        </references>
      </pivotArea>
    </chartFormat>
    <chartFormat chart="26" format="25" series="1">
      <pivotArea type="data" outline="0" fieldPosition="0">
        <references count="1">
          <reference field="4294967294" count="1" selected="0">
            <x v="0"/>
          </reference>
        </references>
      </pivotArea>
    </chartFormat>
    <chartFormat chart="26" format="26" series="1">
      <pivotArea type="data" outline="0" fieldPosition="0">
        <references count="1">
          <reference field="4294967294" count="1" selected="0">
            <x v="1"/>
          </reference>
        </references>
      </pivotArea>
    </chartFormat>
    <chartFormat chart="26" format="27" series="1">
      <pivotArea type="data" outline="0" fieldPosition="0">
        <references count="1">
          <reference field="4294967294" count="1" selected="0">
            <x v="2"/>
          </reference>
        </references>
      </pivotArea>
    </chartFormat>
    <chartFormat chart="26" format="28" series="1">
      <pivotArea type="data" outline="0" fieldPosition="0">
        <references count="1">
          <reference field="4294967294" count="1" selected="0">
            <x v="3"/>
          </reference>
        </references>
      </pivotArea>
    </chartFormat>
    <chartFormat chart="26" format="29" series="1">
      <pivotArea type="data" outline="0" fieldPosition="0">
        <references count="1">
          <reference field="4294967294" count="1" selected="0">
            <x v="4"/>
          </reference>
        </references>
      </pivotArea>
    </chartFormat>
    <chartFormat chart="26" format="30" series="1">
      <pivotArea type="data" outline="0" fieldPosition="0">
        <references count="1">
          <reference field="4294967294" count="1" selected="0">
            <x v="5"/>
          </reference>
        </references>
      </pivotArea>
    </chartFormat>
    <chartFormat chart="26" format="31" series="1">
      <pivotArea type="data" outline="0" fieldPosition="0">
        <references count="1">
          <reference field="4294967294" count="1" selected="0">
            <x v="6"/>
          </reference>
        </references>
      </pivotArea>
    </chartFormat>
    <chartFormat chart="26" format="32" series="1">
      <pivotArea type="data" outline="0" fieldPosition="0">
        <references count="1">
          <reference field="429496729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Draaitabel4" cacheId="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61:E73" firstHeaderRow="1" firstDataRow="2" firstDataCol="1"/>
  <pivotFields count="3">
    <pivotField axis="axisRow" showAll="0">
      <items count="11">
        <item x="0"/>
        <item x="1"/>
        <item x="2"/>
        <item x="3"/>
        <item x="4"/>
        <item x="5"/>
        <item x="6"/>
        <item x="7"/>
        <item x="8"/>
        <item x="9"/>
        <item t="default"/>
      </items>
    </pivotField>
    <pivotField axis="axisCol" showAll="0">
      <items count="4">
        <item x="0"/>
        <item x="1"/>
        <item x="2"/>
        <item t="default"/>
      </items>
    </pivotField>
    <pivotField dataField="1" showAll="0"/>
  </pivotFields>
  <rowFields count="1">
    <field x="0"/>
  </rowFields>
  <rowItems count="11">
    <i>
      <x/>
    </i>
    <i>
      <x v="1"/>
    </i>
    <i>
      <x v="2"/>
    </i>
    <i>
      <x v="3"/>
    </i>
    <i>
      <x v="4"/>
    </i>
    <i>
      <x v="5"/>
    </i>
    <i>
      <x v="6"/>
    </i>
    <i>
      <x v="7"/>
    </i>
    <i>
      <x v="8"/>
    </i>
    <i>
      <x v="9"/>
    </i>
    <i t="grand">
      <x/>
    </i>
  </rowItems>
  <colFields count="1">
    <field x="1"/>
  </colFields>
  <colItems count="4">
    <i>
      <x/>
    </i>
    <i>
      <x v="1"/>
    </i>
    <i>
      <x v="2"/>
    </i>
    <i t="grand">
      <x/>
    </i>
  </colItems>
  <dataFields count="1">
    <dataField name="Som van Inschrijvingen" fld="2" baseField="0" baseItem="0"/>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2" format="4" series="1">
      <pivotArea type="data" outline="0" fieldPosition="0">
        <references count="2">
          <reference field="4294967294" count="1" selected="0">
            <x v="0"/>
          </reference>
          <reference field="1" count="1" selected="0">
            <x v="2"/>
          </reference>
        </references>
      </pivotArea>
    </chartFormat>
    <chartFormat chart="2" format="5" series="1">
      <pivotArea type="data" outline="0" fieldPosition="0">
        <references count="2">
          <reference field="4294967294" count="1" selected="0">
            <x v="0"/>
          </reference>
          <reference field="1" count="1" selected="0">
            <x v="0"/>
          </reference>
        </references>
      </pivotArea>
    </chartFormat>
    <chartFormat chart="2" format="6" series="1">
      <pivotArea type="data" outline="0" fieldPosition="0">
        <references count="2">
          <reference field="4294967294" count="1" selected="0">
            <x v="0"/>
          </reference>
          <reference field="1" count="1" selected="0">
            <x v="1"/>
          </reference>
        </references>
      </pivotArea>
    </chartFormat>
    <chartFormat chart="3" format="7" series="1">
      <pivotArea type="data" outline="0" fieldPosition="0">
        <references count="2">
          <reference field="4294967294" count="1" selected="0">
            <x v="0"/>
          </reference>
          <reference field="1" count="1" selected="0">
            <x v="2"/>
          </reference>
        </references>
      </pivotArea>
    </chartFormat>
    <chartFormat chart="3" format="8" series="1">
      <pivotArea type="data" outline="0" fieldPosition="0">
        <references count="2">
          <reference field="4294967294" count="1" selected="0">
            <x v="0"/>
          </reference>
          <reference field="1" count="1" selected="0">
            <x v="0"/>
          </reference>
        </references>
      </pivotArea>
    </chartFormat>
    <chartFormat chart="3" format="9"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Draaitabel2" cacheId="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39:D51" firstHeaderRow="1" firstDataRow="2" firstDataCol="1"/>
  <pivotFields count="4">
    <pivotField axis="axisRow" showAll="0">
      <items count="11">
        <item x="0"/>
        <item x="1"/>
        <item x="2"/>
        <item x="3"/>
        <item x="4"/>
        <item x="5"/>
        <item x="6"/>
        <item x="7"/>
        <item x="8"/>
        <item x="9"/>
        <item t="default"/>
      </items>
    </pivotField>
    <pivotField axis="axisCol" showAll="0">
      <items count="3">
        <item x="0"/>
        <item x="1"/>
        <item t="default"/>
      </items>
    </pivotField>
    <pivotField dataField="1" showAll="0"/>
    <pivotField showAll="0"/>
  </pivotFields>
  <rowFields count="1">
    <field x="0"/>
  </rowFields>
  <rowItems count="11">
    <i>
      <x/>
    </i>
    <i>
      <x v="1"/>
    </i>
    <i>
      <x v="2"/>
    </i>
    <i>
      <x v="3"/>
    </i>
    <i>
      <x v="4"/>
    </i>
    <i>
      <x v="5"/>
    </i>
    <i>
      <x v="6"/>
    </i>
    <i>
      <x v="7"/>
    </i>
    <i>
      <x v="8"/>
    </i>
    <i>
      <x v="9"/>
    </i>
    <i t="grand">
      <x/>
    </i>
  </rowItems>
  <colFields count="1">
    <field x="1"/>
  </colFields>
  <colItems count="3">
    <i>
      <x/>
    </i>
    <i>
      <x v="1"/>
    </i>
    <i t="grand">
      <x/>
    </i>
  </colItems>
  <dataFields count="1">
    <dataField name="Som van Aantal leerlingen hoofdelijk" fld="2" baseField="0" baseItem="0"/>
  </dataFields>
  <chartFormats count="4">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11" format="5" series="1">
      <pivotArea type="data" outline="0" fieldPosition="0">
        <references count="2">
          <reference field="4294967294" count="1" selected="0">
            <x v="0"/>
          </reference>
          <reference field="1" count="1" selected="0">
            <x v="0"/>
          </reference>
        </references>
      </pivotArea>
    </chartFormat>
    <chartFormat chart="11" format="6"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Draaitabel1" cacheId="9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21:C28" firstHeaderRow="0" firstDataRow="1" firstDataCol="1"/>
  <pivotFields count="5">
    <pivotField showAll="0"/>
    <pivotField axis="axisRow" showAll="0">
      <items count="3">
        <item x="0"/>
        <item x="1"/>
        <item t="default"/>
      </items>
    </pivotField>
    <pivotField axis="axisRow" showAll="0">
      <items count="3">
        <item x="1"/>
        <item x="0"/>
        <item t="default"/>
      </items>
    </pivotField>
    <pivotField dataField="1" numFmtId="9" showAll="0"/>
    <pivotField dataField="1" numFmtId="9" showAll="0"/>
  </pivotFields>
  <rowFields count="2">
    <field x="2"/>
    <field x="1"/>
  </rowFields>
  <rowItems count="7">
    <i>
      <x/>
    </i>
    <i r="1">
      <x/>
    </i>
    <i r="1">
      <x v="1"/>
    </i>
    <i>
      <x v="1"/>
    </i>
    <i r="1">
      <x/>
    </i>
    <i r="1">
      <x v="1"/>
    </i>
    <i t="grand">
      <x/>
    </i>
  </rowItems>
  <colFields count="1">
    <field x="-2"/>
  </colFields>
  <colItems count="2">
    <i>
      <x/>
    </i>
    <i i="1">
      <x v="1"/>
    </i>
  </colItems>
  <dataFields count="2">
    <dataField name="Som van Eens" fld="4" baseField="0" baseItem="0"/>
    <dataField name="Som van Oneens" fld="3" baseField="0" baseItem="0"/>
  </dataFields>
  <formats count="2">
    <format dxfId="619">
      <pivotArea collapsedLevelsAreSubtotals="1" fieldPosition="0">
        <references count="1">
          <reference field="2" count="0"/>
        </references>
      </pivotArea>
    </format>
    <format dxfId="618">
      <pivotArea outline="0" collapsedLevelsAreSubtotals="1" fieldPosition="0"/>
    </format>
  </formats>
  <chartFormats count="2">
    <chartFormat chart="11" format="7" series="1">
      <pivotArea type="data" outline="0" fieldPosition="0">
        <references count="1">
          <reference field="4294967294" count="1" selected="0">
            <x v="0"/>
          </reference>
        </references>
      </pivotArea>
    </chartFormat>
    <chartFormat chart="11"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Draaitabel5" cacheId="10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7">
  <location ref="A91:G104" firstHeaderRow="1" firstDataRow="2" firstDataCol="1"/>
  <pivotFields count="3">
    <pivotField axis="axisCol" showAll="0">
      <items count="6">
        <item x="0"/>
        <item x="1"/>
        <item x="2"/>
        <item x="3"/>
        <item x="4"/>
        <item t="default"/>
      </items>
    </pivotField>
    <pivotField axis="axisRow" showAll="0">
      <items count="12">
        <item x="1"/>
        <item x="0"/>
        <item x="2"/>
        <item x="4"/>
        <item x="8"/>
        <item x="7"/>
        <item x="3"/>
        <item x="6"/>
        <item x="9"/>
        <item x="5"/>
        <item x="10"/>
        <item t="default"/>
      </items>
    </pivotField>
    <pivotField dataField="1" numFmtId="10" showAll="0"/>
  </pivotFields>
  <rowFields count="1">
    <field x="1"/>
  </rowFields>
  <rowItems count="12">
    <i>
      <x/>
    </i>
    <i>
      <x v="1"/>
    </i>
    <i>
      <x v="2"/>
    </i>
    <i>
      <x v="3"/>
    </i>
    <i>
      <x v="4"/>
    </i>
    <i>
      <x v="5"/>
    </i>
    <i>
      <x v="6"/>
    </i>
    <i>
      <x v="7"/>
    </i>
    <i>
      <x v="8"/>
    </i>
    <i>
      <x v="9"/>
    </i>
    <i>
      <x v="10"/>
    </i>
    <i t="grand">
      <x/>
    </i>
  </rowItems>
  <colFields count="1">
    <field x="0"/>
  </colFields>
  <colItems count="6">
    <i>
      <x/>
    </i>
    <i>
      <x v="1"/>
    </i>
    <i>
      <x v="2"/>
    </i>
    <i>
      <x v="3"/>
    </i>
    <i>
      <x v="4"/>
    </i>
    <i t="grand">
      <x/>
    </i>
  </colItems>
  <dataFields count="1">
    <dataField name="Som van Capaciteit" fld="2" baseField="0" baseItem="0"/>
  </dataFields>
  <formats count="1">
    <format dxfId="620">
      <pivotArea collapsedLevelsAreSubtotals="1" fieldPosition="0">
        <references count="2">
          <reference field="0" count="0"/>
          <reference field="1" count="0" selected="0"/>
        </references>
      </pivotArea>
    </format>
  </formats>
  <chartFormats count="5">
    <chartFormat chart="3" format="21" series="1">
      <pivotArea type="data" outline="0" fieldPosition="0">
        <references count="2">
          <reference field="4294967294" count="1" selected="0">
            <x v="0"/>
          </reference>
          <reference field="0" count="1" selected="0">
            <x v="0"/>
          </reference>
        </references>
      </pivotArea>
    </chartFormat>
    <chartFormat chart="3" format="22" series="1">
      <pivotArea type="data" outline="0" fieldPosition="0">
        <references count="2">
          <reference field="4294967294" count="1" selected="0">
            <x v="0"/>
          </reference>
          <reference field="0" count="1" selected="0">
            <x v="1"/>
          </reference>
        </references>
      </pivotArea>
    </chartFormat>
    <chartFormat chart="3" format="23" series="1">
      <pivotArea type="data" outline="0" fieldPosition="0">
        <references count="2">
          <reference field="4294967294" count="1" selected="0">
            <x v="0"/>
          </reference>
          <reference field="0" count="1" selected="0">
            <x v="2"/>
          </reference>
        </references>
      </pivotArea>
    </chartFormat>
    <chartFormat chart="3" format="24" series="1">
      <pivotArea type="data" outline="0" fieldPosition="0">
        <references count="2">
          <reference field="4294967294" count="1" selected="0">
            <x v="0"/>
          </reference>
          <reference field="0" count="1" selected="0">
            <x v="3"/>
          </reference>
        </references>
      </pivotArea>
    </chartFormat>
    <chartFormat chart="3" format="25"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Draaitabel3" cacheId="4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0">
  <location ref="A2:D11" firstHeaderRow="0" firstDataRow="1" firstDataCol="1"/>
  <pivotFields count="10">
    <pivotField axis="axisRow" showAll="0">
      <items count="9">
        <item x="0"/>
        <item x="1"/>
        <item x="2"/>
        <item x="3"/>
        <item x="4"/>
        <item x="5"/>
        <item x="6"/>
        <item x="7"/>
        <item t="default"/>
      </items>
    </pivotField>
    <pivotField showAll="0">
      <items count="4">
        <item h="1" x="1"/>
        <item x="0"/>
        <item h="1" x="2"/>
        <item t="default"/>
      </items>
    </pivotField>
    <pivotField dataField="1" numFmtId="10" showAll="0"/>
    <pivotField dataField="1" numFmtId="10" showAll="0"/>
    <pivotField showAll="0"/>
    <pivotField showAll="0"/>
    <pivotField showAll="0"/>
    <pivotField showAll="0"/>
    <pivotField showAll="0"/>
    <pivotField dataField="1" showAll="0"/>
  </pivotFields>
  <rowFields count="1">
    <field x="0"/>
  </rowFields>
  <rowItems count="9">
    <i>
      <x/>
    </i>
    <i>
      <x v="1"/>
    </i>
    <i>
      <x v="2"/>
    </i>
    <i>
      <x v="3"/>
    </i>
    <i>
      <x v="4"/>
    </i>
    <i>
      <x v="5"/>
    </i>
    <i>
      <x v="6"/>
    </i>
    <i>
      <x v="7"/>
    </i>
    <i t="grand">
      <x/>
    </i>
  </rowItems>
  <colFields count="1">
    <field x="-2"/>
  </colFields>
  <colItems count="3">
    <i>
      <x/>
    </i>
    <i i="1">
      <x v="1"/>
    </i>
    <i i="2">
      <x v="2"/>
    </i>
  </colItems>
  <dataFields count="3">
    <dataField name="Som van Aandeel schoolse vertraging gewoon secundair onderwijs" fld="3" baseField="0" baseItem="0"/>
    <dataField name="Som van Aandeel schoolse vertraging lager onderwijs" fld="2" baseField="0" baseItem="0"/>
    <dataField name="Som van Percentage vroegtijdig schoolverlaters tov schoolverlaters" fld="9" baseField="0" baseItem="0"/>
  </dataFields>
  <formats count="1">
    <format dxfId="621">
      <pivotArea collapsedLevelsAreSubtotals="1" fieldPosition="0">
        <references count="1">
          <reference field="0" count="0"/>
        </references>
      </pivotArea>
    </format>
  </formats>
  <chartFormats count="9">
    <chartFormat chart="0" format="8" series="1">
      <pivotArea type="data" outline="0" fieldPosition="0">
        <references count="1">
          <reference field="4294967294" count="1" selected="0">
            <x v="1"/>
          </reference>
        </references>
      </pivotArea>
    </chartFormat>
    <chartFormat chart="0" format="9"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2"/>
          </reference>
        </references>
      </pivotArea>
    </chartFormat>
    <chartFormat chart="12" format="3" series="1">
      <pivotArea type="data" outline="0" fieldPosition="0">
        <references count="1">
          <reference field="4294967294" count="1" selected="0">
            <x v="1"/>
          </reference>
        </references>
      </pivotArea>
    </chartFormat>
    <chartFormat chart="12" format="4" series="1">
      <pivotArea type="data" outline="0" fieldPosition="0">
        <references count="1">
          <reference field="4294967294" count="1" selected="0">
            <x v="0"/>
          </reference>
        </references>
      </pivotArea>
    </chartFormat>
    <chartFormat chart="12" format="5" series="1">
      <pivotArea type="data" outline="0" fieldPosition="0">
        <references count="1">
          <reference field="4294967294" count="1" selected="0">
            <x v="2"/>
          </reference>
        </references>
      </pivotArea>
    </chartFormat>
    <chartFormat chart="14" format="6"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0"/>
          </reference>
        </references>
      </pivotArea>
    </chartFormat>
    <chartFormat chart="14"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Draaitabel21" cacheId="7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14:C24" firstHeaderRow="0" firstDataRow="1" firstDataCol="1"/>
  <pivotFields count="6">
    <pivotField showAll="0"/>
    <pivotField axis="axisRow" showAll="0" defaultSubtotal="0">
      <items count="9">
        <item x="1"/>
        <item x="0"/>
        <item x="7"/>
        <item x="6"/>
        <item x="2"/>
        <item x="4"/>
        <item x="8"/>
        <item x="3"/>
        <item x="5"/>
      </items>
    </pivotField>
    <pivotField showAll="0"/>
    <pivotField showAll="0"/>
    <pivotField dataField="1" showAll="0"/>
    <pivotField dataField="1" showAll="0"/>
  </pivotFields>
  <rowFields count="1">
    <field x="1"/>
  </rowFields>
  <rowItems count="10">
    <i>
      <x/>
    </i>
    <i>
      <x v="1"/>
    </i>
    <i>
      <x v="2"/>
    </i>
    <i>
      <x v="3"/>
    </i>
    <i>
      <x v="4"/>
    </i>
    <i>
      <x v="5"/>
    </i>
    <i>
      <x v="6"/>
    </i>
    <i>
      <x v="7"/>
    </i>
    <i>
      <x v="8"/>
    </i>
    <i t="grand">
      <x/>
    </i>
  </rowItems>
  <colFields count="1">
    <field x="-2"/>
  </colFields>
  <colItems count="2">
    <i>
      <x/>
    </i>
    <i i="1">
      <x v="1"/>
    </i>
  </colItems>
  <dataFields count="2">
    <dataField name="Som van Percentage mannen" fld="4" baseField="0" baseItem="0"/>
    <dataField name="Som van Percentage vrouwen" fld="5" baseField="0" baseItem="0"/>
  </dataFields>
  <formats count="1">
    <format dxfId="615">
      <pivotArea outline="0" collapsedLevelsAreSubtotals="1" fieldPosition="0"/>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Draaitabel1" cacheId="9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33:C38" firstHeaderRow="0" firstDataRow="1" firstDataCol="1"/>
  <pivotFields count="8">
    <pivotField axis="axisRow" showAll="0" defaultSubtotal="0">
      <items count="4">
        <item x="1"/>
        <item x="3"/>
        <item x="0"/>
        <item x="2"/>
      </items>
    </pivotField>
    <pivotField showAll="0"/>
    <pivotField showAll="0"/>
    <pivotField showAll="0"/>
    <pivotField showAll="0"/>
    <pivotField showAll="0"/>
    <pivotField dataField="1" numFmtId="9" showAll="0" defaultSubtotal="0"/>
    <pivotField dataField="1" showAll="0" defaultSubtotal="0"/>
  </pivotFields>
  <rowFields count="1">
    <field x="0"/>
  </rowFields>
  <rowItems count="5">
    <i>
      <x/>
    </i>
    <i>
      <x v="1"/>
    </i>
    <i>
      <x v="2"/>
    </i>
    <i>
      <x v="3"/>
    </i>
    <i t="grand">
      <x/>
    </i>
  </rowItems>
  <colFields count="1">
    <field x="-2"/>
  </colFields>
  <colItems count="2">
    <i>
      <x/>
    </i>
    <i i="1">
      <x v="1"/>
    </i>
  </colItems>
  <dataFields count="2">
    <dataField name="Som van Vrouwen deeltijds tewerkgesteld" fld="7" baseField="0" baseItem="0"/>
    <dataField name="Som van Mannen deeltijds tewerkgesteld" fld="6" baseField="0" baseItem="0"/>
  </dataFields>
  <formats count="1">
    <format dxfId="616">
      <pivotArea collapsedLevelsAreSubtotals="1" fieldPosition="0">
        <references count="1">
          <reference field="0" count="0"/>
        </references>
      </pivotArea>
    </format>
  </formats>
  <chartFormats count="2">
    <chartFormat chart="8"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Draaitabel20" cacheId="7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4:C8" firstHeaderRow="0" firstDataRow="1" firstDataCol="1"/>
  <pivotFields count="7">
    <pivotField axis="axisRow" showAll="0">
      <items count="4">
        <item x="2"/>
        <item x="0"/>
        <item x="1"/>
        <item t="default"/>
      </items>
    </pivotField>
    <pivotField dataField="1" numFmtId="166" showAll="0"/>
    <pivotField dataField="1" numFmtId="166" showAll="0"/>
    <pivotField numFmtId="166" showAll="0"/>
    <pivotField numFmtId="166" showAll="0"/>
    <pivotField numFmtId="166" showAll="0"/>
    <pivotField numFmtId="166" showAll="0"/>
  </pivotFields>
  <rowFields count="1">
    <field x="0"/>
  </rowFields>
  <rowItems count="4">
    <i>
      <x/>
    </i>
    <i>
      <x v="1"/>
    </i>
    <i>
      <x v="2"/>
    </i>
    <i t="grand">
      <x/>
    </i>
  </rowItems>
  <colFields count="1">
    <field x="-2"/>
  </colFields>
  <colItems count="2">
    <i>
      <x/>
    </i>
    <i i="1">
      <x v="1"/>
    </i>
  </colItems>
  <dataFields count="2">
    <dataField name="Som van Werkloosheidsdruk vrouwen Harelbeke" fld="2" baseField="0" baseItem="0"/>
    <dataField name="Som van Werkloosheidsdruk mannen Harelbeke" fld="1" baseField="0" baseItem="0"/>
  </dataFields>
  <formats count="1">
    <format dxfId="617">
      <pivotArea outline="0" collapsedLevelsAreSubtotals="1" fieldPosition="0"/>
    </format>
  </formats>
  <chartFormats count="6">
    <chartFormat chart="8" format="7"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1"/>
          </reference>
        </references>
      </pivotArea>
    </chartFormat>
    <chartFormat chart="13" format="6" series="1">
      <pivotArea type="data" outline="0" fieldPosition="0">
        <references count="1">
          <reference field="4294967294" count="1" selected="0">
            <x v="0"/>
          </reference>
        </references>
      </pivotArea>
    </chartFormat>
    <chartFormat chart="13"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Draaitabel1" cacheId="5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45">
  <location ref="A210:B219" firstHeaderRow="1" firstDataRow="1" firstDataCol="1"/>
  <pivotFields count="8">
    <pivotField axis="axisRow" showAll="0" defaultSubtotal="0">
      <items count="8">
        <item x="0"/>
        <item x="1"/>
        <item x="2"/>
        <item x="3"/>
        <item x="4"/>
        <item x="5"/>
        <item x="6"/>
        <item x="7"/>
      </items>
    </pivotField>
    <pivotField showAll="0"/>
    <pivotField showAll="0"/>
    <pivotField showAll="0"/>
    <pivotField showAll="0"/>
    <pivotField dataField="1" showAll="0"/>
    <pivotField showAll="0"/>
    <pivotField showAll="0"/>
  </pivotFields>
  <rowFields count="1">
    <field x="0"/>
  </rowFields>
  <rowItems count="9">
    <i>
      <x/>
    </i>
    <i>
      <x v="1"/>
    </i>
    <i>
      <x v="2"/>
    </i>
    <i>
      <x v="3"/>
    </i>
    <i>
      <x v="4"/>
    </i>
    <i>
      <x v="5"/>
    </i>
    <i>
      <x v="6"/>
    </i>
    <i>
      <x v="7"/>
    </i>
    <i t="grand">
      <x/>
    </i>
  </rowItems>
  <colItems count="1">
    <i/>
  </colItems>
  <dataFields count="1">
    <dataField name="Som van Opladingen budgetmeter" fld="5" baseField="0" baseItem="0"/>
  </dataFields>
  <chartFormats count="1">
    <chartFormat chart="2"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Draaitabel1" cacheId="7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3:B11" firstHeaderRow="1" firstDataRow="1" firstDataCol="1"/>
  <pivotFields count="4">
    <pivotField axis="axisRow" showAll="0">
      <items count="8">
        <item x="0"/>
        <item x="1"/>
        <item x="2"/>
        <item x="3"/>
        <item x="4"/>
        <item x="5"/>
        <item x="6"/>
        <item t="default"/>
      </items>
    </pivotField>
    <pivotField showAll="0" defaultSubtotal="0"/>
    <pivotField dataField="1" showAll="0"/>
    <pivotField showAll="0" defaultSubtotal="0"/>
  </pivotFields>
  <rowFields count="1">
    <field x="0"/>
  </rowFields>
  <rowItems count="8">
    <i>
      <x/>
    </i>
    <i>
      <x v="1"/>
    </i>
    <i>
      <x v="2"/>
    </i>
    <i>
      <x v="3"/>
    </i>
    <i>
      <x v="4"/>
    </i>
    <i>
      <x v="5"/>
    </i>
    <i>
      <x v="6"/>
    </i>
    <i t="grand">
      <x/>
    </i>
  </rowItems>
  <colItems count="1">
    <i/>
  </colItems>
  <dataFields count="1">
    <dataField name="Som van Aantal aftakkingen" fld="2" baseField="0" baseItem="0"/>
  </dataFields>
  <chartFormats count="1">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Draaitabel4" cacheId="2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5">
  <location ref="A19:F32" firstHeaderRow="0" firstDataRow="1" firstDataCol="1"/>
  <pivotFields count="18">
    <pivotField axis="axisRow" showAll="0">
      <items count="13">
        <item x="0"/>
        <item x="1"/>
        <item x="2"/>
        <item x="3"/>
        <item x="4"/>
        <item x="5"/>
        <item x="6"/>
        <item x="7"/>
        <item x="8"/>
        <item x="9"/>
        <item x="10"/>
        <item x="11"/>
        <item t="default"/>
      </items>
    </pivotField>
    <pivotField dataField="1" showAll="0"/>
    <pivotField showAll="0"/>
    <pivotField dataField="1"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defaultSubtotal="0"/>
    <pivotField dataField="1" showAll="0" defaultSubtotal="0"/>
  </pivotFields>
  <rowFields count="1">
    <field x="0"/>
  </rowFields>
  <rowItems count="13">
    <i>
      <x/>
    </i>
    <i>
      <x v="1"/>
    </i>
    <i>
      <x v="2"/>
    </i>
    <i>
      <x v="3"/>
    </i>
    <i>
      <x v="4"/>
    </i>
    <i>
      <x v="5"/>
    </i>
    <i>
      <x v="6"/>
    </i>
    <i>
      <x v="7"/>
    </i>
    <i>
      <x v="8"/>
    </i>
    <i>
      <x v="9"/>
    </i>
    <i>
      <x v="10"/>
    </i>
    <i>
      <x v="11"/>
    </i>
    <i t="grand">
      <x/>
    </i>
  </rowItems>
  <colFields count="1">
    <field x="-2"/>
  </colFields>
  <colItems count="5">
    <i>
      <x/>
    </i>
    <i i="1">
      <x v="1"/>
    </i>
    <i i="2">
      <x v="2"/>
    </i>
    <i i="3">
      <x v="3"/>
    </i>
    <i i="4">
      <x v="4"/>
    </i>
  </colItems>
  <dataFields count="5">
    <dataField name="Som van Vrije tijdsdiensten" fld="16" baseField="0" baseItem="0"/>
    <dataField name="Som van Scholen" fld="17" baseField="0" baseItem="0"/>
    <dataField name="Som van Stadhuis" fld="1" baseField="0" baseItem="0"/>
    <dataField name="Som van Brandweer" fld="3" baseField="0" baseItem="0"/>
    <dataField name="Som van Stadsdepot" fld="12" baseField="0" baseItem="0"/>
  </dataFields>
  <chartFormats count="5">
    <chartFormat chart="4" format="10" series="1">
      <pivotArea type="data" outline="0" fieldPosition="0">
        <references count="1">
          <reference field="4294967294" count="1" selected="0">
            <x v="0"/>
          </reference>
        </references>
      </pivotArea>
    </chartFormat>
    <chartFormat chart="4" format="11" series="1">
      <pivotArea type="data" outline="0" fieldPosition="0">
        <references count="1">
          <reference field="4294967294" count="1" selected="0">
            <x v="1"/>
          </reference>
        </references>
      </pivotArea>
    </chartFormat>
    <chartFormat chart="4" format="12" series="1">
      <pivotArea type="data" outline="0" fieldPosition="0">
        <references count="1">
          <reference field="4294967294" count="1" selected="0">
            <x v="2"/>
          </reference>
        </references>
      </pivotArea>
    </chartFormat>
    <chartFormat chart="4" format="13" series="1">
      <pivotArea type="data" outline="0" fieldPosition="0">
        <references count="1">
          <reference field="4294967294" count="1" selected="0">
            <x v="3"/>
          </reference>
        </references>
      </pivotArea>
    </chartFormat>
    <chartFormat chart="4" format="1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Draaitabel2" cacheId="2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6">
  <location ref="A3:C9" firstHeaderRow="0" firstDataRow="1" firstDataCol="1"/>
  <pivotFields count="3">
    <pivotField axis="axisRow" showAll="0">
      <items count="6">
        <item x="0"/>
        <item x="1"/>
        <item x="2"/>
        <item x="3"/>
        <item x="4"/>
        <item t="default"/>
      </items>
    </pivotField>
    <pivotField dataField="1" showAll="0"/>
    <pivotField dataField="1" showAll="0"/>
  </pivotFields>
  <rowFields count="1">
    <field x="0"/>
  </rowFields>
  <rowItems count="6">
    <i>
      <x/>
    </i>
    <i>
      <x v="1"/>
    </i>
    <i>
      <x v="2"/>
    </i>
    <i>
      <x v="3"/>
    </i>
    <i>
      <x v="4"/>
    </i>
    <i t="grand">
      <x/>
    </i>
  </rowItems>
  <colFields count="1">
    <field x="-2"/>
  </colFields>
  <colItems count="2">
    <i>
      <x/>
    </i>
    <i i="1">
      <x v="1"/>
    </i>
  </colItems>
  <dataFields count="2">
    <dataField name="Som van Premie alternatieve energievormen" fld="1" baseField="0" baseItem="0"/>
    <dataField name="Som van Premies FSC-hout" fld="2" baseField="0" baseItem="0"/>
  </dataFields>
  <chartFormats count="2">
    <chartFormat chart="5"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Draaitabel3" cacheId="2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4">
  <location ref="A16:D18" firstHeaderRow="0" firstDataRow="1" firstDataCol="1"/>
  <pivotFields count="5">
    <pivotField axis="axisRow" showAll="0">
      <items count="2">
        <item x="0"/>
        <item t="default"/>
      </items>
    </pivotField>
    <pivotField showAll="0">
      <items count="3">
        <item x="0"/>
        <item h="1" x="1"/>
        <item t="default"/>
      </items>
    </pivotField>
    <pivotField dataField="1" numFmtId="9" showAll="0"/>
    <pivotField dataField="1" numFmtId="9" showAll="0"/>
    <pivotField dataField="1" numFmtId="9" showAll="0"/>
  </pivotFields>
  <rowFields count="1">
    <field x="0"/>
  </rowFields>
  <rowItems count="2">
    <i>
      <x/>
    </i>
    <i t="grand">
      <x/>
    </i>
  </rowItems>
  <colFields count="1">
    <field x="-2"/>
  </colFields>
  <colItems count="3">
    <i>
      <x/>
    </i>
    <i i="1">
      <x v="1"/>
    </i>
    <i i="2">
      <x v="2"/>
    </i>
  </colItems>
  <dataFields count="3">
    <dataField name="Som van Energiezuinige ketel" fld="2" baseField="0" baseItem="0"/>
    <dataField name="Som van Zonnepanelen" fld="3" baseField="0" baseItem="0"/>
    <dataField name="Som van Zonneboiler" fld="4" baseField="0" baseItem="0"/>
  </dataFields>
  <formats count="1">
    <format dxfId="614">
      <pivotArea outline="0" collapsedLevelsAreSubtotals="1" fieldPosition="0"/>
    </format>
  </formats>
  <chartFormats count="6">
    <chartFormat chart="2"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Draaitabel4" cacheId="3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4">
  <location ref="A61:D67" firstHeaderRow="1" firstDataRow="2" firstDataCol="1"/>
  <pivotFields count="8">
    <pivotField axis="axisRow" showAll="0">
      <items count="5">
        <item x="0"/>
        <item x="1"/>
        <item x="2"/>
        <item x="3"/>
        <item t="default"/>
      </items>
    </pivotField>
    <pivotField axis="axisCol" showAll="0">
      <items count="3">
        <item x="0"/>
        <item x="1"/>
        <item t="default"/>
      </items>
    </pivotField>
    <pivotField numFmtId="166" showAll="0"/>
    <pivotField numFmtId="166" showAll="0"/>
    <pivotField numFmtId="166" showAll="0"/>
    <pivotField numFmtId="166" showAll="0"/>
    <pivotField numFmtId="166" showAll="0"/>
    <pivotField dataField="1" numFmtId="166" showAll="0"/>
  </pivotFields>
  <rowFields count="1">
    <field x="0"/>
  </rowFields>
  <rowItems count="5">
    <i>
      <x/>
    </i>
    <i>
      <x v="1"/>
    </i>
    <i>
      <x v="2"/>
    </i>
    <i>
      <x v="3"/>
    </i>
    <i t="grand">
      <x/>
    </i>
  </rowItems>
  <colFields count="1">
    <field x="1"/>
  </colFields>
  <colItems count="3">
    <i>
      <x/>
    </i>
    <i>
      <x v="1"/>
    </i>
    <i t="grand">
      <x/>
    </i>
  </colItems>
  <dataFields count="1">
    <dataField name="Som van Werkzaamheidsgraad" fld="7" baseField="0" baseItem="0"/>
  </dataFields>
  <formats count="1">
    <format dxfId="609">
      <pivotArea collapsedLevelsAreSubtotals="1" fieldPosition="0">
        <references count="1">
          <reference field="1" count="0"/>
        </references>
      </pivotArea>
    </format>
  </formats>
  <chartFormats count="6">
    <chartFormat chart="32" format="23" series="1">
      <pivotArea type="data" outline="0" fieldPosition="0">
        <references count="2">
          <reference field="4294967294" count="1" selected="0">
            <x v="0"/>
          </reference>
          <reference field="0" count="1" selected="0">
            <x v="0"/>
          </reference>
        </references>
      </pivotArea>
    </chartFormat>
    <chartFormat chart="32" format="24" series="1">
      <pivotArea type="data" outline="0" fieldPosition="0">
        <references count="2">
          <reference field="4294967294" count="1" selected="0">
            <x v="0"/>
          </reference>
          <reference field="0" count="1" selected="0">
            <x v="1"/>
          </reference>
        </references>
      </pivotArea>
    </chartFormat>
    <chartFormat chart="32" format="25" series="1">
      <pivotArea type="data" outline="0" fieldPosition="0">
        <references count="2">
          <reference field="4294967294" count="1" selected="0">
            <x v="0"/>
          </reference>
          <reference field="0" count="1" selected="0">
            <x v="2"/>
          </reference>
        </references>
      </pivotArea>
    </chartFormat>
    <chartFormat chart="32" format="26" series="1">
      <pivotArea type="data" outline="0" fieldPosition="0">
        <references count="2">
          <reference field="4294967294" count="1" selected="0">
            <x v="0"/>
          </reference>
          <reference field="0" count="1" selected="0">
            <x v="3"/>
          </reference>
        </references>
      </pivotArea>
    </chartFormat>
    <chartFormat chart="32" format="35" series="1">
      <pivotArea type="data" outline="0" fieldPosition="0">
        <references count="1">
          <reference field="4294967294" count="1" selected="0">
            <x v="0"/>
          </reference>
        </references>
      </pivotArea>
    </chartFormat>
    <chartFormat chart="32" format="36"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Draaitabel2" cacheId="3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A38:D44" firstHeaderRow="1" firstDataRow="2" firstDataCol="1"/>
  <pivotFields count="5">
    <pivotField axis="axisRow" showAll="0">
      <items count="5">
        <item x="0"/>
        <item x="1"/>
        <item x="2"/>
        <item x="3"/>
        <item t="default"/>
      </items>
    </pivotField>
    <pivotField axis="axisCol" showAll="0">
      <items count="3">
        <item x="0"/>
        <item x="1"/>
        <item t="default"/>
      </items>
    </pivotField>
    <pivotField numFmtId="44" showAll="0"/>
    <pivotField numFmtId="166" showAll="0"/>
    <pivotField dataField="1" showAll="0"/>
  </pivotFields>
  <rowFields count="1">
    <field x="0"/>
  </rowFields>
  <rowItems count="5">
    <i>
      <x/>
    </i>
    <i>
      <x v="1"/>
    </i>
    <i>
      <x v="2"/>
    </i>
    <i>
      <x v="3"/>
    </i>
    <i t="grand">
      <x/>
    </i>
  </rowItems>
  <colFields count="1">
    <field x="1"/>
  </colFields>
  <colItems count="3">
    <i>
      <x/>
    </i>
    <i>
      <x v="1"/>
    </i>
    <i t="grand">
      <x/>
    </i>
  </colItems>
  <dataFields count="1">
    <dataField name="Som van Welvaartsindex (België = 100)" fld="4" baseField="0" baseItem="0"/>
  </dataFields>
  <formats count="2">
    <format dxfId="611">
      <pivotArea collapsedLevelsAreSubtotals="1" fieldPosition="0">
        <references count="1">
          <reference field="1" count="0"/>
        </references>
      </pivotArea>
    </format>
    <format dxfId="610">
      <pivotArea collapsedLevelsAreSubtotals="1" fieldPosition="0">
        <references count="1">
          <reference field="0" count="0"/>
        </references>
      </pivotArea>
    </format>
  </formats>
  <chartFormats count="6">
    <chartFormat chart="2" format="16" series="1">
      <pivotArea type="data" outline="0" fieldPosition="0">
        <references count="2">
          <reference field="4294967294" count="1" selected="0">
            <x v="0"/>
          </reference>
          <reference field="0" count="1" selected="0">
            <x v="0"/>
          </reference>
        </references>
      </pivotArea>
    </chartFormat>
    <chartFormat chart="2" format="17" series="1">
      <pivotArea type="data" outline="0" fieldPosition="0">
        <references count="2">
          <reference field="4294967294" count="1" selected="0">
            <x v="0"/>
          </reference>
          <reference field="0" count="1" selected="0">
            <x v="1"/>
          </reference>
        </references>
      </pivotArea>
    </chartFormat>
    <chartFormat chart="2" format="18" series="1">
      <pivotArea type="data" outline="0" fieldPosition="0">
        <references count="2">
          <reference field="4294967294" count="1" selected="0">
            <x v="0"/>
          </reference>
          <reference field="0" count="1" selected="0">
            <x v="2"/>
          </reference>
        </references>
      </pivotArea>
    </chartFormat>
    <chartFormat chart="2" format="19" series="1">
      <pivotArea type="data" outline="0" fieldPosition="0">
        <references count="2">
          <reference field="4294967294" count="1" selected="0">
            <x v="0"/>
          </reference>
          <reference field="0" count="1" selected="0">
            <x v="3"/>
          </reference>
        </references>
      </pivotArea>
    </chartFormat>
    <chartFormat chart="2" format="20" series="1">
      <pivotArea type="data" outline="0" fieldPosition="0">
        <references count="2">
          <reference field="4294967294" count="1" selected="0">
            <x v="0"/>
          </reference>
          <reference field="1" count="1" selected="0">
            <x v="0"/>
          </reference>
        </references>
      </pivotArea>
    </chartFormat>
    <chartFormat chart="2" format="21"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Draaitabel1" cacheId="3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15:G20" firstHeaderRow="0" firstDataRow="1" firstDataCol="1"/>
  <pivotFields count="8">
    <pivotField axis="axisRow" showAll="0" defaultSubtotal="0">
      <items count="4">
        <item x="0"/>
        <item x="1"/>
        <item x="2"/>
        <item x="3"/>
      </items>
    </pivotField>
    <pivotField dataField="1" showAll="0"/>
    <pivotField dataField="1" showAll="0"/>
    <pivotField dataField="1" showAll="0"/>
    <pivotField dataField="1" showAll="0"/>
    <pivotField dataField="1" showAll="0"/>
    <pivotField dataField="1" showAll="0"/>
    <pivotField showAll="0"/>
  </pivotFields>
  <rowFields count="1">
    <field x="0"/>
  </rowFields>
  <rowItems count="5">
    <i>
      <x/>
    </i>
    <i>
      <x v="1"/>
    </i>
    <i>
      <x v="2"/>
    </i>
    <i>
      <x v="3"/>
    </i>
    <i t="grand">
      <x/>
    </i>
  </rowItems>
  <colFields count="1">
    <field x="-2"/>
  </colFields>
  <colItems count="6">
    <i>
      <x/>
    </i>
    <i i="1">
      <x v="1"/>
    </i>
    <i i="2">
      <x v="2"/>
    </i>
    <i i="3">
      <x v="3"/>
    </i>
    <i i="4">
      <x v="4"/>
    </i>
    <i i="5">
      <x v="5"/>
    </i>
  </colItems>
  <dataFields count="6">
    <dataField name="Som van Opleiding" fld="1" baseField="0" baseItem="0"/>
    <dataField name="Som van Werk in regulier circuit" fld="3" baseField="0" baseItem="0"/>
    <dataField name="Som van Voortraject/ Arbeidszorg" fld="2" baseField="0" baseItem="0"/>
    <dataField name="Som van Werk in alternatief circuit" fld="4" baseField="0" baseItem="0"/>
    <dataField name="Som van Tewerkstelling art60§7" fld="5" baseField="0" baseItem="0"/>
    <dataField name="Som van Andere begeleiding van de werkzoekende" fld="6" baseField="0" baseItem="0"/>
  </dataFields>
  <chartFormats count="6">
    <chartFormat chart="8" format="13" series="1">
      <pivotArea type="data" outline="0" fieldPosition="0">
        <references count="1">
          <reference field="4294967294" count="1" selected="0">
            <x v="0"/>
          </reference>
        </references>
      </pivotArea>
    </chartFormat>
    <chartFormat chart="8" format="14" series="1">
      <pivotArea type="data" outline="0" fieldPosition="0">
        <references count="1">
          <reference field="4294967294" count="1" selected="0">
            <x v="1"/>
          </reference>
        </references>
      </pivotArea>
    </chartFormat>
    <chartFormat chart="8" format="15" series="1">
      <pivotArea type="data" outline="0" fieldPosition="0">
        <references count="1">
          <reference field="4294967294" count="1" selected="0">
            <x v="2"/>
          </reference>
        </references>
      </pivotArea>
    </chartFormat>
    <chartFormat chart="8" format="16" series="1">
      <pivotArea type="data" outline="0" fieldPosition="0">
        <references count="1">
          <reference field="4294967294" count="1" selected="0">
            <x v="3"/>
          </reference>
        </references>
      </pivotArea>
    </chartFormat>
    <chartFormat chart="8" format="17" series="1">
      <pivotArea type="data" outline="0" fieldPosition="0">
        <references count="1">
          <reference field="4294967294" count="1" selected="0">
            <x v="4"/>
          </reference>
        </references>
      </pivotArea>
    </chartFormat>
    <chartFormat chart="8" format="18"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Draaitabel3" cacheId="6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1">
  <location ref="A3:D8" firstHeaderRow="0" firstDataRow="1" firstDataCol="1"/>
  <pivotFields count="5">
    <pivotField axis="axisRow" showAll="0">
      <items count="5">
        <item x="0"/>
        <item x="1"/>
        <item x="2"/>
        <item x="3"/>
        <item t="default"/>
      </items>
    </pivotField>
    <pivotField showAll="0"/>
    <pivotField dataField="1" numFmtId="166" showAll="0"/>
    <pivotField dataField="1" numFmtId="166" showAll="0"/>
    <pivotField dataField="1" numFmtId="166" showAll="0"/>
  </pivotFields>
  <rowFields count="1">
    <field x="0"/>
  </rowFields>
  <rowItems count="5">
    <i>
      <x/>
    </i>
    <i>
      <x v="1"/>
    </i>
    <i>
      <x v="2"/>
    </i>
    <i>
      <x v="3"/>
    </i>
    <i t="grand">
      <x/>
    </i>
  </rowItems>
  <colFields count="1">
    <field x="-2"/>
  </colFields>
  <colItems count="3">
    <i>
      <x/>
    </i>
    <i i="1">
      <x v="1"/>
    </i>
    <i i="2">
      <x v="2"/>
    </i>
  </colItems>
  <dataFields count="3">
    <dataField name="Som van Oprichtingsratio" fld="2" baseField="0" baseItem="0"/>
    <dataField name="Som van Uittredingsratio" fld="3" baseField="0" baseItem="0"/>
    <dataField name="Som van Nettoratio" fld="4" baseField="0" baseItem="0"/>
  </dataFields>
  <chartFormats count="9">
    <chartFormat chart="6"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2"/>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0"/>
          </reference>
        </references>
      </pivotArea>
    </chartFormat>
    <chartFormat chart="16" format="7" series="1">
      <pivotArea type="data" outline="0" fieldPosition="0">
        <references count="1">
          <reference field="4294967294" count="1" selected="0">
            <x v="1"/>
          </reference>
        </references>
      </pivotArea>
    </chartFormat>
    <chartFormat chart="16"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Draaitabel5" cacheId="3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8">
  <location ref="A80:I88" firstHeaderRow="1" firstDataRow="3" firstDataCol="1"/>
  <pivotFields count="8">
    <pivotField axis="axisRow" showAll="0">
      <items count="6">
        <item x="0"/>
        <item x="1"/>
        <item x="2"/>
        <item x="3"/>
        <item x="4"/>
        <item t="default"/>
      </items>
    </pivotField>
    <pivotField axis="axisCol" showAll="0">
      <items count="3">
        <item x="0"/>
        <item h="1" x="1"/>
        <item t="default"/>
      </items>
    </pivotField>
    <pivotField showAll="0"/>
    <pivotField dataField="1" showAll="0"/>
    <pivotField dataField="1" showAll="0"/>
    <pivotField dataField="1" showAll="0"/>
    <pivotField dataField="1" showAll="0"/>
    <pivotField showAll="0"/>
  </pivotFields>
  <rowFields count="1">
    <field x="0"/>
  </rowFields>
  <rowItems count="6">
    <i>
      <x/>
    </i>
    <i>
      <x v="1"/>
    </i>
    <i>
      <x v="2"/>
    </i>
    <i>
      <x v="3"/>
    </i>
    <i>
      <x v="4"/>
    </i>
    <i t="grand">
      <x/>
    </i>
  </rowItems>
  <colFields count="2">
    <field x="-2"/>
    <field x="1"/>
  </colFields>
  <colItems count="8">
    <i>
      <x/>
      <x/>
    </i>
    <i i="1">
      <x v="1"/>
      <x/>
    </i>
    <i i="2">
      <x v="2"/>
      <x/>
    </i>
    <i i="3">
      <x v="3"/>
      <x/>
    </i>
    <i t="grand">
      <x/>
    </i>
    <i t="grand" i="1">
      <x/>
    </i>
    <i t="grand" i="2">
      <x/>
    </i>
    <i t="grand" i="3">
      <x/>
    </i>
  </colItems>
  <dataFields count="4">
    <dataField name="Som van Aandeel laaggeschoolden" fld="3" baseField="0" baseItem="0"/>
    <dataField name="Som van Aandeel 50-plussers" fld="5" baseField="0" baseItem="0"/>
    <dataField name="Som van Aandeel jeugdwerklozen" fld="4" baseField="0" baseItem="0"/>
    <dataField name="Som van Aandeel langdurig werklozen" fld="6" baseField="0" baseItem="0"/>
  </dataFields>
  <formats count="2">
    <format dxfId="613">
      <pivotArea collapsedLevelsAreSubtotals="1" fieldPosition="0">
        <references count="1">
          <reference field="0" count="0"/>
        </references>
      </pivotArea>
    </format>
    <format dxfId="612">
      <pivotArea outline="0" collapsedLevelsAreSubtotals="1" fieldPosition="0"/>
    </format>
  </formats>
  <chartFormats count="4">
    <chartFormat chart="16" format="24" series="1">
      <pivotArea type="data" outline="0" fieldPosition="0">
        <references count="2">
          <reference field="4294967294" count="1" selected="0">
            <x v="0"/>
          </reference>
          <reference field="1" count="1" selected="0">
            <x v="0"/>
          </reference>
        </references>
      </pivotArea>
    </chartFormat>
    <chartFormat chart="16" format="25" series="1">
      <pivotArea type="data" outline="0" fieldPosition="0">
        <references count="2">
          <reference field="4294967294" count="1" selected="0">
            <x v="1"/>
          </reference>
          <reference field="1" count="1" selected="0">
            <x v="0"/>
          </reference>
        </references>
      </pivotArea>
    </chartFormat>
    <chartFormat chart="16" format="26" series="1">
      <pivotArea type="data" outline="0" fieldPosition="0">
        <references count="2">
          <reference field="4294967294" count="1" selected="0">
            <x v="2"/>
          </reference>
          <reference field="1" count="1" selected="0">
            <x v="0"/>
          </reference>
        </references>
      </pivotArea>
    </chartFormat>
    <chartFormat chart="16" format="27" series="1">
      <pivotArea type="data" outline="0" fieldPosition="0">
        <references count="2">
          <reference field="4294967294" count="1" selected="0">
            <x v="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Draaitabel6" cacheId="78" dataPosition="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41">
  <location ref="A14:C27" firstHeaderRow="0" firstDataRow="1" firstDataCol="1"/>
  <pivotFields count="8">
    <pivotField axis="axisRow" showAll="0">
      <items count="5">
        <item x="0"/>
        <item x="1"/>
        <item x="2"/>
        <item x="3"/>
        <item t="default"/>
      </items>
    </pivotField>
    <pivotField axis="axisRow" showAll="0">
      <items count="3">
        <item x="0"/>
        <item x="1"/>
        <item t="default"/>
      </items>
    </pivotField>
    <pivotField numFmtId="166" showAll="0"/>
    <pivotField showAll="0"/>
    <pivotField numFmtId="166" showAll="0"/>
    <pivotField showAll="0"/>
    <pivotField dataField="1" showAll="0"/>
    <pivotField dataField="1" showAll="0"/>
  </pivotFields>
  <rowFields count="2">
    <field x="0"/>
    <field x="1"/>
  </rowFields>
  <rowItems count="13">
    <i>
      <x/>
    </i>
    <i r="1">
      <x/>
    </i>
    <i r="1">
      <x v="1"/>
    </i>
    <i>
      <x v="1"/>
    </i>
    <i r="1">
      <x/>
    </i>
    <i r="1">
      <x v="1"/>
    </i>
    <i>
      <x v="2"/>
    </i>
    <i r="1">
      <x/>
    </i>
    <i r="1">
      <x v="1"/>
    </i>
    <i>
      <x v="3"/>
    </i>
    <i r="1">
      <x/>
    </i>
    <i r="1">
      <x v="1"/>
    </i>
    <i t="grand">
      <x/>
    </i>
  </rowItems>
  <colFields count="1">
    <field x="-2"/>
  </colFields>
  <colItems count="2">
    <i>
      <x/>
    </i>
    <i i="1">
      <x v="1"/>
    </i>
  </colItems>
  <dataFields count="2">
    <dataField name="Som van Nieuwbouwintensiteit" fld="6" baseField="0" baseItem="0"/>
    <dataField name="Som van Renovatie-intensiteit"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Draaitabel14" cacheId="9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264:C270" firstHeaderRow="0" firstDataRow="1" firstDataCol="1"/>
  <pivotFields count="4">
    <pivotField axis="axisRow" showAll="0">
      <items count="6">
        <item x="0"/>
        <item x="1"/>
        <item x="2"/>
        <item x="3"/>
        <item x="4"/>
        <item t="default"/>
      </items>
    </pivotField>
    <pivotField dataField="1" showAll="0"/>
    <pivotField dataField="1" showAll="0"/>
    <pivotField showAll="0"/>
  </pivotFields>
  <rowFields count="1">
    <field x="0"/>
  </rowFields>
  <rowItems count="6">
    <i>
      <x/>
    </i>
    <i>
      <x v="1"/>
    </i>
    <i>
      <x v="2"/>
    </i>
    <i>
      <x v="3"/>
    </i>
    <i>
      <x v="4"/>
    </i>
    <i t="grand">
      <x/>
    </i>
  </rowItems>
  <colFields count="1">
    <field x="-2"/>
  </colFields>
  <colItems count="2">
    <i>
      <x/>
    </i>
    <i i="1">
      <x v="1"/>
    </i>
  </colItems>
  <dataFields count="2">
    <dataField name="Som van Aantal huurwgl Mijn Huis" fld="1" baseField="0" baseItem="0"/>
    <dataField name="Som van Aantal huurwgl SVK De Poort" fld="2"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Draaitabel1" cacheId="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73:F82" firstHeaderRow="0" firstDataRow="1" firstDataCol="1"/>
  <pivotFields count="7">
    <pivotField axis="axisRow" showAll="0">
      <items count="9">
        <item x="0"/>
        <item x="1"/>
        <item x="2"/>
        <item x="3"/>
        <item x="4"/>
        <item x="5"/>
        <item x="6"/>
        <item x="7"/>
        <item t="default"/>
      </items>
    </pivotField>
    <pivotField showAll="0">
      <items count="3">
        <item h="1" x="0"/>
        <item x="1"/>
        <item t="default"/>
      </items>
    </pivotField>
    <pivotField dataField="1" numFmtId="3" showAll="0"/>
    <pivotField dataField="1" numFmtId="3" showAll="0"/>
    <pivotField dataField="1" numFmtId="3" showAll="0"/>
    <pivotField dataField="1" numFmtId="3" showAll="0"/>
    <pivotField dataField="1" numFmtId="3" showAll="0"/>
  </pivotFields>
  <rowFields count="1">
    <field x="0"/>
  </rowFields>
  <rowItems count="9">
    <i>
      <x/>
    </i>
    <i>
      <x v="1"/>
    </i>
    <i>
      <x v="2"/>
    </i>
    <i>
      <x v="3"/>
    </i>
    <i>
      <x v="4"/>
    </i>
    <i>
      <x v="5"/>
    </i>
    <i>
      <x v="6"/>
    </i>
    <i>
      <x v="7"/>
    </i>
    <i t="grand">
      <x/>
    </i>
  </rowItems>
  <colFields count="1">
    <field x="-2"/>
  </colFields>
  <colItems count="5">
    <i>
      <x/>
    </i>
    <i i="1">
      <x v="1"/>
    </i>
    <i i="2">
      <x v="2"/>
    </i>
    <i i="3">
      <x v="3"/>
    </i>
    <i i="4">
      <x v="4"/>
    </i>
  </colItems>
  <dataFields count="5">
    <dataField name="Som van Huizen in_x000a_gesloten_x000a_bebouwing" fld="2" baseField="0" baseItem="0"/>
    <dataField name="Som van Huizen in_x000a_halfopen_x000a_bebouwing" fld="3" baseField="0" baseItem="0"/>
    <dataField name="Som van Huizen in open_x000a_bebouwing,_x000a_hoeven en_x000a_kastelen" fld="4" baseField="0" baseItem="0"/>
    <dataField name="Som van Buildings en_x000a_flatgebouwen_x000a_met_x000a_appartementen" fld="5" baseField="0" baseItem="0"/>
    <dataField name="Som van Handelshuizen" fld="6" baseField="0" baseItem="0"/>
  </dataFields>
  <chartFormats count="10">
    <chartFormat chart="6" format="46" series="1">
      <pivotArea type="data" outline="0" fieldPosition="0">
        <references count="1">
          <reference field="4294967294" count="1" selected="0">
            <x v="0"/>
          </reference>
        </references>
      </pivotArea>
    </chartFormat>
    <chartFormat chart="6" format="47" series="1">
      <pivotArea type="data" outline="0" fieldPosition="0">
        <references count="1">
          <reference field="4294967294" count="1" selected="0">
            <x v="1"/>
          </reference>
        </references>
      </pivotArea>
    </chartFormat>
    <chartFormat chart="6" format="48" series="1">
      <pivotArea type="data" outline="0" fieldPosition="0">
        <references count="1">
          <reference field="4294967294" count="1" selected="0">
            <x v="2"/>
          </reference>
        </references>
      </pivotArea>
    </chartFormat>
    <chartFormat chart="6" format="49" series="1">
      <pivotArea type="data" outline="0" fieldPosition="0">
        <references count="1">
          <reference field="4294967294" count="1" selected="0">
            <x v="3"/>
          </reference>
        </references>
      </pivotArea>
    </chartFormat>
    <chartFormat chart="6" format="50" series="1">
      <pivotArea type="data" outline="0" fieldPosition="0">
        <references count="1">
          <reference field="4294967294" count="1" selected="0">
            <x v="4"/>
          </reference>
        </references>
      </pivotArea>
    </chartFormat>
    <chartFormat chart="8" format="51" series="1">
      <pivotArea type="data" outline="0" fieldPosition="0">
        <references count="1">
          <reference field="4294967294" count="1" selected="0">
            <x v="0"/>
          </reference>
        </references>
      </pivotArea>
    </chartFormat>
    <chartFormat chart="8" format="52" series="1">
      <pivotArea type="data" outline="0" fieldPosition="0">
        <references count="1">
          <reference field="4294967294" count="1" selected="0">
            <x v="1"/>
          </reference>
        </references>
      </pivotArea>
    </chartFormat>
    <chartFormat chart="8" format="53" series="1">
      <pivotArea type="data" outline="0" fieldPosition="0">
        <references count="1">
          <reference field="4294967294" count="1" selected="0">
            <x v="2"/>
          </reference>
        </references>
      </pivotArea>
    </chartFormat>
    <chartFormat chart="8" format="54" series="1">
      <pivotArea type="data" outline="0" fieldPosition="0">
        <references count="1">
          <reference field="4294967294" count="1" selected="0">
            <x v="3"/>
          </reference>
        </references>
      </pivotArea>
    </chartFormat>
    <chartFormat chart="8" format="5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Draaitabel5" cacheId="7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A3:D9" firstHeaderRow="1" firstDataRow="2" firstDataCol="1"/>
  <pivotFields count="8">
    <pivotField axis="axisRow" showAll="0">
      <items count="5">
        <item x="0"/>
        <item x="1"/>
        <item x="2"/>
        <item x="3"/>
        <item t="default"/>
      </items>
    </pivotField>
    <pivotField axis="axisCol" showAll="0">
      <items count="3">
        <item x="0"/>
        <item x="1"/>
        <item t="default"/>
      </items>
    </pivotField>
    <pivotField dataField="1" numFmtId="166" showAll="0"/>
    <pivotField showAll="0"/>
    <pivotField numFmtId="166" showAll="0"/>
    <pivotField showAll="0"/>
    <pivotField showAll="0"/>
    <pivotField showAll="0"/>
  </pivotFields>
  <rowFields count="1">
    <field x="0"/>
  </rowFields>
  <rowItems count="5">
    <i>
      <x/>
    </i>
    <i>
      <x v="1"/>
    </i>
    <i>
      <x v="2"/>
    </i>
    <i>
      <x v="3"/>
    </i>
    <i t="grand">
      <x/>
    </i>
  </rowItems>
  <colFields count="1">
    <field x="1"/>
  </colFields>
  <colItems count="3">
    <i>
      <x/>
    </i>
    <i>
      <x v="1"/>
    </i>
    <i t="grand">
      <x/>
    </i>
  </colItems>
  <dataFields count="1">
    <dataField name="Som van Aandeel woongebouwen gebouwd na 1945" fld="2" baseField="0" baseItem="0" numFmtId="9"/>
  </dataFields>
  <formats count="2">
    <format dxfId="606">
      <pivotArea outline="0" collapsedLevelsAreSubtotals="1" fieldPosition="0"/>
    </format>
    <format dxfId="605">
      <pivotArea collapsedLevelsAreSubtotals="1" fieldPosition="0">
        <references count="1">
          <reference field="0" count="0"/>
        </references>
      </pivotArea>
    </format>
  </formats>
  <chartFormats count="2">
    <chartFormat chart="8" format="6" series="1">
      <pivotArea type="data" outline="0" fieldPosition="0">
        <references count="2">
          <reference field="4294967294" count="1" selected="0">
            <x v="0"/>
          </reference>
          <reference field="1" count="1" selected="0">
            <x v="0"/>
          </reference>
        </references>
      </pivotArea>
    </chartFormat>
    <chartFormat chart="8" format="7"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Draaitabel20" cacheId="1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53:I64" firstHeaderRow="1" firstDataRow="2" firstDataCol="1"/>
  <pivotFields count="5">
    <pivotField axis="axisRow" showAll="0">
      <items count="10">
        <item x="0"/>
        <item x="1"/>
        <item x="2"/>
        <item x="3"/>
        <item x="4"/>
        <item x="5"/>
        <item x="6"/>
        <item x="7"/>
        <item x="8"/>
        <item t="default"/>
      </items>
    </pivotField>
    <pivotField axis="axisCol" showAll="0">
      <items count="8">
        <item x="5"/>
        <item x="3"/>
        <item x="6"/>
        <item x="1"/>
        <item x="0"/>
        <item x="2"/>
        <item x="4"/>
        <item t="default"/>
      </items>
    </pivotField>
    <pivotField numFmtId="2" showAll="0"/>
    <pivotField dataField="1" numFmtId="9" showAll="0"/>
    <pivotField numFmtId="2" showAll="0"/>
  </pivotFields>
  <rowFields count="1">
    <field x="0"/>
  </rowFields>
  <rowItems count="10">
    <i>
      <x/>
    </i>
    <i>
      <x v="1"/>
    </i>
    <i>
      <x v="2"/>
    </i>
    <i>
      <x v="3"/>
    </i>
    <i>
      <x v="4"/>
    </i>
    <i>
      <x v="5"/>
    </i>
    <i>
      <x v="6"/>
    </i>
    <i>
      <x v="7"/>
    </i>
    <i>
      <x v="8"/>
    </i>
    <i t="grand">
      <x/>
    </i>
  </rowItems>
  <colFields count="1">
    <field x="1"/>
  </colFields>
  <colItems count="8">
    <i>
      <x/>
    </i>
    <i>
      <x v="1"/>
    </i>
    <i>
      <x v="2"/>
    </i>
    <i>
      <x v="3"/>
    </i>
    <i>
      <x v="4"/>
    </i>
    <i>
      <x v="5"/>
    </i>
    <i>
      <x v="6"/>
    </i>
    <i t="grand">
      <x/>
    </i>
  </colItems>
  <dataFields count="1">
    <dataField name="Som van Bezettingsgraad" fld="3" baseField="0" baseItem="0"/>
  </dataFields>
  <formats count="1">
    <format dxfId="607">
      <pivotArea collapsedLevelsAreSubtotals="1" fieldPosition="0">
        <references count="1">
          <reference field="0" count="0"/>
        </references>
      </pivotArea>
    </format>
  </formats>
  <chartFormats count="7">
    <chartFormat chart="9" format="15" series="1">
      <pivotArea type="data" outline="0" fieldPosition="0">
        <references count="2">
          <reference field="4294967294" count="1" selected="0">
            <x v="0"/>
          </reference>
          <reference field="1" count="1" selected="0">
            <x v="0"/>
          </reference>
        </references>
      </pivotArea>
    </chartFormat>
    <chartFormat chart="9" format="16" series="1">
      <pivotArea type="data" outline="0" fieldPosition="0">
        <references count="2">
          <reference field="4294967294" count="1" selected="0">
            <x v="0"/>
          </reference>
          <reference field="1" count="1" selected="0">
            <x v="1"/>
          </reference>
        </references>
      </pivotArea>
    </chartFormat>
    <chartFormat chart="9" format="17" series="1">
      <pivotArea type="data" outline="0" fieldPosition="0">
        <references count="2">
          <reference field="4294967294" count="1" selected="0">
            <x v="0"/>
          </reference>
          <reference field="1" count="1" selected="0">
            <x v="2"/>
          </reference>
        </references>
      </pivotArea>
    </chartFormat>
    <chartFormat chart="9" format="18" series="1">
      <pivotArea type="data" outline="0" fieldPosition="0">
        <references count="2">
          <reference field="4294967294" count="1" selected="0">
            <x v="0"/>
          </reference>
          <reference field="1" count="1" selected="0">
            <x v="3"/>
          </reference>
        </references>
      </pivotArea>
    </chartFormat>
    <chartFormat chart="9" format="19" series="1">
      <pivotArea type="data" outline="0" fieldPosition="0">
        <references count="2">
          <reference field="4294967294" count="1" selected="0">
            <x v="0"/>
          </reference>
          <reference field="1" count="1" selected="0">
            <x v="4"/>
          </reference>
        </references>
      </pivotArea>
    </chartFormat>
    <chartFormat chart="9" format="20" series="1">
      <pivotArea type="data" outline="0" fieldPosition="0">
        <references count="2">
          <reference field="4294967294" count="1" selected="0">
            <x v="0"/>
          </reference>
          <reference field="1" count="1" selected="0">
            <x v="5"/>
          </reference>
        </references>
      </pivotArea>
    </chartFormat>
    <chartFormat chart="9" format="21" series="1">
      <pivotArea type="data" outline="0" fieldPosition="0">
        <references count="2">
          <reference field="4294967294" count="1" selected="0">
            <x v="0"/>
          </reference>
          <reference field="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Draaitabel2" cacheId="9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94:C98" firstHeaderRow="0" firstDataRow="1" firstDataCol="1"/>
  <pivotFields count="4">
    <pivotField axis="axisRow" showAll="0">
      <items count="4">
        <item x="0"/>
        <item x="1"/>
        <item x="2"/>
        <item t="default"/>
      </items>
    </pivotField>
    <pivotField dataField="1" showAll="0"/>
    <pivotField dataField="1" showAll="0"/>
    <pivotField showAll="0"/>
  </pivotFields>
  <rowFields count="1">
    <field x="0"/>
  </rowFields>
  <rowItems count="4">
    <i>
      <x/>
    </i>
    <i>
      <x v="1"/>
    </i>
    <i>
      <x v="2"/>
    </i>
    <i t="grand">
      <x/>
    </i>
  </rowItems>
  <colFields count="1">
    <field x="-2"/>
  </colFields>
  <colItems count="2">
    <i>
      <x/>
    </i>
    <i i="1">
      <x v="1"/>
    </i>
  </colItems>
  <dataFields count="2">
    <dataField name="Som van Woningen" fld="1" baseField="0" baseItem="0"/>
    <dataField name="Som van Appartementen" fld="2" baseField="0" baseItem="0"/>
  </dataField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Draaitabel7" cacheId="7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A33:C46" firstHeaderRow="0" firstDataRow="1" firstDataCol="1"/>
  <pivotFields count="5">
    <pivotField axis="axisRow" showAll="0" defaultSubtotal="0">
      <items count="5">
        <item x="0"/>
        <item x="1"/>
        <item x="2"/>
        <item x="3"/>
        <item m="1" x="4"/>
      </items>
    </pivotField>
    <pivotField axis="axisRow" showAll="0" defaultSubtotal="0">
      <items count="2">
        <item x="0"/>
        <item x="1"/>
      </items>
    </pivotField>
    <pivotField dataField="1" numFmtId="9" showAll="0"/>
    <pivotField numFmtId="9" showAll="0"/>
    <pivotField dataField="1" numFmtId="9" showAll="0"/>
  </pivotFields>
  <rowFields count="2">
    <field x="0"/>
    <field x="1"/>
  </rowFields>
  <rowItems count="13">
    <i>
      <x/>
    </i>
    <i r="1">
      <x/>
    </i>
    <i r="1">
      <x v="1"/>
    </i>
    <i>
      <x v="1"/>
    </i>
    <i r="1">
      <x/>
    </i>
    <i r="1">
      <x v="1"/>
    </i>
    <i>
      <x v="2"/>
    </i>
    <i r="1">
      <x/>
    </i>
    <i r="1">
      <x v="1"/>
    </i>
    <i>
      <x v="3"/>
    </i>
    <i r="1">
      <x/>
    </i>
    <i r="1">
      <x v="1"/>
    </i>
    <i t="grand">
      <x/>
    </i>
  </rowItems>
  <colFields count="1">
    <field x="-2"/>
  </colFields>
  <colItems count="2">
    <i>
      <x/>
    </i>
    <i i="1">
      <x v="1"/>
    </i>
  </colItems>
  <dataFields count="2">
    <dataField name="Som van Tevreden" fld="4" baseField="0" baseItem="0"/>
    <dataField name="Som van Ontevreden" fld="2" baseField="0" baseItem="0"/>
  </dataFields>
  <formats count="1">
    <format dxfId="608">
      <pivotArea outline="0" collapsedLevelsAreSubtotals="1" fieldPosition="0"/>
    </format>
  </formats>
  <chartFormats count="2">
    <chartFormat chart="13" format="4" series="1">
      <pivotArea type="data" outline="0" fieldPosition="0">
        <references count="1">
          <reference field="4294967294" count="1" selected="0">
            <x v="0"/>
          </reference>
        </references>
      </pivotArea>
    </chartFormat>
    <chartFormat chart="1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Draaitabel4" cacheId="1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87:C94" firstHeaderRow="0" firstDataRow="1" firstDataCol="1"/>
  <pivotFields count="5">
    <pivotField showAll="0"/>
    <pivotField axis="axisRow" showAll="0">
      <items count="3">
        <item x="0"/>
        <item x="1"/>
        <item t="default"/>
      </items>
    </pivotField>
    <pivotField axis="axisRow" showAll="0">
      <items count="4">
        <item x="0"/>
        <item m="1" x="2"/>
        <item x="1"/>
        <item t="default"/>
      </items>
    </pivotField>
    <pivotField dataField="1" numFmtId="9" showAll="0"/>
    <pivotField dataField="1" numFmtId="9" showAll="0"/>
  </pivotFields>
  <rowFields count="2">
    <field x="2"/>
    <field x="1"/>
  </rowFields>
  <rowItems count="7">
    <i>
      <x/>
    </i>
    <i r="1">
      <x/>
    </i>
    <i r="1">
      <x v="1"/>
    </i>
    <i>
      <x v="2"/>
    </i>
    <i r="1">
      <x/>
    </i>
    <i r="1">
      <x v="1"/>
    </i>
    <i t="grand">
      <x/>
    </i>
  </rowItems>
  <colFields count="1">
    <field x="-2"/>
  </colFields>
  <colItems count="2">
    <i>
      <x/>
    </i>
    <i i="1">
      <x v="1"/>
    </i>
  </colItems>
  <dataFields count="2">
    <dataField name="Som van Eens" fld="4" baseField="0" baseItem="0"/>
    <dataField name="Som van Oneens" fld="3" baseField="0" baseItem="0"/>
  </dataFields>
  <formats count="1">
    <format dxfId="600">
      <pivotArea outline="0" collapsedLevelsAreSubtotals="1" fieldPosition="0"/>
    </format>
  </formats>
  <chartFormats count="2">
    <chartFormat chart="11" format="4"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Draaitabel2" cacheId="5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7">
  <location ref="A6:C11" firstHeaderRow="0" firstDataRow="1" firstDataCol="1"/>
  <pivotFields count="17">
    <pivotField axis="axisRow" showAll="0">
      <items count="6">
        <item x="3"/>
        <item x="2"/>
        <item x="1"/>
        <item x="0"/>
        <item m="1" x="4"/>
        <item t="default"/>
      </items>
    </pivotField>
    <pivotField showAll="0"/>
    <pivotField showAll="0"/>
    <pivotField showAll="0"/>
    <pivotField showAll="0"/>
    <pivotField showAll="0"/>
    <pivotField numFmtId="165" showAll="0"/>
    <pivotField numFmtId="165" showAll="0"/>
    <pivotField numFmtId="165" showAll="0"/>
    <pivotField numFmtId="165" showAll="0"/>
    <pivotField numFmtId="165" showAll="0"/>
    <pivotField showAll="0">
      <items count="3">
        <item x="0"/>
        <item h="1" x="1"/>
        <item t="default"/>
      </items>
    </pivotField>
    <pivotField showAll="0" defaultSubtotal="0"/>
    <pivotField showAll="0" defaultSubtotal="0"/>
    <pivotField showAll="0" defaultSubtotal="0"/>
    <pivotField dataField="1" showAll="0" defaultSubtotal="0"/>
    <pivotField dataField="1" dragToRow="0" dragToCol="0" dragToPage="0" showAll="0" defaultSubtotal="0"/>
  </pivotFields>
  <rowFields count="1">
    <field x="0"/>
  </rowFields>
  <rowItems count="5">
    <i>
      <x/>
    </i>
    <i>
      <x v="1"/>
    </i>
    <i>
      <x v="2"/>
    </i>
    <i>
      <x v="3"/>
    </i>
    <i t="grand">
      <x/>
    </i>
  </rowItems>
  <colFields count="1">
    <field x="-2"/>
  </colFields>
  <colItems count="2">
    <i>
      <x/>
    </i>
    <i i="1">
      <x v="1"/>
    </i>
  </colItems>
  <dataFields count="2">
    <dataField name="Som van Percentage OS op totaal expl budget" fld="16" baseField="0" baseItem="0"/>
    <dataField name="Som van 0,7%norm" fld="15" baseField="1" baseItem="504983744"/>
  </dataFields>
  <formats count="2">
    <format dxfId="602">
      <pivotArea outline="0" collapsedLevelsAreSubtotals="1" fieldPosition="0"/>
    </format>
    <format dxfId="601">
      <pivotArea collapsedLevelsAreSubtotals="1" fieldPosition="0">
        <references count="2">
          <reference field="4294967294" count="1" selected="0">
            <x v="0"/>
          </reference>
          <reference field="0" count="0"/>
        </references>
      </pivotArea>
    </format>
  </formats>
  <chartFormats count="2">
    <chartFormat chart="9" format="9" series="1">
      <pivotArea type="data" outline="0" fieldPosition="0">
        <references count="1">
          <reference field="4294967294" count="1" selected="0">
            <x v="0"/>
          </reference>
        </references>
      </pivotArea>
    </chartFormat>
    <chartFormat chart="9" format="1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Draaitabel6" cacheId="9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A106:C117" firstHeaderRow="0" firstDataRow="1" firstDataCol="1"/>
  <pivotFields count="8">
    <pivotField axis="axisRow" showAll="0">
      <items count="11">
        <item x="8"/>
        <item x="2"/>
        <item x="6"/>
        <item x="9"/>
        <item x="3"/>
        <item x="0"/>
        <item x="4"/>
        <item x="1"/>
        <item x="7"/>
        <item x="5"/>
        <item t="default"/>
      </items>
    </pivotField>
    <pivotField numFmtId="3" showAll="0"/>
    <pivotField showAll="0"/>
    <pivotField dataField="1" showAll="0"/>
    <pivotField showAll="0"/>
    <pivotField dataField="1" showAll="0"/>
    <pivotField showAll="0"/>
    <pivotField showAl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om van Aandeel vreemde nationaliteit" fld="3" baseField="0" baseItem="0"/>
    <dataField name="Som van Aandeel vreemde nationaliteit bij geboorte" fld="5" baseField="0" baseItem="0"/>
  </dataFields>
  <chartFormats count="4">
    <chartFormat chart="6" format="11"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0"/>
          </reference>
        </references>
      </pivotArea>
    </chartFormat>
    <chartFormat chart="7"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Draaitabel5" cacheId="1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0">
  <location ref="A67:G76" firstHeaderRow="0" firstDataRow="1" firstDataCol="1"/>
  <pivotFields count="7">
    <pivotField axis="axisRow" numFmtId="49" showAll="0">
      <items count="9">
        <item x="0"/>
        <item x="1"/>
        <item x="2"/>
        <item x="3"/>
        <item x="4"/>
        <item x="5"/>
        <item x="6"/>
        <item x="7"/>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6">
    <i>
      <x/>
    </i>
    <i i="1">
      <x v="1"/>
    </i>
    <i i="2">
      <x v="2"/>
    </i>
    <i i="3">
      <x v="3"/>
    </i>
    <i i="4">
      <x v="4"/>
    </i>
    <i i="5">
      <x v="5"/>
    </i>
  </colItems>
  <dataFields count="6">
    <dataField name="Som van Interne inwijking binnen België niet Belgen" fld="1" baseField="0" baseItem="0"/>
    <dataField name="Som van Internationale inwijking niet belgen" fld="4" baseField="0" baseItem="0"/>
    <dataField name="Som van Interne uitwijking binnen België niet belgen" fld="2" baseField="0" baseItem="0"/>
    <dataField name="Som van Internationale uitwijking niet belgen" fld="5" baseField="0" baseItem="0"/>
    <dataField name="Som van Saldo interne verhuisbeweging niet belgen" fld="3" baseField="0" baseItem="0"/>
    <dataField name="Som van Saldo internationale verhuisbeweging niet belgen" fld="6" baseField="0" baseItem="0"/>
  </dataFields>
  <chartFormats count="6">
    <chartFormat chart="15" format="9" series="1">
      <pivotArea type="data" outline="0" fieldPosition="0">
        <references count="1">
          <reference field="4294967294" count="1" selected="0">
            <x v="0"/>
          </reference>
        </references>
      </pivotArea>
    </chartFormat>
    <chartFormat chart="15" format="10" series="1">
      <pivotArea type="data" outline="0" fieldPosition="0">
        <references count="1">
          <reference field="4294967294" count="1" selected="0">
            <x v="2"/>
          </reference>
        </references>
      </pivotArea>
    </chartFormat>
    <chartFormat chart="15" format="11" series="1">
      <pivotArea type="data" outline="0" fieldPosition="0">
        <references count="1">
          <reference field="4294967294" count="1" selected="0">
            <x v="1"/>
          </reference>
        </references>
      </pivotArea>
    </chartFormat>
    <chartFormat chart="15" format="12" series="1">
      <pivotArea type="data" outline="0" fieldPosition="0">
        <references count="1">
          <reference field="4294967294" count="1" selected="0">
            <x v="3"/>
          </reference>
        </references>
      </pivotArea>
    </chartFormat>
    <chartFormat chart="15" format="13" series="1">
      <pivotArea type="data" outline="0" fieldPosition="0">
        <references count="1">
          <reference field="4294967294" count="1" selected="0">
            <x v="4"/>
          </reference>
        </references>
      </pivotArea>
    </chartFormat>
    <chartFormat chart="15" format="14"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Draaitabel3" cacheId="1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A44:C59" firstHeaderRow="0" firstDataRow="1" firstDataCol="1"/>
  <pivotFields count="19">
    <pivotField axis="axisRow">
      <items count="15">
        <item x="0"/>
        <item x="1"/>
        <item x="2"/>
        <item x="3"/>
        <item x="4"/>
        <item x="5"/>
        <item x="6"/>
        <item x="7"/>
        <item x="8"/>
        <item x="9"/>
        <item x="10"/>
        <item x="11"/>
        <item x="12"/>
        <item x="13"/>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dataField="1" numFmtId="10" showAll="0"/>
    <pivotField numFmtId="9" showAll="0"/>
    <pivotField numFmtId="9" showAll="0"/>
    <pivotField numFmtId="9" showAll="0"/>
    <pivotField showAll="0" defaultSubtotal="0"/>
    <pivotField showAll="0" defaultSubtotal="0"/>
    <pivotField dataField="1" showAll="0" defaultSubtotal="0"/>
  </pivotFields>
  <rowFields count="1">
    <field x="0"/>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Som van Aandeel niet Belgen" fld="12" baseField="0" baseItem="0"/>
    <dataField name="Som van Aandeel personen buitenlandse herkomst totaal" fld="18" baseField="1" baseItem="504983744"/>
  </dataFields>
  <formats count="2">
    <format dxfId="604">
      <pivotArea outline="0" collapsedLevelsAreSubtotals="1" fieldPosition="0"/>
    </format>
    <format dxfId="603">
      <pivotArea collapsedLevelsAreSubtotals="1" fieldPosition="0">
        <references count="1">
          <reference field="0" count="0"/>
        </references>
      </pivotArea>
    </format>
  </formats>
  <chartFormats count="2">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Draaitabel5" cacheId="4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1">
  <location ref="A35:C43" firstHeaderRow="0" firstDataRow="1" firstDataCol="1"/>
  <pivotFields count="4">
    <pivotField axis="axisRow" showAll="0">
      <items count="8">
        <item x="0"/>
        <item x="1"/>
        <item x="2"/>
        <item x="3"/>
        <item x="4"/>
        <item x="5"/>
        <item x="6"/>
        <item t="default"/>
      </items>
    </pivotField>
    <pivotField dataField="1" showAll="0"/>
    <pivotField dataField="1" showAl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Som van Aantal nieuwe OCMW-klanten" fld="1" baseField="0" baseItem="0"/>
    <dataField name="Som van Aantal nieuwe unieke gezinnen" fld="2" baseField="0" baseItem="0"/>
  </dataFields>
  <chartFormats count="2">
    <chartFormat chart="4"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Draaitabel1" cacheId="1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21:D36" firstHeaderRow="0" firstDataRow="1" firstDataCol="1"/>
  <pivotFields count="19">
    <pivotField axis="axisRow" showAll="0">
      <items count="15">
        <item x="0"/>
        <item x="1"/>
        <item x="2"/>
        <item x="3"/>
        <item x="4"/>
        <item x="5"/>
        <item x="6"/>
        <item x="7"/>
        <item x="8"/>
        <item x="9"/>
        <item x="10"/>
        <item x="11"/>
        <item x="12"/>
        <item x="13"/>
        <item t="default"/>
      </items>
    </pivotField>
    <pivotField numFmtId="3" showAll="0"/>
    <pivotField dataField="1" numFmtId="3" showAll="0"/>
    <pivotField numFmtId="3" showAll="0"/>
    <pivotField dataField="1" numFmtId="3" showAll="0"/>
    <pivotField numFmtId="3" showAll="0"/>
    <pivotField dataField="1" numFmtId="3" showAll="0"/>
    <pivotField numFmtId="3" showAll="0"/>
    <pivotField numFmtId="3" showAll="0"/>
    <pivotField numFmtId="3" showAll="0"/>
    <pivotField numFmtId="3" showAll="0"/>
    <pivotField numFmtId="3" showAll="0"/>
    <pivotField numFmtId="10" showAll="0"/>
    <pivotField numFmtId="9" showAll="0"/>
    <pivotField numFmtId="9" showAll="0"/>
    <pivotField numFmtId="9" showAll="0"/>
    <pivotField showAll="0" defaultSubtotal="0"/>
    <pivotField showAll="0" defaultSubtotal="0"/>
    <pivotField showAll="0" defaultSubtotal="0"/>
  </pivotFields>
  <rowFields count="1">
    <field x="0"/>
  </rowFields>
  <rowItems count="15">
    <i>
      <x/>
    </i>
    <i>
      <x v="1"/>
    </i>
    <i>
      <x v="2"/>
    </i>
    <i>
      <x v="3"/>
    </i>
    <i>
      <x v="4"/>
    </i>
    <i>
      <x v="5"/>
    </i>
    <i>
      <x v="6"/>
    </i>
    <i>
      <x v="7"/>
    </i>
    <i>
      <x v="8"/>
    </i>
    <i>
      <x v="9"/>
    </i>
    <i>
      <x v="10"/>
    </i>
    <i>
      <x v="11"/>
    </i>
    <i>
      <x v="12"/>
    </i>
    <i>
      <x v="13"/>
    </i>
    <i t="grand">
      <x/>
    </i>
  </rowItems>
  <colFields count="1">
    <field x="-2"/>
  </colFields>
  <colItems count="3">
    <i>
      <x/>
    </i>
    <i i="1">
      <x v="1"/>
    </i>
    <i i="2">
      <x v="2"/>
    </i>
  </colItems>
  <dataFields count="3">
    <dataField name="Som van Harelbeke niet Belgen" fld="2" baseField="0" baseItem="0"/>
    <dataField name="Som van Bavikhove niet Belgen" fld="4" baseField="0" baseItem="0"/>
    <dataField name="Som van Hulste niet Belgen" fld="6" baseField="0" baseItem="0"/>
  </dataFields>
  <chartFormats count="3">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Draaitabel8" cacheId="8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4">
  <location ref="A55:B64" firstHeaderRow="1" firstDataRow="1" firstDataCol="1"/>
  <pivotFields count="8">
    <pivotField axis="axisRow" showAll="0">
      <items count="21">
        <item x="0"/>
        <item x="1"/>
        <item x="2"/>
        <item x="3"/>
        <item x="4"/>
        <item x="5"/>
        <item x="6"/>
        <item x="7"/>
        <item h="1" x="8"/>
        <item h="1" x="9"/>
        <item h="1" x="10"/>
        <item h="1" x="11"/>
        <item h="1" x="12"/>
        <item h="1" x="13"/>
        <item h="1" x="14"/>
        <item h="1" x="15"/>
        <item h="1" x="16"/>
        <item h="1" x="17"/>
        <item h="1" x="18"/>
        <item h="1" x="19"/>
        <item t="default"/>
      </items>
    </pivotField>
    <pivotField numFmtId="3" showAll="0"/>
    <pivotField numFmtId="3" showAll="0"/>
    <pivotField showAll="0"/>
    <pivotField dataField="1" showAll="0"/>
    <pivotField showAll="0"/>
    <pivotField showAll="0"/>
    <pivotField showAll="0"/>
  </pivotFields>
  <rowFields count="1">
    <field x="0"/>
  </rowFields>
  <rowItems count="9">
    <i>
      <x/>
    </i>
    <i>
      <x v="1"/>
    </i>
    <i>
      <x v="2"/>
    </i>
    <i>
      <x v="3"/>
    </i>
    <i>
      <x v="4"/>
    </i>
    <i>
      <x v="5"/>
    </i>
    <i>
      <x v="6"/>
    </i>
    <i>
      <x v="7"/>
    </i>
    <i t="grand">
      <x/>
    </i>
  </rowItems>
  <colItems count="1">
    <i/>
  </colItems>
  <dataFields count="1">
    <dataField name="Som van Gezinsverdunning" fld="4" baseField="0" baseItem="0" numFmtId="2"/>
  </dataFields>
  <formats count="1">
    <format dxfId="564">
      <pivotArea outline="0" collapsedLevelsAreSubtotals="1"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Draaitabel10" cacheId="83" dataOnRows="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A81:B84" firstHeaderRow="1" firstDataRow="1" firstDataCol="1"/>
  <pivotFields count="9">
    <pivotField showAll="0">
      <items count="11">
        <item h="1" x="0"/>
        <item h="1" x="1"/>
        <item h="1" x="2"/>
        <item h="1" x="3"/>
        <item h="1" x="4"/>
        <item h="1" x="5"/>
        <item h="1" x="6"/>
        <item h="1" x="7"/>
        <item h="1" x="8"/>
        <item x="9"/>
        <item t="default"/>
      </items>
    </pivotField>
    <pivotField showAll="0"/>
    <pivotField showAll="0"/>
    <pivotField showAll="0"/>
    <pivotField dataField="1" numFmtId="166" showAll="0"/>
    <pivotField showAll="0"/>
    <pivotField dataField="1" numFmtId="166" showAll="0"/>
    <pivotField showAll="0"/>
    <pivotField dataField="1" numFmtId="166" showAll="0"/>
  </pivotFields>
  <rowFields count="1">
    <field x="-2"/>
  </rowFields>
  <rowItems count="3">
    <i>
      <x/>
    </i>
    <i i="1">
      <x v="1"/>
    </i>
    <i i="2">
      <x v="2"/>
    </i>
  </rowItems>
  <colItems count="1">
    <i/>
  </colItems>
  <dataFields count="3">
    <dataField name="Som van Aandeel wonen van bebouwde opp" fld="4" baseField="1" baseItem="504983744"/>
    <dataField name="Som van Aandeel welzijns- en recreatiefunctie van bebouwde oppervlakte" fld="8" baseField="1" baseItem="504983744"/>
    <dataField name="Som van Aandeel economische functie van bebouwde opp" fld="6" baseField="1" baseItem="504983744"/>
  </dataFields>
  <formats count="1">
    <format dxfId="565">
      <pivotArea outline="0" collapsedLevelsAreSubtotals="1" fieldPosition="0"/>
    </format>
  </formats>
  <chartFormats count="4">
    <chartFormat chart="13" format="8" series="1">
      <pivotArea type="data" outline="0" fieldPosition="0">
        <references count="1">
          <reference field="4294967294" count="1" selected="0">
            <x v="0"/>
          </reference>
        </references>
      </pivotArea>
    </chartFormat>
    <chartFormat chart="13" format="9">
      <pivotArea type="data" outline="0" fieldPosition="0">
        <references count="1">
          <reference field="4294967294" count="1" selected="0">
            <x v="0"/>
          </reference>
        </references>
      </pivotArea>
    </chartFormat>
    <chartFormat chart="13" format="10">
      <pivotArea type="data" outline="0" fieldPosition="0">
        <references count="1">
          <reference field="4294967294" count="1" selected="0">
            <x v="1"/>
          </reference>
        </references>
      </pivotArea>
    </chartFormat>
    <chartFormat chart="13" format="1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Draaitabel4" cacheId="1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88:D191" firstHeaderRow="0" firstDataRow="1" firstDataCol="1"/>
  <pivotFields count="6">
    <pivotField showAll="0"/>
    <pivotField showAll="0" defaultSubtotal="0">
      <items count="2">
        <item x="0"/>
        <item h="1" x="1"/>
      </items>
    </pivotField>
    <pivotField axis="axisRow" showAll="0">
      <items count="3">
        <item x="0"/>
        <item x="1"/>
        <item t="default"/>
      </items>
    </pivotField>
    <pivotField dataField="1" numFmtId="9" showAll="0"/>
    <pivotField dataField="1" numFmtId="9" showAll="0"/>
    <pivotField dataField="1" numFmtId="9" showAll="0"/>
  </pivotFields>
  <rowFields count="1">
    <field x="2"/>
  </rowFields>
  <rowItems count="3">
    <i>
      <x/>
    </i>
    <i>
      <x v="1"/>
    </i>
    <i t="grand">
      <x/>
    </i>
  </rowItems>
  <colFields count="1">
    <field x="-2"/>
  </colFields>
  <colItems count="3">
    <i>
      <x/>
    </i>
    <i i="1">
      <x v="1"/>
    </i>
    <i i="2">
      <x v="2"/>
    </i>
  </colItems>
  <dataFields count="3">
    <dataField name="Som van Nooit of uitzonderlijk" fld="3" baseField="0" baseItem="0"/>
    <dataField name="Som van Minstens maandelijks" fld="4" baseField="0" baseItem="0"/>
    <dataField name="Som van Minstens wekelijks" fld="5" baseField="0" baseItem="0"/>
  </dataFields>
  <formats count="3">
    <format dxfId="568">
      <pivotArea collapsedLevelsAreSubtotals="1" fieldPosition="0">
        <references count="1">
          <reference field="2" count="1">
            <x v="0"/>
          </reference>
        </references>
      </pivotArea>
    </format>
    <format dxfId="567">
      <pivotArea collapsedLevelsAreSubtotals="1" fieldPosition="0">
        <references count="1">
          <reference field="2" count="1">
            <x v="1"/>
          </reference>
        </references>
      </pivotArea>
    </format>
    <format dxfId="566">
      <pivotArea grandRow="1"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6" format="1"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1"/>
          </reference>
        </references>
      </pivotArea>
    </chartFormat>
    <chartFormat chart="6" format="3" series="1">
      <pivotArea type="data" outline="0" fieldPosition="0">
        <references count="1">
          <reference field="4294967294" count="1" selected="0">
            <x v="2"/>
          </reference>
        </references>
      </pivotArea>
    </chartFormat>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 chart="7" format="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Draaitabel3" cacheId="15" dataOnRows="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178:B182" firstHeaderRow="1" firstDataRow="1" firstDataCol="1"/>
  <pivotFields count="6">
    <pivotField showAll="0"/>
    <pivotField showAll="0" defaultSubtotal="0">
      <items count="2">
        <item x="0"/>
        <item h="1" x="1"/>
      </items>
    </pivotField>
    <pivotField dataField="1" numFmtId="9" showAll="0"/>
    <pivotField dataField="1" numFmtId="9" showAll="0"/>
    <pivotField dataField="1" numFmtId="9" showAll="0"/>
    <pivotField dataField="1" numFmtId="9" showAll="0"/>
  </pivotFields>
  <rowFields count="1">
    <field x="-2"/>
  </rowFields>
  <rowItems count="4">
    <i>
      <x/>
    </i>
    <i i="1">
      <x v="1"/>
    </i>
    <i i="2">
      <x v="2"/>
    </i>
    <i i="3">
      <x v="3"/>
    </i>
  </rowItems>
  <colItems count="1">
    <i/>
  </colItems>
  <dataFields count="4">
    <dataField name="Som van Minder dan 15 minuten" fld="2" baseField="0" baseItem="0"/>
    <dataField name="Som van Tussen 15 en 30 minuten" fld="3" baseField="0" baseItem="0"/>
    <dataField name="Som van Tussen 30 minuten en 1 uur" fld="4" baseField="0" baseItem="0"/>
    <dataField name="Som van Meer dan 1 uur" fld="5" baseField="0" baseItem="0"/>
  </dataFields>
  <formats count="1">
    <format dxfId="569">
      <pivotArea outline="0" collapsedLevelsAreSubtotals="1" fieldPosition="0"/>
    </format>
  </formats>
  <chartFormats count="10">
    <chartFormat chart="7" format="1" series="1">
      <pivotArea type="data" outline="0" fieldPosition="0">
        <references count="1">
          <reference field="4294967294" count="1" selected="0">
            <x v="0"/>
          </reference>
        </references>
      </pivotArea>
    </chartFormat>
    <chartFormat chart="7" format="2">
      <pivotArea type="data" outline="0" fieldPosition="0">
        <references count="1">
          <reference field="4294967294" count="1" selected="0">
            <x v="0"/>
          </reference>
        </references>
      </pivotArea>
    </chartFormat>
    <chartFormat chart="7" format="3">
      <pivotArea type="data" outline="0" fieldPosition="0">
        <references count="1">
          <reference field="4294967294" count="1" selected="0">
            <x v="1"/>
          </reference>
        </references>
      </pivotArea>
    </chartFormat>
    <chartFormat chart="7" format="4">
      <pivotArea type="data" outline="0" fieldPosition="0">
        <references count="1">
          <reference field="4294967294" count="1" selected="0">
            <x v="2"/>
          </reference>
        </references>
      </pivotArea>
    </chartFormat>
    <chartFormat chart="7" format="5">
      <pivotArea type="data" outline="0" fieldPosition="0">
        <references count="1">
          <reference field="4294967294" count="1" selected="0">
            <x v="3"/>
          </reference>
        </references>
      </pivotArea>
    </chartFormat>
    <chartFormat chart="8" format="6" series="1">
      <pivotArea type="data" outline="0" fieldPosition="0">
        <references count="1">
          <reference field="4294967294" count="1" selected="0">
            <x v="0"/>
          </reference>
        </references>
      </pivotArea>
    </chartFormat>
    <chartFormat chart="8" format="7">
      <pivotArea type="data" outline="0" fieldPosition="0">
        <references count="1">
          <reference field="4294967294" count="1" selected="0">
            <x v="0"/>
          </reference>
        </references>
      </pivotArea>
    </chartFormat>
    <chartFormat chart="8" format="8">
      <pivotArea type="data" outline="0" fieldPosition="0">
        <references count="1">
          <reference field="4294967294" count="1" selected="0">
            <x v="1"/>
          </reference>
        </references>
      </pivotArea>
    </chartFormat>
    <chartFormat chart="8" format="9">
      <pivotArea type="data" outline="0" fieldPosition="0">
        <references count="1">
          <reference field="4294967294" count="1" selected="0">
            <x v="2"/>
          </reference>
        </references>
      </pivotArea>
    </chartFormat>
    <chartFormat chart="8" format="10">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Draaitabel2" cacheId="3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2">
  <location ref="A17:H22" firstHeaderRow="0" firstDataRow="1" firstDataCol="1"/>
  <pivotFields count="12">
    <pivotField axis="axisRow" showAll="0">
      <items count="6">
        <item x="0"/>
        <item x="1"/>
        <item x="2"/>
        <item x="3"/>
        <item m="1" x="4"/>
        <item t="default"/>
      </items>
    </pivotField>
    <pivotField showAll="0">
      <items count="12">
        <item x="1"/>
        <item x="2"/>
        <item x="3"/>
        <item x="4"/>
        <item m="1" x="10"/>
        <item x="5"/>
        <item x="6"/>
        <item x="7"/>
        <item x="8"/>
        <item x="0"/>
        <item x="9"/>
        <item t="default"/>
      </items>
    </pivotField>
    <pivotField dataField="1" showAll="0"/>
    <pivotField dataField="1" showAll="0"/>
    <pivotField dataField="1" showAll="0"/>
    <pivotField dataField="1" showAll="0"/>
    <pivotField dataField="1" showAll="0"/>
    <pivotField dataField="1" showAll="0"/>
    <pivotField dataField="1" showAll="0"/>
    <pivotField numFmtId="3" showAll="0"/>
    <pivotField showAll="0"/>
    <pivotField numFmtId="1" showAll="0"/>
  </pivotFields>
  <rowFields count="1">
    <field x="0"/>
  </rowFields>
  <rowItems count="5">
    <i>
      <x/>
    </i>
    <i>
      <x v="1"/>
    </i>
    <i>
      <x v="2"/>
    </i>
    <i>
      <x v="3"/>
    </i>
    <i t="grand">
      <x/>
    </i>
  </rowItems>
  <colFields count="1">
    <field x="-2"/>
  </colFields>
  <colItems count="7">
    <i>
      <x/>
    </i>
    <i i="1">
      <x v="1"/>
    </i>
    <i i="2">
      <x v="2"/>
    </i>
    <i i="3">
      <x v="3"/>
    </i>
    <i i="4">
      <x v="4"/>
    </i>
    <i i="5">
      <x v="5"/>
    </i>
    <i i="6">
      <x v="6"/>
    </i>
  </colItems>
  <dataFields count="7">
    <dataField name="Som van 0-12 jaar" fld="2" baseField="0" baseItem="0"/>
    <dataField name="Som van 13-17 jaar" fld="3" baseField="0" baseItem="0"/>
    <dataField name="Som van 18-25 jaar" fld="4" baseField="0" baseItem="0"/>
    <dataField name="Som van 26-34 jaar" fld="5" baseField="0" baseItem="0"/>
    <dataField name="Som van 35-59 jaar" fld="6" baseField="0" baseItem="0"/>
    <dataField name="Som van 60-79 jaar" fld="7" baseField="0" baseItem="0"/>
    <dataField name="Som van 80+" fld="8" baseField="0" baseItem="0"/>
  </dataFields>
  <chartFormats count="7">
    <chartFormat chart="11" format="34" series="1">
      <pivotArea type="data" outline="0" fieldPosition="0">
        <references count="1">
          <reference field="4294967294" count="1" selected="0">
            <x v="0"/>
          </reference>
        </references>
      </pivotArea>
    </chartFormat>
    <chartFormat chart="11" format="35" series="1">
      <pivotArea type="data" outline="0" fieldPosition="0">
        <references count="1">
          <reference field="4294967294" count="1" selected="0">
            <x v="1"/>
          </reference>
        </references>
      </pivotArea>
    </chartFormat>
    <chartFormat chart="11" format="36" series="1">
      <pivotArea type="data" outline="0" fieldPosition="0">
        <references count="1">
          <reference field="4294967294" count="1" selected="0">
            <x v="2"/>
          </reference>
        </references>
      </pivotArea>
    </chartFormat>
    <chartFormat chart="11" format="37" series="1">
      <pivotArea type="data" outline="0" fieldPosition="0">
        <references count="1">
          <reference field="4294967294" count="1" selected="0">
            <x v="3"/>
          </reference>
        </references>
      </pivotArea>
    </chartFormat>
    <chartFormat chart="11" format="38" series="1">
      <pivotArea type="data" outline="0" fieldPosition="0">
        <references count="1">
          <reference field="4294967294" count="1" selected="0">
            <x v="4"/>
          </reference>
        </references>
      </pivotArea>
    </chartFormat>
    <chartFormat chart="11" format="39" series="1">
      <pivotArea type="data" outline="0" fieldPosition="0">
        <references count="1">
          <reference field="4294967294" count="1" selected="0">
            <x v="5"/>
          </reference>
        </references>
      </pivotArea>
    </chartFormat>
    <chartFormat chart="11" format="40"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Draaitabel11" cacheId="8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4">
  <location ref="A95:C105" firstHeaderRow="0" firstDataRow="1" firstDataCol="1"/>
  <pivotFields count="5">
    <pivotField showAll="0"/>
    <pivotField axis="axisRow" showAll="0">
      <items count="3">
        <item x="0"/>
        <item x="1"/>
        <item t="default"/>
      </items>
    </pivotField>
    <pivotField axis="axisRow" showAll="0">
      <items count="4">
        <item x="0"/>
        <item x="1"/>
        <item x="2"/>
        <item t="default"/>
      </items>
    </pivotField>
    <pivotField dataField="1" numFmtId="9" showAll="0"/>
    <pivotField dataField="1" numFmtId="9" showAll="0"/>
  </pivotFields>
  <rowFields count="2">
    <field x="2"/>
    <field x="1"/>
  </rowFields>
  <rowItems count="10">
    <i>
      <x/>
    </i>
    <i r="1">
      <x/>
    </i>
    <i r="1">
      <x v="1"/>
    </i>
    <i>
      <x v="1"/>
    </i>
    <i r="1">
      <x/>
    </i>
    <i r="1">
      <x v="1"/>
    </i>
    <i>
      <x v="2"/>
    </i>
    <i r="1">
      <x/>
    </i>
    <i r="1">
      <x v="1"/>
    </i>
    <i t="grand">
      <x/>
    </i>
  </rowItems>
  <colFields count="1">
    <field x="-2"/>
  </colFields>
  <colItems count="2">
    <i>
      <x/>
    </i>
    <i i="1">
      <x v="1"/>
    </i>
  </colItems>
  <dataFields count="2">
    <dataField name="Som van Eens" fld="4" baseField="0" baseItem="0"/>
    <dataField name="Som van Oneens " fld="3" baseField="0" baseItem="0"/>
  </dataFields>
  <formats count="1">
    <format dxfId="570">
      <pivotArea outline="0" collapsedLevelsAreSubtotals="1" fieldPosition="0"/>
    </format>
  </formats>
  <chartFormats count="4">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Draaitabel14" cacheId="8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152:C155" firstHeaderRow="0" firstDataRow="1" firstDataCol="1"/>
  <pivotFields count="5">
    <pivotField showAll="0"/>
    <pivotField showAll="0" defaultSubtotal="0"/>
    <pivotField axis="axisRow" showAll="0">
      <items count="3">
        <item x="0"/>
        <item x="1"/>
        <item t="default"/>
      </items>
    </pivotField>
    <pivotField dataField="1" numFmtId="9" showAll="0"/>
    <pivotField dataField="1" numFmtId="9" showAll="0"/>
  </pivotFields>
  <rowFields count="1">
    <field x="2"/>
  </rowFields>
  <rowItems count="3">
    <i>
      <x/>
    </i>
    <i>
      <x v="1"/>
    </i>
    <i t="grand">
      <x/>
    </i>
  </rowItems>
  <colFields count="1">
    <field x="-2"/>
  </colFields>
  <colItems count="2">
    <i>
      <x/>
    </i>
    <i i="1">
      <x v="1"/>
    </i>
  </colItems>
  <dataFields count="2">
    <dataField name="Som van Eens" fld="4" baseField="0" baseItem="0"/>
    <dataField name="Som van Oneens" fld="3" baseField="0" baseItem="0"/>
  </dataFields>
  <formats count="1">
    <format dxfId="571">
      <pivotArea outline="0" collapsedLevelsAreSubtotals="1" fieldPosition="0"/>
    </format>
  </formats>
  <chartFormats count="2">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Draaitabel13" cacheId="8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A205:C215" firstHeaderRow="0" firstDataRow="1" firstDataCol="1"/>
  <pivotFields count="5">
    <pivotField showAll="0"/>
    <pivotField axis="axisRow" showAll="0" defaultSubtotal="0">
      <items count="2">
        <item x="0"/>
        <item x="1"/>
      </items>
    </pivotField>
    <pivotField axis="axisRow" showAll="0">
      <items count="4">
        <item x="1"/>
        <item x="0"/>
        <item x="2"/>
        <item t="default"/>
      </items>
    </pivotField>
    <pivotField dataField="1" numFmtId="9" showAll="0"/>
    <pivotField dataField="1" numFmtId="9" showAll="0"/>
  </pivotFields>
  <rowFields count="2">
    <field x="2"/>
    <field x="1"/>
  </rowFields>
  <rowItems count="10">
    <i>
      <x/>
    </i>
    <i r="1">
      <x/>
    </i>
    <i r="1">
      <x v="1"/>
    </i>
    <i>
      <x v="1"/>
    </i>
    <i r="1">
      <x/>
    </i>
    <i r="1">
      <x v="1"/>
    </i>
    <i>
      <x v="2"/>
    </i>
    <i r="1">
      <x/>
    </i>
    <i r="1">
      <x v="1"/>
    </i>
    <i t="grand">
      <x/>
    </i>
  </rowItems>
  <colFields count="1">
    <field x="-2"/>
  </colFields>
  <colItems count="2">
    <i>
      <x/>
    </i>
    <i i="1">
      <x v="1"/>
    </i>
  </colItems>
  <dataFields count="2">
    <dataField name="Som van Eens" fld="4" baseField="0" baseItem="0"/>
    <dataField name="Som van Oneens" fld="3" baseField="0" baseItem="0"/>
  </dataFields>
  <formats count="1">
    <format dxfId="572">
      <pivotArea outline="0" collapsedLevelsAreSubtotals="1" fieldPosition="0"/>
    </format>
  </formats>
  <chartFormats count="2">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Draaitabel15" cacheId="86" dataOnRows="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167:B172" firstHeaderRow="1" firstDataRow="1" firstDataCol="1"/>
  <pivotFields count="7">
    <pivotField showAll="0"/>
    <pivotField showAll="0" defaultSubtotal="0"/>
    <pivotField dataField="1" numFmtId="9" showAll="0"/>
    <pivotField dataField="1" numFmtId="9" showAll="0"/>
    <pivotField dataField="1" numFmtId="9" showAll="0"/>
    <pivotField dataField="1" numFmtId="9" showAll="0"/>
    <pivotField dataField="1" numFmtId="9" showAll="0"/>
  </pivotFields>
  <rowFields count="1">
    <field x="-2"/>
  </rowFields>
  <rowItems count="5">
    <i>
      <x/>
    </i>
    <i i="1">
      <x v="1"/>
    </i>
    <i i="2">
      <x v="2"/>
    </i>
    <i i="3">
      <x v="3"/>
    </i>
    <i i="4">
      <x v="4"/>
    </i>
  </rowItems>
  <colItems count="1">
    <i/>
  </colItems>
  <dataFields count="5">
    <dataField name="Som van Met de auto" fld="5" baseField="0" baseItem="0"/>
    <dataField name="Som van Openbaar vervoer" fld="4" baseField="0" baseItem="0"/>
    <dataField name="Som van Met de fiets" fld="3" baseField="0" baseItem="0"/>
    <dataField name="Som van Te voet" fld="2" baseField="0" baseItem="0"/>
    <dataField name="Som van Ander" fld="6" baseField="0" baseItem="0"/>
  </dataFields>
  <formats count="1">
    <format dxfId="573">
      <pivotArea outline="0" collapsedLevelsAreSubtotals="1" fieldPosition="0"/>
    </format>
  </formats>
  <chartFormats count="8">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1">
          <reference field="4294967294" count="1" selected="0">
            <x v="1"/>
          </reference>
        </references>
      </pivotArea>
    </chartFormat>
    <chartFormat chart="7" format="15" series="1">
      <pivotArea type="data" outline="0" fieldPosition="0">
        <references count="1">
          <reference field="4294967294" count="1" selected="0">
            <x v="0"/>
          </reference>
        </references>
      </pivotArea>
    </chartFormat>
    <chartFormat chart="7" format="16">
      <pivotArea type="data" outline="0" fieldPosition="0">
        <references count="1">
          <reference field="4294967294" count="1" selected="0">
            <x v="0"/>
          </reference>
        </references>
      </pivotArea>
    </chartFormat>
    <chartFormat chart="7" format="17">
      <pivotArea type="data" outline="0" fieldPosition="0">
        <references count="1">
          <reference field="4294967294" count="1" selected="0">
            <x v="1"/>
          </reference>
        </references>
      </pivotArea>
    </chartFormat>
    <chartFormat chart="7" format="18">
      <pivotArea type="data" outline="0" fieldPosition="0">
        <references count="1">
          <reference field="4294967294" count="1" selected="0">
            <x v="2"/>
          </reference>
        </references>
      </pivotArea>
    </chartFormat>
    <chartFormat chart="7" format="19">
      <pivotArea type="data" outline="0" fieldPosition="0">
        <references count="1">
          <reference field="4294967294" count="1" selected="0">
            <x v="3"/>
          </reference>
        </references>
      </pivotArea>
    </chartFormat>
    <chartFormat chart="7" format="20">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Draaitabel6" cacheId="4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1">
  <location ref="A49:G59" firstHeaderRow="0" firstDataRow="1" firstDataCol="1"/>
  <pivotFields count="7">
    <pivotField axis="axisRow" showAll="0">
      <items count="10">
        <item x="0"/>
        <item x="1"/>
        <item x="2"/>
        <item x="3"/>
        <item x="4"/>
        <item x="5"/>
        <item x="6"/>
        <item x="7"/>
        <item x="8"/>
        <item t="default"/>
      </items>
    </pivotField>
    <pivotField dataField="1" showAll="0"/>
    <pivotField dataField="1" showAll="0"/>
    <pivotField dataField="1" showAll="0"/>
    <pivotField dataField="1" showAll="0" defaultSubtotal="0"/>
    <pivotField dataField="1" showAll="0" defaultSubtotal="0"/>
    <pivotField dataField="1" showAll="0" defaultSubtotal="0"/>
  </pivotFields>
  <rowFields count="1">
    <field x="0"/>
  </rowFields>
  <rowItems count="10">
    <i>
      <x/>
    </i>
    <i>
      <x v="1"/>
    </i>
    <i>
      <x v="2"/>
    </i>
    <i>
      <x v="3"/>
    </i>
    <i>
      <x v="4"/>
    </i>
    <i>
      <x v="5"/>
    </i>
    <i>
      <x v="6"/>
    </i>
    <i>
      <x v="7"/>
    </i>
    <i>
      <x v="8"/>
    </i>
    <i t="grand">
      <x/>
    </i>
  </rowItems>
  <colFields count="1">
    <field x="-2"/>
  </colFields>
  <colItems count="6">
    <i>
      <x/>
    </i>
    <i i="1">
      <x v="1"/>
    </i>
    <i i="2">
      <x v="2"/>
    </i>
    <i i="3">
      <x v="3"/>
    </i>
    <i i="4">
      <x v="4"/>
    </i>
    <i i="5">
      <x v="5"/>
    </i>
  </colItems>
  <dataFields count="6">
    <dataField name="Som van Financiële dienstverlening" fld="1" baseField="0" baseItem="0"/>
    <dataField name="Som van Dienstverlening vreemdelingen" fld="2" baseField="0" baseItem="0"/>
    <dataField name="Som van Budgetbeheer/-begeleiding/ Collectieve schuldenregeling" fld="3" baseField="0" baseItem="0"/>
    <dataField name="Som van Trajectbegeleiding" fld="4" baseField="0" baseItem="0"/>
    <dataField name="Som van Woonbegeleiding" fld="5" baseField="0" baseItem="0"/>
    <dataField name="Som van Rechthebbenden op leefloon" fld="6" baseField="0" baseItem="0"/>
  </dataFields>
  <chartFormats count="6">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8" series="1">
      <pivotArea type="data" outline="0" fieldPosition="0">
        <references count="1">
          <reference field="4294967294" count="1" selected="0">
            <x v="3"/>
          </reference>
        </references>
      </pivotArea>
    </chartFormat>
    <chartFormat chart="8" format="19" series="1">
      <pivotArea type="data" outline="0" fieldPosition="0">
        <references count="1">
          <reference field="4294967294" count="1" selected="0">
            <x v="4"/>
          </reference>
        </references>
      </pivotArea>
    </chartFormat>
    <chartFormat chart="8" format="20"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Draaitabel6" cacheId="8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29:C35" firstHeaderRow="0" firstDataRow="1" firstDataCol="1"/>
  <pivotFields count="4">
    <pivotField axis="axisRow" showAll="0">
      <items count="6">
        <item x="0"/>
        <item x="1"/>
        <item x="2"/>
        <item x="3"/>
        <item x="4"/>
        <item t="default"/>
      </items>
    </pivotField>
    <pivotField showAll="0"/>
    <pivotField dataField="1" showAll="0"/>
    <pivotField dataField="1" showAll="0"/>
  </pivotFields>
  <rowFields count="1">
    <field x="0"/>
  </rowFields>
  <rowItems count="6">
    <i>
      <x/>
    </i>
    <i>
      <x v="1"/>
    </i>
    <i>
      <x v="2"/>
    </i>
    <i>
      <x v="3"/>
    </i>
    <i>
      <x v="4"/>
    </i>
    <i t="grand">
      <x/>
    </i>
  </rowItems>
  <colFields count="1">
    <field x="-2"/>
  </colFields>
  <colItems count="2">
    <i>
      <x/>
    </i>
    <i i="1">
      <x v="1"/>
    </i>
  </colItems>
  <dataFields count="2">
    <dataField name="Som van Aantal onbebouwde percelen" fld="3" baseField="0" baseItem="0"/>
    <dataField name="Som van Aantal leegstaande woningen" fld="2" baseField="0" baseItem="0"/>
  </dataFields>
  <chartFormats count="2">
    <chartFormat chart="9" format="4"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Draaitabel17" cacheId="1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1">
  <location ref="A246:C253" firstHeaderRow="0" firstDataRow="1" firstDataCol="1"/>
  <pivotFields count="5">
    <pivotField showAll="0"/>
    <pivotField axis="axisRow" showAll="0">
      <items count="3">
        <item x="0"/>
        <item x="1"/>
        <item t="default"/>
      </items>
    </pivotField>
    <pivotField axis="axisRow" showAll="0">
      <items count="3">
        <item x="0"/>
        <item x="1"/>
        <item t="default"/>
      </items>
    </pivotField>
    <pivotField dataField="1" numFmtId="9" showAll="0"/>
    <pivotField dataField="1" numFmtId="9" showAll="0"/>
  </pivotFields>
  <rowFields count="2">
    <field x="2"/>
    <field x="1"/>
  </rowFields>
  <rowItems count="7">
    <i>
      <x/>
    </i>
    <i r="1">
      <x/>
    </i>
    <i r="1">
      <x v="1"/>
    </i>
    <i>
      <x v="1"/>
    </i>
    <i r="1">
      <x/>
    </i>
    <i r="1">
      <x v="1"/>
    </i>
    <i t="grand">
      <x/>
    </i>
  </rowItems>
  <colFields count="1">
    <field x="-2"/>
  </colFields>
  <colItems count="2">
    <i>
      <x/>
    </i>
    <i i="1">
      <x v="1"/>
    </i>
  </colItems>
  <dataFields count="2">
    <dataField name="Som van Eens" fld="4" baseField="0" baseItem="0"/>
    <dataField name="Som van Oneens" fld="3" baseField="0" baseItem="0"/>
  </dataFields>
  <formats count="1">
    <format dxfId="574">
      <pivotArea outline="0" collapsedLevelsAreSubtotals="1" fieldPosition="0"/>
    </format>
  </formats>
  <chartFormats count="6">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1"/>
          </reference>
        </references>
      </pivotArea>
    </chartFormat>
    <chartFormat chart="6" format="1" series="1">
      <pivotArea type="data" outline="0" fieldPosition="0">
        <references count="1">
          <reference field="4294967294" count="1" selected="0">
            <x v="0"/>
          </reference>
        </references>
      </pivotArea>
    </chartFormat>
    <chartFormat chart="14" format="4" series="1">
      <pivotArea type="data" outline="0" fieldPosition="0">
        <references count="1">
          <reference field="4294967294" count="1" selected="0">
            <x v="0"/>
          </reference>
        </references>
      </pivotArea>
    </chartFormat>
    <chartFormat chart="14"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Draaitabel12" cacheId="1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131:C137" firstHeaderRow="0" firstDataRow="1" firstDataCol="1"/>
  <pivotFields count="5">
    <pivotField showAll="0"/>
    <pivotField showAll="0" defaultSubtotal="0">
      <items count="2">
        <item x="0"/>
        <item h="1" x="1"/>
      </items>
    </pivotField>
    <pivotField axis="axisRow" showAll="0">
      <items count="7">
        <item m="1" x="5"/>
        <item x="0"/>
        <item x="4"/>
        <item x="1"/>
        <item x="2"/>
        <item x="3"/>
        <item t="default"/>
      </items>
    </pivotField>
    <pivotField dataField="1" numFmtId="9" showAll="0"/>
    <pivotField dataField="1" numFmtId="9" showAll="0"/>
  </pivotFields>
  <rowFields count="1">
    <field x="2"/>
  </rowFields>
  <rowItems count="6">
    <i>
      <x v="1"/>
    </i>
    <i>
      <x v="2"/>
    </i>
    <i>
      <x v="3"/>
    </i>
    <i>
      <x v="4"/>
    </i>
    <i>
      <x v="5"/>
    </i>
    <i t="grand">
      <x/>
    </i>
  </rowItems>
  <colFields count="1">
    <field x="-2"/>
  </colFields>
  <colItems count="2">
    <i>
      <x/>
    </i>
    <i i="1">
      <x v="1"/>
    </i>
  </colItems>
  <dataFields count="2">
    <dataField name="Som van Eens" fld="4" baseField="0" baseItem="0"/>
    <dataField name="Som van Oneens" fld="3" baseField="0" baseItem="0"/>
  </dataFields>
  <formats count="1">
    <format dxfId="575">
      <pivotArea outline="0" collapsedLevelsAreSubtotals="1" fieldPosition="0"/>
    </format>
  </formats>
  <chartFormats count="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Draaitabel7" cacheId="8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9">
  <location ref="A40:C48" firstHeaderRow="0" firstDataRow="1" firstDataCol="1"/>
  <pivotFields count="10">
    <pivotField axis="axisRow" showAll="0">
      <items count="8">
        <item x="0"/>
        <item x="1"/>
        <item x="2"/>
        <item x="3"/>
        <item x="4"/>
        <item x="5"/>
        <item x="6"/>
        <item t="default"/>
      </items>
    </pivotField>
    <pivotField showAll="0"/>
    <pivotField showAll="0"/>
    <pivotField showAll="0"/>
    <pivotField numFmtId="3" showAll="0"/>
    <pivotField numFmtId="3" showAll="0"/>
    <pivotField numFmtId="3" showAll="0"/>
    <pivotField numFmtId="3" showAll="0"/>
    <pivotField dataField="1" numFmtId="10" showAll="0"/>
    <pivotField dataField="1" numFmtId="10" showAll="0"/>
  </pivotFields>
  <rowFields count="1">
    <field x="0"/>
  </rowFields>
  <rowItems count="8">
    <i>
      <x/>
    </i>
    <i>
      <x v="1"/>
    </i>
    <i>
      <x v="2"/>
    </i>
    <i>
      <x v="3"/>
    </i>
    <i>
      <x v="4"/>
    </i>
    <i>
      <x v="5"/>
    </i>
    <i>
      <x v="6"/>
    </i>
    <i t="grand">
      <x/>
    </i>
  </rowItems>
  <colFields count="1">
    <field x="-2"/>
  </colFields>
  <colItems count="2">
    <i>
      <x/>
    </i>
    <i i="1">
      <x v="1"/>
    </i>
  </colItems>
  <dataFields count="2">
    <dataField name="Som van Groene druk" fld="8" baseField="0" baseItem="0"/>
    <dataField name="Som van Grijze druk" fld="9" baseField="0" baseItem="0"/>
  </dataFields>
  <formats count="2">
    <format dxfId="577">
      <pivotArea outline="0" collapsedLevelsAreSubtotals="1" fieldPosition="0"/>
    </format>
    <format dxfId="576">
      <pivotArea collapsedLevelsAreSubtotals="1" fieldPosition="0">
        <references count="1">
          <reference field="0" count="0"/>
        </references>
      </pivotArea>
    </format>
  </formats>
  <chartFormats count="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Draaitabel16" cacheId="8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229:C238" firstHeaderRow="0" firstDataRow="1" firstDataCol="1"/>
  <pivotFields count="5">
    <pivotField showAll="0"/>
    <pivotField showAll="0">
      <items count="3">
        <item x="0"/>
        <item h="1" x="1"/>
        <item t="default"/>
      </items>
    </pivotField>
    <pivotField axis="axisRow" showAll="0">
      <items count="9">
        <item x="0"/>
        <item x="1"/>
        <item x="3"/>
        <item x="4"/>
        <item x="2"/>
        <item x="6"/>
        <item x="5"/>
        <item x="7"/>
        <item t="default"/>
      </items>
    </pivotField>
    <pivotField dataField="1" numFmtId="9" showAll="0"/>
    <pivotField dataField="1" numFmtId="9" showAll="0"/>
  </pivotFields>
  <rowFields count="1">
    <field x="2"/>
  </rowFields>
  <rowItems count="9">
    <i>
      <x/>
    </i>
    <i>
      <x v="1"/>
    </i>
    <i>
      <x v="2"/>
    </i>
    <i>
      <x v="3"/>
    </i>
    <i>
      <x v="4"/>
    </i>
    <i>
      <x v="5"/>
    </i>
    <i>
      <x v="6"/>
    </i>
    <i>
      <x v="7"/>
    </i>
    <i t="grand">
      <x/>
    </i>
  </rowItems>
  <colFields count="1">
    <field x="-2"/>
  </colFields>
  <colItems count="2">
    <i>
      <x/>
    </i>
    <i i="1">
      <x v="1"/>
    </i>
  </colItems>
  <dataFields count="2">
    <dataField name="Som van Vaak/altijd" fld="4" baseField="0" baseItem="0"/>
    <dataField name="Som van Af en toe" fld="3" baseField="0" baseItem="0"/>
  </dataFields>
  <formats count="1">
    <format dxfId="578">
      <pivotArea outline="0" collapsedLevelsAreSubtotals="1" fieldPosition="0"/>
    </format>
  </formats>
  <chartFormats count="2">
    <chartFormat chart="11" format="4" series="1">
      <pivotArea type="data" outline="0" fieldPosition="0">
        <references count="1">
          <reference field="4294967294" count="1" selected="0">
            <x v="1"/>
          </reference>
        </references>
      </pivotArea>
    </chartFormat>
    <chartFormat chart="11"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Draaitabel1" cacheId="31"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3">
  <location ref="A4:L10" firstHeaderRow="1" firstDataRow="2" firstDataCol="1"/>
  <pivotFields count="12">
    <pivotField axis="axisRow" showAll="0">
      <items count="6">
        <item x="0"/>
        <item x="1"/>
        <item x="2"/>
        <item x="3"/>
        <item m="1" x="4"/>
        <item t="default"/>
      </items>
    </pivotField>
    <pivotField axis="axisCol" showAll="0">
      <items count="12">
        <item x="4"/>
        <item x="9"/>
        <item x="3"/>
        <item x="1"/>
        <item x="7"/>
        <item x="6"/>
        <item m="1" x="10"/>
        <item x="2"/>
        <item x="8"/>
        <item x="5"/>
        <item x="0"/>
        <item t="default"/>
      </items>
    </pivotField>
    <pivotField showAll="0"/>
    <pivotField showAll="0"/>
    <pivotField showAll="0"/>
    <pivotField showAll="0"/>
    <pivotField showAll="0"/>
    <pivotField showAll="0"/>
    <pivotField showAll="0"/>
    <pivotField numFmtId="3" showAll="0"/>
    <pivotField showAll="0"/>
    <pivotField dataField="1" numFmtId="1" showAll="0"/>
  </pivotFields>
  <rowFields count="1">
    <field x="0"/>
  </rowFields>
  <rowItems count="5">
    <i>
      <x/>
    </i>
    <i>
      <x v="1"/>
    </i>
    <i>
      <x v="2"/>
    </i>
    <i>
      <x v="3"/>
    </i>
    <i t="grand">
      <x/>
    </i>
  </rowItems>
  <colFields count="1">
    <field x="1"/>
  </colFields>
  <colItems count="11">
    <i>
      <x/>
    </i>
    <i>
      <x v="1"/>
    </i>
    <i>
      <x v="2"/>
    </i>
    <i>
      <x v="3"/>
    </i>
    <i>
      <x v="4"/>
    </i>
    <i>
      <x v="5"/>
    </i>
    <i>
      <x v="7"/>
    </i>
    <i>
      <x v="8"/>
    </i>
    <i>
      <x v="9"/>
    </i>
    <i>
      <x v="10"/>
    </i>
    <i t="grand">
      <x/>
    </i>
  </colItems>
  <dataFields count="1">
    <dataField name="Som van bevolkingsdichtheid" fld="11" baseField="0" baseItem="0" numFmtId="1"/>
  </dataFields>
  <formats count="1">
    <format dxfId="579">
      <pivotArea outline="0" collapsedLevelsAreSubtotals="1" fieldPosition="0"/>
    </format>
  </formats>
  <chartFormats count="50">
    <chartFormat chart="7" format="51" series="1">
      <pivotArea type="data" outline="0" fieldPosition="0">
        <references count="2">
          <reference field="4294967294" count="1" selected="0">
            <x v="0"/>
          </reference>
          <reference field="1" count="1" selected="0">
            <x v="0"/>
          </reference>
        </references>
      </pivotArea>
    </chartFormat>
    <chartFormat chart="7" format="52" series="1">
      <pivotArea type="data" outline="0" fieldPosition="0">
        <references count="2">
          <reference field="4294967294" count="1" selected="0">
            <x v="0"/>
          </reference>
          <reference field="1" count="1" selected="0">
            <x v="1"/>
          </reference>
        </references>
      </pivotArea>
    </chartFormat>
    <chartFormat chart="7" format="53" series="1">
      <pivotArea type="data" outline="0" fieldPosition="0">
        <references count="2">
          <reference field="4294967294" count="1" selected="0">
            <x v="0"/>
          </reference>
          <reference field="1" count="1" selected="0">
            <x v="2"/>
          </reference>
        </references>
      </pivotArea>
    </chartFormat>
    <chartFormat chart="7" format="54" series="1">
      <pivotArea type="data" outline="0" fieldPosition="0">
        <references count="2">
          <reference field="4294967294" count="1" selected="0">
            <x v="0"/>
          </reference>
          <reference field="1" count="1" selected="0">
            <x v="3"/>
          </reference>
        </references>
      </pivotArea>
    </chartFormat>
    <chartFormat chart="7" format="55" series="1">
      <pivotArea type="data" outline="0" fieldPosition="0">
        <references count="2">
          <reference field="4294967294" count="1" selected="0">
            <x v="0"/>
          </reference>
          <reference field="1" count="1" selected="0">
            <x v="4"/>
          </reference>
        </references>
      </pivotArea>
    </chartFormat>
    <chartFormat chart="7" format="56" series="1">
      <pivotArea type="data" outline="0" fieldPosition="0">
        <references count="2">
          <reference field="4294967294" count="1" selected="0">
            <x v="0"/>
          </reference>
          <reference field="1" count="1" selected="0">
            <x v="5"/>
          </reference>
        </references>
      </pivotArea>
    </chartFormat>
    <chartFormat chart="7" format="57" series="1">
      <pivotArea type="data" outline="0" fieldPosition="0">
        <references count="2">
          <reference field="4294967294" count="1" selected="0">
            <x v="0"/>
          </reference>
          <reference field="1" count="1" selected="0">
            <x v="7"/>
          </reference>
        </references>
      </pivotArea>
    </chartFormat>
    <chartFormat chart="7" format="58" series="1">
      <pivotArea type="data" outline="0" fieldPosition="0">
        <references count="2">
          <reference field="4294967294" count="1" selected="0">
            <x v="0"/>
          </reference>
          <reference field="1" count="1" selected="0">
            <x v="8"/>
          </reference>
        </references>
      </pivotArea>
    </chartFormat>
    <chartFormat chart="7" format="59" series="1">
      <pivotArea type="data" outline="0" fieldPosition="0">
        <references count="2">
          <reference field="4294967294" count="1" selected="0">
            <x v="0"/>
          </reference>
          <reference field="1" count="1" selected="0">
            <x v="9"/>
          </reference>
        </references>
      </pivotArea>
    </chartFormat>
    <chartFormat chart="7" format="60" series="1">
      <pivotArea type="data" outline="0" fieldPosition="0">
        <references count="2">
          <reference field="4294967294" count="1" selected="0">
            <x v="0"/>
          </reference>
          <reference field="1" count="1" selected="0">
            <x v="10"/>
          </reference>
        </references>
      </pivotArea>
    </chartFormat>
    <chartFormat chart="2" format="6" series="1">
      <pivotArea type="data" outline="0" fieldPosition="0">
        <references count="2">
          <reference field="4294967294" count="1" selected="0">
            <x v="0"/>
          </reference>
          <reference field="1" count="1" selected="0">
            <x v="2"/>
          </reference>
        </references>
      </pivotArea>
    </chartFormat>
    <chartFormat chart="2" format="7" series="1">
      <pivotArea type="data" outline="0" fieldPosition="0">
        <references count="2">
          <reference field="4294967294" count="1" selected="0">
            <x v="0"/>
          </reference>
          <reference field="1" count="1" selected="0">
            <x v="3"/>
          </reference>
        </references>
      </pivotArea>
    </chartFormat>
    <chartFormat chart="2" format="8" series="1">
      <pivotArea type="data" outline="0" fieldPosition="0">
        <references count="2">
          <reference field="4294967294" count="1" selected="0">
            <x v="0"/>
          </reference>
          <reference field="1" count="1" selected="0">
            <x v="4"/>
          </reference>
        </references>
      </pivotArea>
    </chartFormat>
    <chartFormat chart="2" format="9" series="1">
      <pivotArea type="data" outline="0" fieldPosition="0">
        <references count="2">
          <reference field="4294967294" count="1" selected="0">
            <x v="0"/>
          </reference>
          <reference field="1" count="1" selected="0">
            <x v="5"/>
          </reference>
        </references>
      </pivotArea>
    </chartFormat>
    <chartFormat chart="2" format="10" series="1">
      <pivotArea type="data" outline="0" fieldPosition="0">
        <references count="2">
          <reference field="4294967294" count="1" selected="0">
            <x v="0"/>
          </reference>
          <reference field="1" count="1" selected="0">
            <x v="7"/>
          </reference>
        </references>
      </pivotArea>
    </chartFormat>
    <chartFormat chart="2" format="11" series="1">
      <pivotArea type="data" outline="0" fieldPosition="0">
        <references count="2">
          <reference field="4294967294" count="1" selected="0">
            <x v="0"/>
          </reference>
          <reference field="1" count="1" selected="0">
            <x v="8"/>
          </reference>
        </references>
      </pivotArea>
    </chartFormat>
    <chartFormat chart="2" format="12" series="1">
      <pivotArea type="data" outline="0" fieldPosition="0">
        <references count="2">
          <reference field="4294967294" count="1" selected="0">
            <x v="0"/>
          </reference>
          <reference field="1" count="1" selected="0">
            <x v="9"/>
          </reference>
        </references>
      </pivotArea>
    </chartFormat>
    <chartFormat chart="2" format="13" series="1">
      <pivotArea type="data" outline="0" fieldPosition="0">
        <references count="2">
          <reference field="4294967294" count="1" selected="0">
            <x v="0"/>
          </reference>
          <reference field="1" count="1" selected="0">
            <x v="10"/>
          </reference>
        </references>
      </pivotArea>
    </chartFormat>
    <chartFormat chart="2" format="14" series="1">
      <pivotArea type="data" outline="0" fieldPosition="0">
        <references count="2">
          <reference field="4294967294" count="1" selected="0">
            <x v="0"/>
          </reference>
          <reference field="1" count="1" selected="0">
            <x v="0"/>
          </reference>
        </references>
      </pivotArea>
    </chartFormat>
    <chartFormat chart="2" format="15" series="1">
      <pivotArea type="data" outline="0" fieldPosition="0">
        <references count="2">
          <reference field="4294967294" count="1" selected="0">
            <x v="0"/>
          </reference>
          <reference field="1" count="1" selected="0">
            <x v="1"/>
          </reference>
        </references>
      </pivotArea>
    </chartFormat>
    <chartFormat chart="8" format="2" series="1">
      <pivotArea type="data" outline="0" fieldPosition="0">
        <references count="2">
          <reference field="4294967294" count="1" selected="0">
            <x v="0"/>
          </reference>
          <reference field="1" count="1" selected="0">
            <x v="1"/>
          </reference>
        </references>
      </pivotArea>
    </chartFormat>
    <chartFormat chart="8" format="3" series="1">
      <pivotArea type="data" outline="0" fieldPosition="0">
        <references count="2">
          <reference field="4294967294" count="1" selected="0">
            <x v="0"/>
          </reference>
          <reference field="1" count="1" selected="0">
            <x v="2"/>
          </reference>
        </references>
      </pivotArea>
    </chartFormat>
    <chartFormat chart="8" format="4" series="1">
      <pivotArea type="data" outline="0" fieldPosition="0">
        <references count="2">
          <reference field="4294967294" count="1" selected="0">
            <x v="0"/>
          </reference>
          <reference field="1" count="1" selected="0">
            <x v="3"/>
          </reference>
        </references>
      </pivotArea>
    </chartFormat>
    <chartFormat chart="8" format="5" series="1">
      <pivotArea type="data" outline="0" fieldPosition="0">
        <references count="2">
          <reference field="4294967294" count="1" selected="0">
            <x v="0"/>
          </reference>
          <reference field="1" count="1" selected="0">
            <x v="4"/>
          </reference>
        </references>
      </pivotArea>
    </chartFormat>
    <chartFormat chart="8" format="6" series="1">
      <pivotArea type="data" outline="0" fieldPosition="0">
        <references count="2">
          <reference field="4294967294" count="1" selected="0">
            <x v="0"/>
          </reference>
          <reference field="1" count="1" selected="0">
            <x v="5"/>
          </reference>
        </references>
      </pivotArea>
    </chartFormat>
    <chartFormat chart="8" format="7" series="1">
      <pivotArea type="data" outline="0" fieldPosition="0">
        <references count="2">
          <reference field="4294967294" count="1" selected="0">
            <x v="0"/>
          </reference>
          <reference field="1" count="1" selected="0">
            <x v="7"/>
          </reference>
        </references>
      </pivotArea>
    </chartFormat>
    <chartFormat chart="8" format="8" series="1">
      <pivotArea type="data" outline="0" fieldPosition="0">
        <references count="2">
          <reference field="4294967294" count="1" selected="0">
            <x v="0"/>
          </reference>
          <reference field="1" count="1" selected="0">
            <x v="8"/>
          </reference>
        </references>
      </pivotArea>
    </chartFormat>
    <chartFormat chart="8" format="9" series="1">
      <pivotArea type="data" outline="0" fieldPosition="0">
        <references count="2">
          <reference field="4294967294" count="1" selected="0">
            <x v="0"/>
          </reference>
          <reference field="1" count="1" selected="0">
            <x v="9"/>
          </reference>
        </references>
      </pivotArea>
    </chartFormat>
    <chartFormat chart="8" format="10" series="1">
      <pivotArea type="data" outline="0" fieldPosition="0">
        <references count="2">
          <reference field="4294967294" count="1" selected="0">
            <x v="0"/>
          </reference>
          <reference field="1" count="1" selected="0">
            <x v="10"/>
          </reference>
        </references>
      </pivotArea>
    </chartFormat>
    <chartFormat chart="8" format="11" series="1">
      <pivotArea type="data" outline="0" fieldPosition="0">
        <references count="2">
          <reference field="4294967294" count="1" selected="0">
            <x v="0"/>
          </reference>
          <reference field="1" count="1" selected="0">
            <x v="0"/>
          </reference>
        </references>
      </pivotArea>
    </chartFormat>
    <chartFormat chart="8" format="2" series="1">
      <pivotArea type="data" outline="0" fieldPosition="0">
        <references count="2">
          <reference field="4294967294" count="1" selected="0">
            <x v="0"/>
          </reference>
          <reference field="1" count="1" selected="0">
            <x v="1"/>
          </reference>
        </references>
      </pivotArea>
    </chartFormat>
    <chartFormat chart="8" format="3" series="1">
      <pivotArea type="data" outline="0" fieldPosition="0">
        <references count="2">
          <reference field="4294967294" count="1" selected="0">
            <x v="0"/>
          </reference>
          <reference field="1" count="1" selected="0">
            <x v="2"/>
          </reference>
        </references>
      </pivotArea>
    </chartFormat>
    <chartFormat chart="8" format="4" series="1">
      <pivotArea type="data" outline="0" fieldPosition="0">
        <references count="2">
          <reference field="4294967294" count="1" selected="0">
            <x v="0"/>
          </reference>
          <reference field="1" count="1" selected="0">
            <x v="3"/>
          </reference>
        </references>
      </pivotArea>
    </chartFormat>
    <chartFormat chart="8" format="5" series="1">
      <pivotArea type="data" outline="0" fieldPosition="0">
        <references count="2">
          <reference field="4294967294" count="1" selected="0">
            <x v="0"/>
          </reference>
          <reference field="1" count="1" selected="0">
            <x v="4"/>
          </reference>
        </references>
      </pivotArea>
    </chartFormat>
    <chartFormat chart="8" format="6" series="1">
      <pivotArea type="data" outline="0" fieldPosition="0">
        <references count="2">
          <reference field="4294967294" count="1" selected="0">
            <x v="0"/>
          </reference>
          <reference field="1" count="1" selected="0">
            <x v="5"/>
          </reference>
        </references>
      </pivotArea>
    </chartFormat>
    <chartFormat chart="8" format="7" series="1">
      <pivotArea type="data" outline="0" fieldPosition="0">
        <references count="2">
          <reference field="4294967294" count="1" selected="0">
            <x v="0"/>
          </reference>
          <reference field="1" count="1" selected="0">
            <x v="7"/>
          </reference>
        </references>
      </pivotArea>
    </chartFormat>
    <chartFormat chart="8" format="8" series="1">
      <pivotArea type="data" outline="0" fieldPosition="0">
        <references count="2">
          <reference field="4294967294" count="1" selected="0">
            <x v="0"/>
          </reference>
          <reference field="1" count="1" selected="0">
            <x v="8"/>
          </reference>
        </references>
      </pivotArea>
    </chartFormat>
    <chartFormat chart="8" format="9" series="1">
      <pivotArea type="data" outline="0" fieldPosition="0">
        <references count="2">
          <reference field="4294967294" count="1" selected="0">
            <x v="0"/>
          </reference>
          <reference field="1" count="1" selected="0">
            <x v="9"/>
          </reference>
        </references>
      </pivotArea>
    </chartFormat>
    <chartFormat chart="8" format="10" series="1">
      <pivotArea type="data" outline="0" fieldPosition="0">
        <references count="2">
          <reference field="4294967294" count="1" selected="0">
            <x v="0"/>
          </reference>
          <reference field="1" count="1" selected="0">
            <x v="10"/>
          </reference>
        </references>
      </pivotArea>
    </chartFormat>
    <chartFormat chart="8" format="11" series="1">
      <pivotArea type="data" outline="0" fieldPosition="0">
        <references count="2">
          <reference field="4294967294" count="1" selected="0">
            <x v="0"/>
          </reference>
          <reference field="1" count="1" selected="0">
            <x v="0"/>
          </reference>
        </references>
      </pivotArea>
    </chartFormat>
    <chartFormat chart="18" format="3" series="1">
      <pivotArea type="data" outline="0" fieldPosition="0">
        <references count="2">
          <reference field="4294967294" count="1" selected="0">
            <x v="0"/>
          </reference>
          <reference field="1" count="1" selected="0">
            <x v="1"/>
          </reference>
        </references>
      </pivotArea>
    </chartFormat>
    <chartFormat chart="18" format="4" series="1">
      <pivotArea type="data" outline="0" fieldPosition="0">
        <references count="2">
          <reference field="4294967294" count="1" selected="0">
            <x v="0"/>
          </reference>
          <reference field="1" count="1" selected="0">
            <x v="2"/>
          </reference>
        </references>
      </pivotArea>
    </chartFormat>
    <chartFormat chart="18" format="5" series="1">
      <pivotArea type="data" outline="0" fieldPosition="0">
        <references count="2">
          <reference field="4294967294" count="1" selected="0">
            <x v="0"/>
          </reference>
          <reference field="1" count="1" selected="0">
            <x v="3"/>
          </reference>
        </references>
      </pivotArea>
    </chartFormat>
    <chartFormat chart="18" format="6" series="1">
      <pivotArea type="data" outline="0" fieldPosition="0">
        <references count="2">
          <reference field="4294967294" count="1" selected="0">
            <x v="0"/>
          </reference>
          <reference field="1" count="1" selected="0">
            <x v="4"/>
          </reference>
        </references>
      </pivotArea>
    </chartFormat>
    <chartFormat chart="18" format="7" series="1">
      <pivotArea type="data" outline="0" fieldPosition="0">
        <references count="2">
          <reference field="4294967294" count="1" selected="0">
            <x v="0"/>
          </reference>
          <reference field="1" count="1" selected="0">
            <x v="5"/>
          </reference>
        </references>
      </pivotArea>
    </chartFormat>
    <chartFormat chart="18" format="8" series="1">
      <pivotArea type="data" outline="0" fieldPosition="0">
        <references count="2">
          <reference field="4294967294" count="1" selected="0">
            <x v="0"/>
          </reference>
          <reference field="1" count="1" selected="0">
            <x v="7"/>
          </reference>
        </references>
      </pivotArea>
    </chartFormat>
    <chartFormat chart="18" format="9" series="1">
      <pivotArea type="data" outline="0" fieldPosition="0">
        <references count="2">
          <reference field="4294967294" count="1" selected="0">
            <x v="0"/>
          </reference>
          <reference field="1" count="1" selected="0">
            <x v="8"/>
          </reference>
        </references>
      </pivotArea>
    </chartFormat>
    <chartFormat chart="18" format="10" series="1">
      <pivotArea type="data" outline="0" fieldPosition="0">
        <references count="2">
          <reference field="4294967294" count="1" selected="0">
            <x v="0"/>
          </reference>
          <reference field="1" count="1" selected="0">
            <x v="9"/>
          </reference>
        </references>
      </pivotArea>
    </chartFormat>
    <chartFormat chart="18" format="11" series="1">
      <pivotArea type="data" outline="0" fieldPosition="0">
        <references count="2">
          <reference field="4294967294" count="1" selected="0">
            <x v="0"/>
          </reference>
          <reference field="1" count="1" selected="0">
            <x v="10"/>
          </reference>
        </references>
      </pivotArea>
    </chartFormat>
    <chartFormat chart="18" format="12"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Draaitabel9" cacheId="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69:C74" firstHeaderRow="0" firstDataRow="1" firstDataCol="1"/>
  <pivotFields count="4">
    <pivotField axis="axisRow" showAll="0">
      <items count="5">
        <item x="0"/>
        <item x="1"/>
        <item x="2"/>
        <item x="3"/>
        <item t="default"/>
      </items>
    </pivotField>
    <pivotField showAll="0">
      <items count="3">
        <item x="0"/>
        <item h="1" x="1"/>
        <item t="default"/>
      </items>
    </pivotField>
    <pivotField dataField="1" numFmtId="166" showAll="0"/>
    <pivotField dataField="1" numFmtId="166" showAll="0"/>
  </pivotFields>
  <rowFields count="1">
    <field x="0"/>
  </rowFields>
  <rowItems count="5">
    <i>
      <x/>
    </i>
    <i>
      <x v="1"/>
    </i>
    <i>
      <x v="2"/>
    </i>
    <i>
      <x v="3"/>
    </i>
    <i t="grand">
      <x/>
    </i>
  </rowItems>
  <colFields count="1">
    <field x="-2"/>
  </colFields>
  <colItems count="2">
    <i>
      <x/>
    </i>
    <i i="1">
      <x v="1"/>
    </i>
  </colItems>
  <dataFields count="2">
    <dataField name="Som van Aandeel bebouwde oppervlakte" fld="2" baseField="0" baseItem="0"/>
    <dataField name="Som van Aandeel opp voor bedrijvigheid in bebouwde opp" fld="3" baseField="0" baseItem="0"/>
  </dataFields>
  <formats count="1">
    <format dxfId="58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Draaitabel5" cacheId="1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112:B125" firstHeaderRow="1" firstDataRow="1" firstDataCol="1"/>
  <pivotFields count="5">
    <pivotField showAll="0"/>
    <pivotField axis="axisRow" showAll="0" defaultSubtotal="0">
      <items count="2">
        <item x="0"/>
        <item x="1"/>
      </items>
    </pivotField>
    <pivotField axis="axisRow" showAll="0">
      <items count="5">
        <item x="0"/>
        <item x="2"/>
        <item x="3"/>
        <item x="1"/>
        <item t="default"/>
      </items>
    </pivotField>
    <pivotField numFmtId="9" showAll="0"/>
    <pivotField dataField="1" numFmtId="9" showAll="0"/>
  </pivotFields>
  <rowFields count="2">
    <field x="2"/>
    <field x="1"/>
  </rowFields>
  <rowItems count="13">
    <i>
      <x/>
    </i>
    <i r="1">
      <x/>
    </i>
    <i r="1">
      <x v="1"/>
    </i>
    <i>
      <x v="1"/>
    </i>
    <i r="1">
      <x/>
    </i>
    <i r="1">
      <x v="1"/>
    </i>
    <i>
      <x v="2"/>
    </i>
    <i r="1">
      <x/>
    </i>
    <i r="1">
      <x v="1"/>
    </i>
    <i>
      <x v="3"/>
    </i>
    <i r="1">
      <x/>
    </i>
    <i r="1">
      <x v="1"/>
    </i>
    <i t="grand">
      <x/>
    </i>
  </rowItems>
  <colItems count="1">
    <i/>
  </colItems>
  <dataFields count="1">
    <dataField name="Som van Eens" fld="4" baseField="0" baseItem="0"/>
  </dataFields>
  <formats count="1">
    <format dxfId="581">
      <pivotArea outline="0" collapsedLevelsAreSubtotals="1" fieldPosition="0"/>
    </format>
  </formats>
  <chartFormats count="4">
    <chartFormat chart="0"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9"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Draaitabel2"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68:H75" firstHeaderRow="0" firstDataRow="1" firstDataCol="1"/>
  <pivotFields count="19">
    <pivotField axis="axisRow" showAll="0">
      <items count="7">
        <item x="0"/>
        <item x="1"/>
        <item x="2"/>
        <item x="3"/>
        <item x="4"/>
        <item x="5"/>
        <item t="default"/>
      </items>
    </pivotField>
    <pivotField numFmtId="1" showAll="0"/>
    <pivotField dataField="1" numFmtId="3" showAll="0"/>
    <pivotField showAll="0"/>
    <pivotField dataField="1" numFmtId="3" showAll="0"/>
    <pivotField showAll="0"/>
    <pivotField dataField="1" numFmtId="3" showAll="0"/>
    <pivotField showAll="0"/>
    <pivotField numFmtId="3" showAll="0"/>
    <pivotField showAll="0"/>
    <pivotField numFmtId="3" showAll="0"/>
    <pivotField showAll="0"/>
    <pivotField dataField="1" showAll="0"/>
    <pivotField showAll="0"/>
    <pivotField dataField="1" numFmtId="3" showAll="0"/>
    <pivotField numFmtId="3" showAll="0"/>
    <pivotField dataField="1" numFmtId="3" showAll="0"/>
    <pivotField numFmtId="3" showAll="0"/>
    <pivotField dataField="1" numFmtId="3" showAll="0"/>
  </pivotFields>
  <rowFields count="1">
    <field x="0"/>
  </rowFields>
  <rowItems count="7">
    <i>
      <x/>
    </i>
    <i>
      <x v="1"/>
    </i>
    <i>
      <x v="2"/>
    </i>
    <i>
      <x v="3"/>
    </i>
    <i>
      <x v="4"/>
    </i>
    <i>
      <x v="5"/>
    </i>
    <i t="grand">
      <x/>
    </i>
  </rowItems>
  <colFields count="1">
    <field x="-2"/>
  </colFields>
  <colItems count="7">
    <i>
      <x/>
    </i>
    <i i="1">
      <x v="1"/>
    </i>
    <i i="2">
      <x v="2"/>
    </i>
    <i i="3">
      <x v="3"/>
    </i>
    <i i="4">
      <x v="4"/>
    </i>
    <i i="5">
      <x v="5"/>
    </i>
    <i i="6">
      <x v="6"/>
    </i>
  </colItems>
  <dataFields count="7">
    <dataField name="Som van Groeiindex huisvuil" fld="2" baseField="0" baseItem="0"/>
    <dataField name="Som van Groeiindex PMD" fld="4" baseField="0" baseItem="0"/>
    <dataField name="Som van Groeiindex Papier en karton" fld="6" baseField="0" baseItem="0"/>
    <dataField name="Som van Groeiindex asbestcement " fld="12" baseField="0" baseItem="0"/>
    <dataField name="Som van Groeiindex kledij" fld="14" baseField="0" baseItem="0"/>
    <dataField name="Som van Groeiindex glas in glasbollen" fld="16" baseField="0" baseItem="0"/>
    <dataField name="Som van Groeiindex kledij in vaste containers " fld="18" baseField="0" baseItem="0"/>
  </dataFields>
  <formats count="1">
    <format dxfId="560">
      <pivotArea collapsedLevelsAreSubtotals="1" fieldPosition="0">
        <references count="1">
          <reference field="0" count="0"/>
        </references>
      </pivotArea>
    </format>
  </formats>
  <chartFormats count="7">
    <chartFormat chart="6" format="24" series="1">
      <pivotArea type="data" outline="0" fieldPosition="0">
        <references count="1">
          <reference field="4294967294" count="1" selected="0">
            <x v="0"/>
          </reference>
        </references>
      </pivotArea>
    </chartFormat>
    <chartFormat chart="6" format="25" series="1">
      <pivotArea type="data" outline="0" fieldPosition="0">
        <references count="1">
          <reference field="4294967294" count="1" selected="0">
            <x v="1"/>
          </reference>
        </references>
      </pivotArea>
    </chartFormat>
    <chartFormat chart="6" format="26" series="1">
      <pivotArea type="data" outline="0" fieldPosition="0">
        <references count="1">
          <reference field="4294967294" count="1" selected="0">
            <x v="2"/>
          </reference>
        </references>
      </pivotArea>
    </chartFormat>
    <chartFormat chart="6" format="27" series="1">
      <pivotArea type="data" outline="0" fieldPosition="0">
        <references count="1">
          <reference field="4294967294" count="1" selected="0">
            <x v="3"/>
          </reference>
        </references>
      </pivotArea>
    </chartFormat>
    <chartFormat chart="6" format="28" series="1">
      <pivotArea type="data" outline="0" fieldPosition="0">
        <references count="1">
          <reference field="4294967294" count="1" selected="0">
            <x v="4"/>
          </reference>
        </references>
      </pivotArea>
    </chartFormat>
    <chartFormat chart="6" format="29" series="1">
      <pivotArea type="data" outline="0" fieldPosition="0">
        <references count="1">
          <reference field="4294967294" count="1" selected="0">
            <x v="5"/>
          </reference>
        </references>
      </pivotArea>
    </chartFormat>
    <chartFormat chart="6" format="30"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Draaitabel1" cacheId="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51:B61" firstHeaderRow="1" firstDataRow="1" firstDataCol="1"/>
  <pivotFields count="2">
    <pivotField axis="axisRow" showAll="0">
      <items count="10">
        <item x="0"/>
        <item x="1"/>
        <item x="2"/>
        <item x="3"/>
        <item x="4"/>
        <item x="5"/>
        <item x="6"/>
        <item x="7"/>
        <item x="8"/>
        <item t="default"/>
      </items>
    </pivotField>
    <pivotField dataField="1" showAll="0"/>
  </pivotFields>
  <rowFields count="1">
    <field x="0"/>
  </rowFields>
  <rowItems count="10">
    <i>
      <x/>
    </i>
    <i>
      <x v="1"/>
    </i>
    <i>
      <x v="2"/>
    </i>
    <i>
      <x v="3"/>
    </i>
    <i>
      <x v="4"/>
    </i>
    <i>
      <x v="5"/>
    </i>
    <i>
      <x v="6"/>
    </i>
    <i>
      <x v="7"/>
    </i>
    <i>
      <x v="8"/>
    </i>
    <i t="grand">
      <x/>
    </i>
  </rowItems>
  <colItems count="1">
    <i/>
  </colItems>
  <dataFields count="1">
    <dataField name="Som van Aantal kg huisvuil per inwoner" fld="1" baseField="0" baseItem="0"/>
  </dataFields>
  <formats count="1">
    <format dxfId="561">
      <pivotArea collapsedLevelsAreSubtotals="1" fieldPosition="0">
        <references count="1">
          <reference field="0" count="0"/>
        </references>
      </pivotArea>
    </format>
  </formats>
  <chartFormats count="1">
    <chartFormat chart="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Draaitabel16" cacheId="72"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1">
  <location ref="A16:E25" firstHeaderRow="0" firstDataRow="1" firstDataCol="1"/>
  <pivotFields count="5">
    <pivotField axis="axisRow" showAll="0">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om van Aantal IGO-gerechtigden per 1000 inwoners van 65+ Vlaams gewest" fld="3" baseField="0" baseItem="0"/>
    <dataField name="Som van Aantal IGO-gerechtigden per 1000 inwoners van 65+ Harelbeke" fld="1" baseField="0" baseItem="0"/>
    <dataField name="Som van Aantal GIB-gerechtigden per 1000 inwoners van 65+ Vlaams gewest" fld="4" baseField="0" baseItem="0"/>
    <dataField name="Som van Aantal GIB-gerechtigden per 1000 inwoners van 65+ Harelbeke" fld="2" baseField="0" baseItem="0"/>
  </dataField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Draaitabel19" cacheId="1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A32:C45" firstHeaderRow="0" firstDataRow="1" firstDataCol="1"/>
  <pivotFields count="5">
    <pivotField showAll="0"/>
    <pivotField axis="axisRow" showAll="0">
      <items count="3">
        <item x="0"/>
        <item x="1"/>
        <item t="default"/>
      </items>
    </pivotField>
    <pivotField axis="axisRow" showAll="0">
      <items count="5">
        <item x="0"/>
        <item x="1"/>
        <item x="2"/>
        <item x="3"/>
        <item t="default"/>
      </items>
    </pivotField>
    <pivotField dataField="1" numFmtId="9" showAll="0"/>
    <pivotField dataField="1" numFmtId="9" showAll="0"/>
  </pivotFields>
  <rowFields count="2">
    <field x="2"/>
    <field x="1"/>
  </rowFields>
  <rowItems count="13">
    <i>
      <x/>
    </i>
    <i r="1">
      <x/>
    </i>
    <i r="1">
      <x v="1"/>
    </i>
    <i>
      <x v="1"/>
    </i>
    <i r="1">
      <x/>
    </i>
    <i r="1">
      <x v="1"/>
    </i>
    <i>
      <x v="2"/>
    </i>
    <i r="1">
      <x/>
    </i>
    <i r="1">
      <x v="1"/>
    </i>
    <i>
      <x v="3"/>
    </i>
    <i r="1">
      <x/>
    </i>
    <i r="1">
      <x v="1"/>
    </i>
    <i t="grand">
      <x/>
    </i>
  </rowItems>
  <colFields count="1">
    <field x="-2"/>
  </colFields>
  <colItems count="2">
    <i>
      <x/>
    </i>
    <i i="1">
      <x v="1"/>
    </i>
  </colItems>
  <dataFields count="2">
    <dataField name="Som van Eens" fld="4" baseField="0" baseItem="0"/>
    <dataField name="Som van Oneens" fld="3" baseField="0" baseItem="0"/>
  </dataFields>
  <formats count="1">
    <format dxfId="562">
      <pivotArea outline="0" collapsedLevelsAreSubtotals="1" fieldPosition="0"/>
    </format>
  </formats>
  <chartFormats count="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Draaitabel3" cacheId="7"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79:B86" firstHeaderRow="1" firstDataRow="1" firstDataCol="1"/>
  <pivotFields count="2">
    <pivotField axis="axisRow" showAll="0">
      <items count="7">
        <item x="0"/>
        <item x="1"/>
        <item x="2"/>
        <item x="3"/>
        <item x="4"/>
        <item x="5"/>
        <item t="default"/>
      </items>
    </pivotField>
    <pivotField dataField="1" numFmtId="1" showAll="0"/>
  </pivotFields>
  <rowFields count="1">
    <field x="0"/>
  </rowFields>
  <rowItems count="7">
    <i>
      <x/>
    </i>
    <i>
      <x v="1"/>
    </i>
    <i>
      <x v="2"/>
    </i>
    <i>
      <x v="3"/>
    </i>
    <i>
      <x v="4"/>
    </i>
    <i>
      <x v="5"/>
    </i>
    <i t="grand">
      <x/>
    </i>
  </rowItems>
  <colItems count="1">
    <i/>
  </colItems>
  <dataFields count="1">
    <dataField name="Som van Aantal kg asbestcement (incl. doorverwijzing)" fld="1" baseField="0" baseItem="0"/>
  </dataFields>
  <chartFormats count="2">
    <chartFormat chart="0" format="8" series="1">
      <pivotArea type="data" outline="0" fieldPosition="0">
        <references count="1">
          <reference field="4294967294" count="1" selected="0">
            <x v="0"/>
          </reference>
        </references>
      </pivotArea>
    </chartFormat>
    <chartFormat chart="11"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Draaitabel18" cacheId="3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6">
  <location ref="A18:C24" firstHeaderRow="0" firstDataRow="1" firstDataCol="1"/>
  <pivotFields count="5">
    <pivotField axis="axisRow" showAll="0">
      <items count="6">
        <item x="0"/>
        <item x="1"/>
        <item x="2"/>
        <item x="3"/>
        <item x="4"/>
        <item t="default"/>
      </items>
    </pivotField>
    <pivotField showAll="0" defaultSubtotal="0"/>
    <pivotField showAll="0"/>
    <pivotField dataField="1" showAll="0"/>
    <pivotField dataField="1" showAll="0"/>
  </pivotFields>
  <rowFields count="1">
    <field x="0"/>
  </rowFields>
  <rowItems count="6">
    <i>
      <x/>
    </i>
    <i>
      <x v="1"/>
    </i>
    <i>
      <x v="2"/>
    </i>
    <i>
      <x v="3"/>
    </i>
    <i>
      <x v="4"/>
    </i>
    <i t="grand">
      <x/>
    </i>
  </rowItems>
  <colFields count="1">
    <field x="-2"/>
  </colFields>
  <colItems count="2">
    <i>
      <x/>
    </i>
    <i i="1">
      <x v="1"/>
    </i>
  </colItems>
  <dataFields count="2">
    <dataField name="Som van Percentage leegstand winkelgebied centrum" fld="3" baseField="0" baseItem="0"/>
    <dataField name="Som van Percentage leegstand Groot Harelbeke" fld="4" baseField="0" baseItem="0"/>
  </dataFields>
  <formats count="1">
    <format dxfId="563">
      <pivotArea outline="0" collapsedLevelsAreSubtotals="1"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Draaitabel6" cacheId="35"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1">
  <location ref="A3:B9" firstHeaderRow="1" firstDataRow="1" firstDataCol="1"/>
  <pivotFields count="5">
    <pivotField axis="axisRow" showAll="0">
      <items count="6">
        <item x="0"/>
        <item x="1"/>
        <item x="2"/>
        <item x="3"/>
        <item x="4"/>
        <item t="default"/>
      </items>
    </pivotField>
    <pivotField showAll="0" defaultSubtotal="0"/>
    <pivotField dataField="1" showAll="0"/>
    <pivotField showAll="0"/>
    <pivotField showAll="0"/>
  </pivotFields>
  <rowFields count="1">
    <field x="0"/>
  </rowFields>
  <rowItems count="6">
    <i>
      <x/>
    </i>
    <i>
      <x v="1"/>
    </i>
    <i>
      <x v="2"/>
    </i>
    <i>
      <x v="3"/>
    </i>
    <i>
      <x v="4"/>
    </i>
    <i t="grand">
      <x/>
    </i>
  </rowItems>
  <colItems count="1">
    <i/>
  </colItems>
  <dataFields count="1">
    <dataField name="Som van Aantal detailhandelszaken per 1000 inwoners" fld="2" baseField="1" baseItem="510577368"/>
  </dataFields>
  <chartFormats count="2">
    <chartFormat chart="0" format="4" series="1">
      <pivotArea type="data" outline="0" fieldPosition="0">
        <references count="1">
          <reference field="4294967294" count="1" selected="0">
            <x v="0"/>
          </reference>
        </references>
      </pivotArea>
    </chartFormat>
    <chartFormat chart="19"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Draaitabel2" cacheId="3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2">
  <location ref="A44:B48" firstHeaderRow="1" firstDataRow="1" firstDataCol="1"/>
  <pivotFields count="14">
    <pivotField showAll="0"/>
    <pivotField showAll="0"/>
    <pivotField showAll="0"/>
    <pivotField showAll="0"/>
    <pivotField numFmtId="14" showAll="0"/>
    <pivotField showAll="0"/>
    <pivotField numFmtId="14" showAll="0"/>
    <pivotField showAll="0"/>
    <pivotField showAll="0"/>
    <pivotField showAll="0"/>
    <pivotField dataField="1" showAll="0"/>
    <pivotField showAll="0"/>
    <pivotField axis="axisRow" showAll="0">
      <items count="4">
        <item x="0"/>
        <item x="1"/>
        <item x="2"/>
        <item t="default"/>
      </items>
    </pivotField>
    <pivotField numFmtId="17" showAll="0"/>
  </pivotFields>
  <rowFields count="1">
    <field x="12"/>
  </rowFields>
  <rowItems count="4">
    <i>
      <x/>
    </i>
    <i>
      <x v="1"/>
    </i>
    <i>
      <x v="2"/>
    </i>
    <i t="grand">
      <x/>
    </i>
  </rowItems>
  <colItems count="1">
    <i/>
  </colItems>
  <dataFields count="1">
    <dataField name="Som van  km/jaar (365d)" fld="10" baseField="0" baseItem="0"/>
  </dataFields>
  <chartFormats count="1">
    <chartFormat chart="7"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Draaitabel1" cacheId="34"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A13:B29" firstHeaderRow="1" firstDataRow="1" firstDataCol="1"/>
  <pivotFields count="2">
    <pivotField axis="axisRow" showAll="0">
      <items count="16">
        <item x="0"/>
        <item x="1"/>
        <item x="2"/>
        <item x="3"/>
        <item x="4"/>
        <item x="5"/>
        <item x="6"/>
        <item x="7"/>
        <item x="8"/>
        <item x="9"/>
        <item x="10"/>
        <item x="11"/>
        <item x="12"/>
        <item x="1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Som van Aantal zwaluwnesten" fld="1" baseField="0" baseItem="0"/>
  </dataFields>
  <chartFormats count="3">
    <chartFormat chart="0"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1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Draaitabel12" cacheId="89"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7">
  <location ref="A71:C74" firstHeaderRow="0" firstDataRow="1" firstDataCol="1"/>
  <pivotFields count="3">
    <pivotField axis="axisRow" showAll="0">
      <items count="3">
        <item x="0"/>
        <item x="1"/>
        <item t="default"/>
      </items>
    </pivotField>
    <pivotField dataField="1" showAll="0"/>
    <pivotField dataField="1" showAll="0"/>
  </pivotFields>
  <rowFields count="1">
    <field x="0"/>
  </rowFields>
  <rowItems count="3">
    <i>
      <x/>
    </i>
    <i>
      <x v="1"/>
    </i>
    <i t="grand">
      <x/>
    </i>
  </rowItems>
  <colFields count="1">
    <field x="-2"/>
  </colFields>
  <colItems count="2">
    <i>
      <x/>
    </i>
    <i i="1">
      <x v="1"/>
    </i>
  </colItems>
  <dataFields count="2">
    <dataField name="Som van Samplings" fld="1" baseField="0" baseItem="0"/>
    <dataField name="Som van Ademtests" fld="2" baseField="0" baseItem="0"/>
  </dataFields>
  <chartFormats count="2">
    <chartFormat chart="6"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Draaitabel18" cacheId="10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7">
  <location ref="A159:C176" firstHeaderRow="0" firstDataRow="1" firstDataCol="1"/>
  <pivotFields count="3">
    <pivotField axis="axisRow" showAll="0">
      <items count="17">
        <item x="0"/>
        <item x="1"/>
        <item x="2"/>
        <item x="3"/>
        <item x="4"/>
        <item x="5"/>
        <item x="6"/>
        <item x="7"/>
        <item x="8"/>
        <item x="9"/>
        <item x="10"/>
        <item x="11"/>
        <item x="12"/>
        <item x="13"/>
        <item x="14"/>
        <item x="15"/>
        <item t="default"/>
      </items>
    </pivotField>
    <pivotField dataField="1" numFmtId="166" showAll="0"/>
    <pivotField dataField="1" showAl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name="Som van Vergrijzingsratio" fld="1" baseField="0" baseItem="0"/>
    <dataField name="Som van Evolutie" fld="2" baseField="0" baseItem="0"/>
  </dataFields>
  <chartFormats count="8">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5" format="4" series="1">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1"/>
          </reference>
        </references>
      </pivotArea>
    </chartFormat>
    <chartFormat chart="15" format="6">
      <pivotArea type="data" outline="0" fieldPosition="0">
        <references count="2">
          <reference field="4294967294" count="1" selected="0">
            <x v="0"/>
          </reference>
          <reference field="0" count="1" selected="0">
            <x v="0"/>
          </reference>
        </references>
      </pivotArea>
    </chartFormat>
    <chartFormat chart="15" format="7">
      <pivotArea type="data" outline="0" fieldPosition="0">
        <references count="2">
          <reference field="4294967294" count="1" selected="0">
            <x v="0"/>
          </reference>
          <reference field="0" count="1" selected="0">
            <x v="5"/>
          </reference>
        </references>
      </pivotArea>
    </chartFormat>
    <chartFormat chart="15" format="8">
      <pivotArea type="data" outline="0" fieldPosition="0">
        <references count="2">
          <reference field="4294967294" count="1" selected="0">
            <x v="0"/>
          </reference>
          <reference field="0" count="1" selected="0">
            <x v="10"/>
          </reference>
        </references>
      </pivotArea>
    </chartFormat>
    <chartFormat chart="15" format="9">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Draaitabel11" cacheId="9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144:C151" firstHeaderRow="0" firstDataRow="1" firstDataCol="1"/>
  <pivotFields count="5">
    <pivotField showAll="0"/>
    <pivotField axis="axisRow" showAll="0">
      <items count="3">
        <item x="0"/>
        <item x="1"/>
        <item t="default"/>
      </items>
    </pivotField>
    <pivotField axis="axisRow" showAll="0">
      <items count="3">
        <item x="1"/>
        <item x="0"/>
        <item t="default"/>
      </items>
    </pivotField>
    <pivotField dataField="1" numFmtId="9" showAll="0"/>
    <pivotField dataField="1" numFmtId="9" showAll="0"/>
  </pivotFields>
  <rowFields count="2">
    <field x="2"/>
    <field x="1"/>
  </rowFields>
  <rowItems count="7">
    <i>
      <x/>
    </i>
    <i r="1">
      <x/>
    </i>
    <i r="1">
      <x v="1"/>
    </i>
    <i>
      <x v="1"/>
    </i>
    <i r="1">
      <x/>
    </i>
    <i r="1">
      <x v="1"/>
    </i>
    <i t="grand">
      <x/>
    </i>
  </rowItems>
  <colFields count="1">
    <field x="-2"/>
  </colFields>
  <colItems count="2">
    <i>
      <x/>
    </i>
    <i i="1">
      <x v="1"/>
    </i>
  </colItems>
  <dataFields count="2">
    <dataField name="Som van Eens" fld="4" baseField="0" baseItem="0"/>
    <dataField name="Som van Oneens" fld="3" baseField="0" baseItem="0"/>
  </dataFields>
  <formats count="4">
    <format dxfId="531">
      <pivotArea collapsedLevelsAreSubtotals="1" fieldPosition="0">
        <references count="1">
          <reference field="2" count="1">
            <x v="0"/>
          </reference>
        </references>
      </pivotArea>
    </format>
    <format dxfId="530">
      <pivotArea collapsedLevelsAreSubtotals="1" fieldPosition="0">
        <references count="2">
          <reference field="1" count="0"/>
          <reference field="2" count="1" selected="0">
            <x v="0"/>
          </reference>
        </references>
      </pivotArea>
    </format>
    <format dxfId="529">
      <pivotArea collapsedLevelsAreSubtotals="1" fieldPosition="0">
        <references count="1">
          <reference field="2" count="1">
            <x v="1"/>
          </reference>
        </references>
      </pivotArea>
    </format>
    <format dxfId="528">
      <pivotArea collapsedLevelsAreSubtotals="1" fieldPosition="0">
        <references count="2">
          <reference field="1" count="0"/>
          <reference field="2" count="1" selected="0">
            <x v="1"/>
          </reference>
        </references>
      </pivotArea>
    </format>
  </formats>
  <chartFormats count="4">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Draaitabel3" cacheId="6"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8">
  <location ref="A88:D101" firstHeaderRow="0" firstDataRow="1" firstDataCol="1"/>
  <pivotFields count="6">
    <pivotField showAll="0"/>
    <pivotField axis="axisRow" showAll="0">
      <items count="3">
        <item x="0"/>
        <item x="1"/>
        <item t="default"/>
      </items>
    </pivotField>
    <pivotField axis="axisRow" showAll="0">
      <items count="5">
        <item x="0"/>
        <item x="1"/>
        <item x="2"/>
        <item x="3"/>
        <item t="default"/>
      </items>
    </pivotField>
    <pivotField dataField="1" numFmtId="9" showAll="0" defaultSubtotal="0"/>
    <pivotField dataField="1" numFmtId="9" showAll="0" defaultSubtotal="0"/>
    <pivotField dataField="1" numFmtId="9" showAll="0" defaultSubtotal="0"/>
  </pivotFields>
  <rowFields count="2">
    <field x="2"/>
    <field x="1"/>
  </rowFields>
  <rowItems count="13">
    <i>
      <x/>
    </i>
    <i r="1">
      <x/>
    </i>
    <i r="1">
      <x v="1"/>
    </i>
    <i>
      <x v="1"/>
    </i>
    <i r="1">
      <x/>
    </i>
    <i r="1">
      <x v="1"/>
    </i>
    <i>
      <x v="2"/>
    </i>
    <i r="1">
      <x/>
    </i>
    <i r="1">
      <x v="1"/>
    </i>
    <i>
      <x v="3"/>
    </i>
    <i r="1">
      <x/>
    </i>
    <i r="1">
      <x v="1"/>
    </i>
    <i t="grand">
      <x/>
    </i>
  </rowItems>
  <colFields count="1">
    <field x="-2"/>
  </colFields>
  <colItems count="3">
    <i>
      <x/>
    </i>
    <i i="1">
      <x v="1"/>
    </i>
    <i i="2">
      <x v="2"/>
    </i>
  </colItems>
  <dataFields count="3">
    <dataField name="Som van Weinig" fld="3" baseField="0" baseItem="0"/>
    <dataField name="Som van Neutraal" fld="4" baseField="0" baseItem="0"/>
    <dataField name="Som van Veel" fld="5" baseField="0" baseItem="0"/>
  </dataFields>
  <formats count="8">
    <format dxfId="539">
      <pivotArea collapsedLevelsAreSubtotals="1" fieldPosition="0">
        <references count="1">
          <reference field="2" count="1">
            <x v="3"/>
          </reference>
        </references>
      </pivotArea>
    </format>
    <format dxfId="538">
      <pivotArea collapsedLevelsAreSubtotals="1" fieldPosition="0">
        <references count="2">
          <reference field="1" count="0"/>
          <reference field="2" count="1" selected="0">
            <x v="3"/>
          </reference>
        </references>
      </pivotArea>
    </format>
    <format dxfId="537">
      <pivotArea collapsedLevelsAreSubtotals="1" fieldPosition="0">
        <references count="1">
          <reference field="2" count="1">
            <x v="1"/>
          </reference>
        </references>
      </pivotArea>
    </format>
    <format dxfId="536">
      <pivotArea collapsedLevelsAreSubtotals="1" fieldPosition="0">
        <references count="2">
          <reference field="1" count="0"/>
          <reference field="2" count="1" selected="0">
            <x v="1"/>
          </reference>
        </references>
      </pivotArea>
    </format>
    <format dxfId="535">
      <pivotArea collapsedLevelsAreSubtotals="1" fieldPosition="0">
        <references count="1">
          <reference field="2" count="1">
            <x v="0"/>
          </reference>
        </references>
      </pivotArea>
    </format>
    <format dxfId="534">
      <pivotArea collapsedLevelsAreSubtotals="1" fieldPosition="0">
        <references count="2">
          <reference field="1" count="0"/>
          <reference field="2" count="1" selected="0">
            <x v="0"/>
          </reference>
        </references>
      </pivotArea>
    </format>
    <format dxfId="533">
      <pivotArea collapsedLevelsAreSubtotals="1" fieldPosition="0">
        <references count="1">
          <reference field="2" count="1">
            <x v="2"/>
          </reference>
        </references>
      </pivotArea>
    </format>
    <format dxfId="532">
      <pivotArea collapsedLevelsAreSubtotals="1" fieldPosition="0">
        <references count="2">
          <reference field="1" count="0"/>
          <reference field="2" count="1" selected="0">
            <x v="2"/>
          </reference>
        </references>
      </pivotArea>
    </format>
  </formats>
  <chartFormats count="3">
    <chartFormat chart="6" format="16"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 chart="6" format="1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kening" sourceName="Rekening">
  <pivotTables>
    <pivotTable tabId="6" name="Draaitabel2"/>
  </pivotTables>
  <data>
    <tabular pivotCacheId="1">
      <items count="2">
        <i x="0" s="1"/>
        <i x="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locatie3" sourceName="locatie">
  <pivotTables>
    <pivotTable tabId="43" name="Draaitabel12"/>
  </pivotTables>
  <data>
    <tabular pivotCacheId="17">
      <items count="2">
        <i x="0" s="1"/>
        <i x="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locatie4" sourceName="locatie">
  <pivotTables>
    <pivotTable tabId="43" name="Draaitabel4"/>
  </pivotTables>
  <data>
    <tabular pivotCacheId="18">
      <items count="2">
        <i x="0" s="1"/>
        <i x="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eller_detail" sourceName="teller detail">
  <pivotTables>
    <pivotTable tabId="52" name="Draaitabel1"/>
  </pivotTables>
  <data>
    <tabular pivotCacheId="22">
      <items count="2">
        <i x="0"/>
        <i x="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locatie2" sourceName="locatie">
  <pivotTables>
    <pivotTable tabId="43" name="Draaitabel3"/>
  </pivotTables>
  <data>
    <tabular pivotCacheId="14">
      <items count="2">
        <i x="0" s="1"/>
        <i x="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Niveau" sourceName="Niveau">
  <pivotTables>
    <pivotTable tabId="10" name="Draaitabel1"/>
  </pivotTables>
  <data>
    <tabular pivotCacheId="2">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chool" sourceName="School">
  <pivotTables>
    <pivotTable tabId="10" name="Draaitabel2"/>
  </pivotTables>
  <data>
    <tabular pivotCacheId="3">
      <items count="11">
        <i x="1" s="1"/>
        <i x="0" s="1"/>
        <i x="6" s="1"/>
        <i x="8" s="1"/>
        <i x="2" s="1"/>
        <i x="10" s="1"/>
        <i x="9" s="1"/>
        <i x="3" s="1"/>
        <i x="4" s="1"/>
        <i x="7"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Wijk" sourceName="Wijk">
  <pivotTables>
    <pivotTable tabId="43" name="Draaitabel2"/>
  </pivotTables>
  <data>
    <tabular pivotCacheId="8">
      <items count="11">
        <i x="1" s="1"/>
        <i x="2" s="1"/>
        <i x="3" s="1"/>
        <i x="4" s="1"/>
        <i x="5" s="1"/>
        <i x="6" s="1"/>
        <i x="7" s="1"/>
        <i x="8" s="1"/>
        <i x="0" s="1"/>
        <i x="9" s="1"/>
        <i x="10"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Locatie" sourceName="Locatie">
  <pivotTables>
    <pivotTable tabId="45" name="Draaitabel3"/>
  </pivotTables>
  <data>
    <tabular pivotCacheId="4">
      <items count="3">
        <i x="1"/>
        <i x="0" s="1"/>
        <i x="2"/>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Regio" sourceName="Regio">
  <pivotTables>
    <pivotTable tabId="2" name="Draaitabel3"/>
  </pivotTables>
  <data>
    <tabular pivotCacheId="9">
      <items count="2">
        <i x="0" s="1"/>
        <i x="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gio1" sourceName="Regio">
  <pivotTables>
    <pivotTable tabId="43" name="Draaitabel9"/>
  </pivotTables>
  <data>
    <tabular pivotCacheId="11">
      <items count="2">
        <i x="0" s="1"/>
        <i x="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Jaar" sourceName="Jaar">
  <pivotTables>
    <pivotTable tabId="43" name="Draaitabel10"/>
  </pivotTables>
  <data>
    <tabular pivotCacheId="12">
      <items count="10">
        <i x="0"/>
        <i x="1"/>
        <i x="2"/>
        <i x="3"/>
        <i x="4"/>
        <i x="5"/>
        <i x="6"/>
        <i x="7"/>
        <i x="8"/>
        <i x="9"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Locatie1" sourceName="Locatie">
  <pivotTables>
    <pivotTable tabId="43" name="Draaitabel16"/>
  </pivotTables>
  <data>
    <tabular pivotCacheId="15">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iveau" cache="Slicer_Niveau" caption="Niveau" rowHeight="241300"/>
  <slicer name="School" cache="Slicer_School" caption="School" rowHeight="241300"/>
  <slicer name="Locatie" cache="Slicer_Locatie" caption="Locati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Wijk" cache="Slicer_Wijk" caption="Wijk" startItem="3" rowHeight="241300"/>
  <slicer name="Regio" cache="Slicer_Regio" caption="Regio" rowHeight="241300"/>
  <slicer name="Locatie 1" cache="Slicer_Locatie1" caption="Locatie" rowHeight="241300"/>
  <slicer name="locatie 3" cache="Slicer_locatie3" caption="locatie" rowHeight="241300"/>
  <slicer name="locatie 4" cache="Slicer_locatie4" caption="locatie" rowHeight="241300"/>
  <slicer name="teller detail" cache="Slicer_teller_detail" caption="teller detail" rowHeight="241300"/>
  <slicer name="locatie 2" cache="Slicer_locatie2" caption="locati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Rekening" cache="Slicer_Rekening" caption="Rekening"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Regio 1" cache="Slicer_Regio1" caption="Regio" rowHeight="241300"/>
  <slicer name="Jaar" cache="Slicer_Jaar" caption="Jaar" startItem="2" rowHeight="241300"/>
</slicers>
</file>

<file path=xl/tables/table1.xml><?xml version="1.0" encoding="utf-8"?>
<table xmlns="http://schemas.openxmlformats.org/spreadsheetml/2006/main" id="6" name="Tabel6" displayName="Tabel6" ref="A7:I12" totalsRowShown="0" headerRowDxfId="642">
  <autoFilter ref="A7:I12"/>
  <tableColumns count="9">
    <tableColumn id="1" name="Jaar"/>
    <tableColumn id="2" name="Tussenkomst naar verhuurders"/>
    <tableColumn id="3" name="Tussenkomst huurdersbond"/>
    <tableColumn id="4" name="Aanvraag huursubsidies"/>
    <tableColumn id="5" name="Verhinderen uithuiszetting"/>
    <tableColumn id="6" name="Doorverwijzing CAW"/>
    <tableColumn id="7" name="Ondersteuning bij zoeken woning"/>
    <tableColumn id="8" name="Begeleiding verbijf in crisis of doorgangswoning"/>
    <tableColumn id="9" name="Andere"/>
  </tableColumns>
  <tableStyleInfo name="TableStyleMedium1" showFirstColumn="0" showLastColumn="0" showRowStripes="1" showColumnStripes="0"/>
</table>
</file>

<file path=xl/tables/table10.xml><?xml version="1.0" encoding="utf-8"?>
<table xmlns="http://schemas.openxmlformats.org/spreadsheetml/2006/main" id="121" name="Tabel114122" displayName="Tabel114122" ref="N159:S166" totalsRowShown="0" headerRowDxfId="527" dataDxfId="526">
  <autoFilter ref="N159:S166"/>
  <tableColumns count="6">
    <tableColumn id="1" name="Aanslagjaar" dataDxfId="525"/>
    <tableColumn id="2" name="Ingekohierd bedrag" dataDxfId="524"/>
    <tableColumn id="3" name="% evolutie inkohiering" dataDxfId="523"/>
    <tableColumn id="4" name="Belastbaar KI" dataDxfId="522"/>
    <tableColumn id="5" name="% evolutie KI" dataDxfId="521"/>
    <tableColumn id="6" name="Indexering KI" dataDxfId="520"/>
  </tableColumns>
  <tableStyleInfo name="TableStyleLight1" showFirstColumn="0" showLastColumn="0" showRowStripes="1" showColumnStripes="0"/>
</table>
</file>

<file path=xl/tables/table100.xml><?xml version="1.0" encoding="utf-8"?>
<table xmlns="http://schemas.openxmlformats.org/spreadsheetml/2006/main" id="84" name="Tabel84" displayName="Tabel84" ref="A48:E54" totalsRowShown="0">
  <autoFilter ref="A48:E54"/>
  <tableColumns count="5">
    <tableColumn id="5" name="Jaar"/>
    <tableColumn id="1" name="Totale gezinsuitgave voor wonen"/>
    <tableColumn id="4" name="Locatie"/>
    <tableColumn id="2" name="Is minder dan of gelijk aan 30%" dataCellStyle="Procent"/>
    <tableColumn id="3" name="Is meer dan 30%" dataCellStyle="Procent"/>
  </tableColumns>
  <tableStyleInfo name="TableStyleMedium1" showFirstColumn="0" showLastColumn="0" showRowStripes="1" showColumnStripes="0"/>
</table>
</file>

<file path=xl/tables/table101.xml><?xml version="1.0" encoding="utf-8"?>
<table xmlns="http://schemas.openxmlformats.org/spreadsheetml/2006/main" id="46" name="Tabel347" displayName="Tabel347" ref="A63:D68" totalsRowShown="0" headerRowDxfId="72">
  <autoFilter ref="A63:D68"/>
  <tableColumns count="4">
    <tableColumn id="1" name="Jaar"/>
    <tableColumn id="2" name="Gemeente"/>
    <tableColumn id="3" name="Aantal leegstaande woningen"/>
    <tableColumn id="4" name="Aantal onbebouwde percelen"/>
  </tableColumns>
  <tableStyleInfo name="TableStyleMedium1" showFirstColumn="0" showLastColumn="0" showRowStripes="1" showColumnStripes="0"/>
</table>
</file>

<file path=xl/tables/table102.xml><?xml version="1.0" encoding="utf-8"?>
<table xmlns="http://schemas.openxmlformats.org/spreadsheetml/2006/main" id="117" name="Tabel117" displayName="Tabel117" ref="A75:D80" totalsRowShown="0">
  <autoFilter ref="A75:D80"/>
  <tableColumns count="4">
    <tableColumn id="1" name="Jaar"/>
    <tableColumn id="2" name="Aantal huurwgl Mijn Huis"/>
    <tableColumn id="3" name="Aantal huurwgl SVK De Poort"/>
    <tableColumn id="4" name="Totaal">
      <calculatedColumnFormula>SUM(B76:C76)</calculatedColumnFormula>
    </tableColumn>
  </tableColumns>
  <tableStyleInfo name="TableStyleMedium1" showFirstColumn="0" showLastColumn="0" showRowStripes="1" showColumnStripes="0"/>
</table>
</file>

<file path=xl/tables/table103.xml><?xml version="1.0" encoding="utf-8"?>
<table xmlns="http://schemas.openxmlformats.org/spreadsheetml/2006/main" id="118" name="Tabel118" displayName="Tabel118" ref="A87:B94" totalsRowShown="0">
  <autoFilter ref="A87:B94"/>
  <tableColumns count="2">
    <tableColumn id="1" name="Jaar (toestand 1.01)"/>
    <tableColumn id="2" name="Resterend aantal woningen tegen 2025"/>
  </tableColumns>
  <tableStyleInfo name="TableStyleMedium1" showFirstColumn="0" showLastColumn="0" showRowStripes="1" showColumnStripes="0"/>
</table>
</file>

<file path=xl/tables/table104.xml><?xml version="1.0" encoding="utf-8"?>
<table xmlns="http://schemas.openxmlformats.org/spreadsheetml/2006/main" id="50" name="Tabel50" displayName="Tabel50" ref="A7:H15" totalsRowShown="0">
  <autoFilter ref="A7:H15"/>
  <sortState ref="A7:H14">
    <sortCondition ref="A21:A29"/>
  </sortState>
  <tableColumns count="8">
    <tableColumn id="1" name="Jaar"/>
    <tableColumn id="2" name="Regio"/>
    <tableColumn id="3" name="Aandeel woongebouwen gebouwd na 1945" dataDxfId="71" dataCellStyle="Procent"/>
    <tableColumn id="4" name="# vergunde woningen, nieuwbouw of renovatie"/>
    <tableColumn id="5" name="Aandeel vergunde nieuwbouwwoningen in vergunde woningen" dataDxfId="70" dataCellStyle="Procent"/>
    <tableColumn id="6" name="Aantal vergunde nieuwbouwwoningen per 100 nieuwbouwgebouwen"/>
    <tableColumn id="7" name="Nieuwbouwintensiteit"/>
    <tableColumn id="8" name="Renovatie-intensiteit"/>
  </tableColumns>
  <tableStyleInfo name="TableStyleMedium1" showFirstColumn="0" showLastColumn="0" showRowStripes="1" showColumnStripes="0"/>
</table>
</file>

<file path=xl/tables/table105.xml><?xml version="1.0" encoding="utf-8"?>
<table xmlns="http://schemas.openxmlformats.org/spreadsheetml/2006/main" id="83" name="Tabel83" displayName="Tabel83" ref="A24:E32" totalsRowShown="0" dataDxfId="69" dataCellStyle="Procent">
  <autoFilter ref="A24:E32"/>
  <tableColumns count="5">
    <tableColumn id="1" name="Tevredenheid"/>
    <tableColumn id="5" name="Locatie"/>
    <tableColumn id="2" name="Ontevreden" dataDxfId="68" dataCellStyle="Procent"/>
    <tableColumn id="3" name="Neutraal" dataDxfId="67" dataCellStyle="Procent"/>
    <tableColumn id="4" name="Tevreden" dataDxfId="66" dataCellStyle="Procent"/>
  </tableColumns>
  <tableStyleInfo name="TableStyleMedium1" showFirstColumn="0" showLastColumn="0" showRowStripes="1" showColumnStripes="0"/>
</table>
</file>

<file path=xl/tables/table106.xml><?xml version="1.0" encoding="utf-8"?>
<table xmlns="http://schemas.openxmlformats.org/spreadsheetml/2006/main" id="93" name="Tabel93" displayName="Tabel93" ref="A43:I53" totalsRowShown="0">
  <autoFilter ref="A43:I53"/>
  <tableColumns count="9">
    <tableColumn id="1" name="Jaar"/>
    <tableColumn id="2" name="Bebouwde oppervlakte in ha"/>
    <tableColumn id="3" name="Groeiindex bebouwde oppervlakte" dataDxfId="65">
      <calculatedColumnFormula>Tabel93[[#This Row],[Bebouwde oppervlakte in ha]]/980*100</calculatedColumnFormula>
    </tableColumn>
    <tableColumn id="4" name="Woonfunctie"/>
    <tableColumn id="5" name="Aandeel wonen van bebouwde opp" dataDxfId="64" dataCellStyle="Procent">
      <calculatedColumnFormula>Tabel93[[#This Row],[Woonfunctie]]/Tabel93[[#This Row],[Bebouwde oppervlakte in ha]]</calculatedColumnFormula>
    </tableColumn>
    <tableColumn id="6" name="Economische functie"/>
    <tableColumn id="7" name="Aandeel economische functie van bebouwde opp" dataDxfId="63" dataCellStyle="Procent">
      <calculatedColumnFormula>Tabel93[[#This Row],[Economische functie]]/Tabel93[[#This Row],[Bebouwde oppervlakte in ha]]</calculatedColumnFormula>
    </tableColumn>
    <tableColumn id="8" name="Welzijn en recreatiefunctie"/>
    <tableColumn id="9" name="Aandeel welzijns- en recreatiefunctie van bebouwde oppervlakte" dataDxfId="62" dataCellStyle="Procent">
      <calculatedColumnFormula>Tabel93[[#This Row],[Welzijn en recreatiefunctie]]/Tabel93[[#This Row],[Bebouwde oppervlakte in ha]]</calculatedColumnFormula>
    </tableColumn>
  </tableColumns>
  <tableStyleInfo name="TableStyleMedium1" showFirstColumn="0" showLastColumn="0" showRowStripes="1" showColumnStripes="0"/>
</table>
</file>

<file path=xl/tables/table107.xml><?xml version="1.0" encoding="utf-8"?>
<table xmlns="http://schemas.openxmlformats.org/spreadsheetml/2006/main" id="95" name="Tabel95" displayName="Tabel95" ref="A64:E70" totalsRowShown="0">
  <autoFilter ref="A64:E70"/>
  <tableColumns count="5">
    <tableColumn id="1" name="Jaar"/>
    <tableColumn id="2" name="Locatie"/>
    <tableColumn id="3" name="Natuur- en groenvoorzieningen in de gemeente"/>
    <tableColumn id="4" name="Oneens " dataCellStyle="Procent"/>
    <tableColumn id="5" name="Eens" dataCellStyle="Procent"/>
  </tableColumns>
  <tableStyleInfo name="TableStyleMedium1" showFirstColumn="0" showLastColumn="0" showRowStripes="1" showColumnStripes="0"/>
</table>
</file>

<file path=xl/tables/table108.xml><?xml version="1.0" encoding="utf-8"?>
<table xmlns="http://schemas.openxmlformats.org/spreadsheetml/2006/main" id="109" name="Tabel1110" displayName="Tabel1110" ref="A78:G94" totalsRowShown="0" headerRowDxfId="61" dataDxfId="59" headerRowBorderDxfId="60" tableBorderDxfId="58">
  <autoFilter ref="A78:G94"/>
  <tableColumns count="7">
    <tableColumn id="1" name="Jaar"/>
    <tableColumn id="2" name="teller detail"/>
    <tableColumn id="3" name="Huizen in_x000a_gesloten_x000a_bebouwing" dataDxfId="57"/>
    <tableColumn id="4" name="Huizen in_x000a_halfopen_x000a_bebouwing" dataDxfId="56"/>
    <tableColumn id="5" name="Huizen in open_x000a_bebouwing,_x000a_hoeven en_x000a_kastelen" dataDxfId="55"/>
    <tableColumn id="6" name="Buildings en_x000a_flatgebouwen_x000a_met_x000a_appartementen" dataDxfId="54"/>
    <tableColumn id="7" name="Handelshuizen" dataDxfId="53"/>
  </tableColumns>
  <tableStyleInfo name="TableStyleMedium1" showFirstColumn="0" showLastColumn="0" showRowStripes="1" showColumnStripes="0"/>
</table>
</file>

<file path=xl/tables/table109.xml><?xml version="1.0" encoding="utf-8"?>
<table xmlns="http://schemas.openxmlformats.org/spreadsheetml/2006/main" id="66" name="Tabel66" displayName="Tabel66" ref="A101:D104" totalsRowShown="0">
  <autoFilter ref="A101:D104"/>
  <tableColumns count="4">
    <tableColumn id="1" name="Jaar" dataDxfId="52"/>
    <tableColumn id="2" name="Woningen"/>
    <tableColumn id="3" name="Appartementen"/>
    <tableColumn id="4" name="Totaal woongelegenheden">
      <calculatedColumnFormula>B102+C102</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id="22" name="Tabel22" displayName="Tabel22" ref="A6:H9" totalsRowShown="0">
  <autoFilter ref="A6:H9"/>
  <tableColumns count="8">
    <tableColumn id="1" name="Jaar"/>
    <tableColumn id="2" name="Autodiefstal" dataDxfId="519"/>
    <tableColumn id="3" name="Motodiefstal" dataDxfId="518"/>
    <tableColumn id="4" name="Carjacking" dataDxfId="517"/>
    <tableColumn id="5" name="Homejacking" dataDxfId="516"/>
    <tableColumn id="6" name="Garagediefstal" dataDxfId="515"/>
    <tableColumn id="7" name="Bromfietsdiefstal" dataDxfId="514"/>
    <tableColumn id="8" name="Fietsdiefstal" dataDxfId="513"/>
  </tableColumns>
  <tableStyleInfo name="TableStyleMedium1" showFirstColumn="0" showLastColumn="0" showRowStripes="1" showColumnStripes="0"/>
</table>
</file>

<file path=xl/tables/table110.xml><?xml version="1.0" encoding="utf-8"?>
<table xmlns="http://schemas.openxmlformats.org/spreadsheetml/2006/main" id="36" name="Tabel36" displayName="Tabel36" ref="A5:D12" totalsRowShown="0">
  <autoFilter ref="A5:D12"/>
  <tableColumns count="4">
    <tableColumn id="1" name="Jaar"/>
    <tableColumn id="2" name="Lengte waterleidingsnet in meter" dataDxfId="51"/>
    <tableColumn id="3" name="Aantal aftakkingen" dataDxfId="50"/>
    <tableColumn id="4" name="Aantal gebouwen" dataDxfId="49"/>
  </tableColumns>
  <tableStyleInfo name="TableStyleMedium1" showFirstColumn="0" showLastColumn="0" showRowStripes="1" showColumnStripes="0"/>
</table>
</file>

<file path=xl/tables/table111.xml><?xml version="1.0" encoding="utf-8"?>
<table xmlns="http://schemas.openxmlformats.org/spreadsheetml/2006/main" id="37" name="Tabel37" displayName="Tabel37" ref="A15:B22" totalsRowShown="0">
  <autoFilter ref="A15:B22"/>
  <tableColumns count="2">
    <tableColumn id="1" name="Jaar"/>
    <tableColumn id="2" name="Aantal IBA's"/>
  </tableColumns>
  <tableStyleInfo name="TableStyleMedium1" showFirstColumn="0" showLastColumn="0" showRowStripes="1" showColumnStripes="0"/>
</table>
</file>

<file path=xl/tables/table112.xml><?xml version="1.0" encoding="utf-8"?>
<table xmlns="http://schemas.openxmlformats.org/spreadsheetml/2006/main" id="38" name="Tabel38" displayName="Tabel38" ref="A25:B32" totalsRowShown="0">
  <autoFilter ref="A25:B32"/>
  <tableColumns count="2">
    <tableColumn id="1" name="Jaar"/>
    <tableColumn id="2" name="Aantal ontbrekende aansluitingspunten op de waterleiding"/>
  </tableColumns>
  <tableStyleInfo name="TableStyleMedium1" showFirstColumn="0" showLastColumn="0" showRowStripes="1" showColumnStripes="0"/>
</table>
</file>

<file path=xl/tables/table113.xml><?xml version="1.0" encoding="utf-8"?>
<table xmlns="http://schemas.openxmlformats.org/spreadsheetml/2006/main" id="39" name="Tabel39" displayName="Tabel39" ref="A35:B42" totalsRowShown="0">
  <autoFilter ref="A35:B42"/>
  <tableColumns count="2">
    <tableColumn id="1" name="Jaar" dataDxfId="48"/>
    <tableColumn id="2" name="Uitvoeringsgraad zoneringsplan"/>
  </tableColumns>
  <tableStyleInfo name="TableStyleMedium1" showFirstColumn="0" showLastColumn="0" showRowStripes="1" showColumnStripes="0"/>
</table>
</file>

<file path=xl/tables/table114.xml><?xml version="1.0" encoding="utf-8"?>
<table xmlns="http://schemas.openxmlformats.org/spreadsheetml/2006/main" id="45" name="Tabel45" displayName="Tabel45" ref="A49:C54" totalsRowShown="0">
  <autoFilter ref="A49:C54"/>
  <tableColumns count="3">
    <tableColumn id="1" name="Jaar"/>
    <tableColumn id="2" name="Premie alternatieve energievormen"/>
    <tableColumn id="3" name="Premies FSC-hout"/>
  </tableColumns>
  <tableStyleInfo name="TableStyleMedium1" showFirstColumn="0" showLastColumn="0" showRowStripes="1" showColumnStripes="0"/>
</table>
</file>

<file path=xl/tables/table115.xml><?xml version="1.0" encoding="utf-8"?>
<table xmlns="http://schemas.openxmlformats.org/spreadsheetml/2006/main" id="81" name="Tabel81" displayName="Tabel81" ref="A62:E64" totalsRowShown="0">
  <autoFilter ref="A62:E64"/>
  <tableColumns count="5">
    <tableColumn id="1" name="Jaar"/>
    <tableColumn id="2" name="Regio"/>
    <tableColumn id="5" name="Energiezuinige ketel" dataCellStyle="Procent"/>
    <tableColumn id="4" name="Zonnepanelen" dataCellStyle="Procent"/>
    <tableColumn id="3" name="Zonneboiler" dataCellStyle="Procent"/>
  </tableColumns>
  <tableStyleInfo name="TableStyleMedium1" showFirstColumn="0" showLastColumn="0" showRowStripes="1" showColumnStripes="0"/>
</table>
</file>

<file path=xl/tables/table116.xml><?xml version="1.0" encoding="utf-8"?>
<table xmlns="http://schemas.openxmlformats.org/spreadsheetml/2006/main" id="92" name="Tabel92" displayName="Tabel92" ref="A96:B105" totalsRowShown="0" headerRowDxfId="47" headerRowCellStyle="Standaard 2">
  <autoFilter ref="A96:B105"/>
  <tableColumns count="2">
    <tableColumn id="1" name="Jaar"/>
    <tableColumn id="2" name="Aantal kg huisvuil per inwoner" dataDxfId="46"/>
  </tableColumns>
  <tableStyleInfo name="TableStyleMedium1" showFirstColumn="0" showLastColumn="0" showRowStripes="1" showColumnStripes="0"/>
</table>
</file>

<file path=xl/tables/table117.xml><?xml version="1.0" encoding="utf-8"?>
<table xmlns="http://schemas.openxmlformats.org/spreadsheetml/2006/main" id="102" name="Tabel102" displayName="Tabel102" ref="A143:B149" totalsRowShown="0">
  <autoFilter ref="A143:B149"/>
  <tableColumns count="2">
    <tableColumn id="1" name="Jaar"/>
    <tableColumn id="2" name="Aantal kg asbestcement (incl. doorverwijzing)" dataDxfId="45"/>
  </tableColumns>
  <tableStyleInfo name="TableStyleMedium1" showFirstColumn="0" showLastColumn="0" showRowStripes="1" showColumnStripes="0"/>
</table>
</file>

<file path=xl/tables/table118.xml><?xml version="1.0" encoding="utf-8"?>
<table xmlns="http://schemas.openxmlformats.org/spreadsheetml/2006/main" id="103" name="Tabel103" displayName="Tabel103" ref="A113:S119" totalsRowShown="0" headerRowDxfId="44" dataDxfId="43" headerRowCellStyle="Standaard 2">
  <autoFilter ref="A113:S119"/>
  <tableColumns count="19">
    <tableColumn id="1" name="Jaar"/>
    <tableColumn id="2" name="Huisvuil (inclusief KMO-zakken)" dataDxfId="42"/>
    <tableColumn id="10" name="Groeiindex huisvuil" dataDxfId="41">
      <calculatedColumnFormula>Tabel103[[#This Row],[Huisvuil (inclusief KMO-zakken)]]/$B$114*100</calculatedColumnFormula>
    </tableColumn>
    <tableColumn id="3" name="PMD" dataDxfId="40"/>
    <tableColumn id="11" name="Groeiindex PMD" dataDxfId="39">
      <calculatedColumnFormula>Tabel103[[#This Row],[PMD]]/$D$114*100</calculatedColumnFormula>
    </tableColumn>
    <tableColumn id="4" name="Papier &amp; karton" dataDxfId="38"/>
    <tableColumn id="12" name="Groeiindex Papier en karton" dataDxfId="37">
      <calculatedColumnFormula>Tabel103[[#This Row],[Papier &amp; karton]]/$F$114*100</calculatedColumnFormula>
    </tableColumn>
    <tableColumn id="5" name="Groenafval van Imog-tuinafvalbakken" dataDxfId="36"/>
    <tableColumn id="13" name="Groeiindex groenafval " dataDxfId="35">
      <calculatedColumnFormula>Tabel103[[#This Row],[Groenafval van Imog-tuinafvalbakken]]/$H$114*100</calculatedColumnFormula>
    </tableColumn>
    <tableColumn id="6" name="Multistroom via Imog" dataDxfId="34"/>
    <tableColumn id="14" name="Groeiindex multistroom" dataDxfId="33">
      <calculatedColumnFormula>Tabel103[[#This Row],[Multistroom via Imog]]/$J$114*100</calculatedColumnFormula>
    </tableColumn>
    <tableColumn id="7" name="Asbestcement op afroep via Imog" dataDxfId="32"/>
    <tableColumn id="15" name="Groeiindex asbestcement " dataDxfId="31">
      <calculatedColumnFormula>Tabel103[[#This Row],[Asbestcement op afroep via Imog]]/$L$115*100</calculatedColumnFormula>
    </tableColumn>
    <tableColumn id="9" name="Kledij" dataDxfId="30"/>
    <tableColumn id="17" name="Groeiindex kledij" dataDxfId="29">
      <calculatedColumnFormula>Tabel103[[#This Row],[Kledij]]/$N$114*100</calculatedColumnFormula>
    </tableColumn>
    <tableColumn id="18" name="Glas (glasbollen)" dataDxfId="28"/>
    <tableColumn id="20" name="Groeiindex glas in glasbollen" dataDxfId="27">
      <calculatedColumnFormula>Tabel103[[#This Row],[Glas (glasbollen)]]/$P$114*100</calculatedColumnFormula>
    </tableColumn>
    <tableColumn id="19" name="Kledij (kledijcontainer)" dataDxfId="26"/>
    <tableColumn id="21" name="Groeiindex kledij in vaste containers " dataDxfId="25">
      <calculatedColumnFormula>Tabel103[[#This Row],[Kledij (kledijcontainer)]]/$R$114*100</calculatedColumnFormula>
    </tableColumn>
  </tableColumns>
  <tableStyleInfo name="TableStyleMedium1" showFirstColumn="0" showLastColumn="0" showRowStripes="1" showColumnStripes="0"/>
</table>
</file>

<file path=xl/tables/table119.xml><?xml version="1.0" encoding="utf-8"?>
<table xmlns="http://schemas.openxmlformats.org/spreadsheetml/2006/main" id="41" name="Tabel41" displayName="Tabel41" ref="A158:B173" totalsRowShown="0">
  <autoFilter ref="A158:B173"/>
  <tableColumns count="2">
    <tableColumn id="1" name="Jaar"/>
    <tableColumn id="2" name="Aantal zwaluwnesten"/>
  </tableColumns>
  <tableStyleInfo name="TableStyleMedium1" showFirstColumn="0" showLastColumn="0" showRowStripes="1" showColumnStripes="0"/>
</table>
</file>

<file path=xl/tables/table12.xml><?xml version="1.0" encoding="utf-8"?>
<table xmlns="http://schemas.openxmlformats.org/spreadsheetml/2006/main" id="24" name="Tabel24" displayName="Tabel24" ref="A17:K20" totalsRowShown="0" tableBorderDxfId="512">
  <autoFilter ref="A17:K20"/>
  <tableColumns count="11">
    <tableColumn id="1" name="Jaar"/>
    <tableColumn id="2" name="Diefstal gewapenderhand" dataDxfId="511"/>
    <tableColumn id="3" name="Diefstal met geweld zonder wapen" dataDxfId="510"/>
    <tableColumn id="4" name="Diefstal uit of aan voertuig" dataDxfId="509"/>
    <tableColumn id="5" name="Diefstal van wapens of explosieven" dataDxfId="508"/>
    <tableColumn id="6" name="Handtasroof" dataDxfId="507"/>
    <tableColumn id="7" name="Grijpdiefstal" dataDxfId="506"/>
    <tableColumn id="8" name="zakkenrollerij" dataDxfId="505"/>
    <tableColumn id="9" name="winkeldiefstal" dataDxfId="504"/>
    <tableColumn id="10" name="diefstal met list" dataDxfId="503"/>
    <tableColumn id="11" name="metaaldiefstal" dataDxfId="502"/>
  </tableColumns>
  <tableStyleInfo name="TableStyleMedium1" showFirstColumn="0" showLastColumn="0" showRowStripes="1" showColumnStripes="0"/>
</table>
</file>

<file path=xl/tables/table120.xml><?xml version="1.0" encoding="utf-8"?>
<table xmlns="http://schemas.openxmlformats.org/spreadsheetml/2006/main" id="64" name="Tabel64" displayName="Tabel64" ref="A128:C132" totalsRowShown="0">
  <autoFilter ref="A128:C132"/>
  <tableColumns count="3">
    <tableColumn id="1" name="Jaar"/>
    <tableColumn id="4" name="Permanente kledijcontainers" dataDxfId="24"/>
    <tableColumn id="5" name="Huis aan huis inzameling" dataDxfId="23"/>
  </tableColumns>
  <tableStyleInfo name="TableStyleMedium1" showFirstColumn="0" showLastColumn="0" showRowStripes="1" showColumnStripes="0"/>
</table>
</file>

<file path=xl/tables/table121.xml><?xml version="1.0" encoding="utf-8"?>
<table xmlns="http://schemas.openxmlformats.org/spreadsheetml/2006/main" id="82" name="Tabel82" displayName="Tabel82" ref="A5:R17" totalsRowShown="0" headerRowDxfId="22" dataDxfId="21">
  <autoFilter ref="A5:R17"/>
  <tableColumns count="18">
    <tableColumn id="1" name="Jaar" dataDxfId="20"/>
    <tableColumn id="2" name="Stadhuis" dataDxfId="19"/>
    <tableColumn id="3" name="Bibliotheek" dataDxfId="18"/>
    <tableColumn id="4" name="Brandweer" dataDxfId="17"/>
    <tableColumn id="5" name="Jeugdcentrum TSAS" dataDxfId="16"/>
    <tableColumn id="6" name="CC Het Spoor" dataDxfId="15"/>
    <tableColumn id="7" name="SAMWD" dataDxfId="14"/>
    <tableColumn id="8" name="School Bavikhove" dataDxfId="13"/>
    <tableColumn id="9" name="School Centrum" dataDxfId="12"/>
    <tableColumn id="10" name="School Eiland / AHA!" dataDxfId="11"/>
    <tableColumn id="11" name="School Hulste" dataDxfId="10"/>
    <tableColumn id="12" name="School Stasegem" dataDxfId="9"/>
    <tableColumn id="13" name="Stadsdepot" dataDxfId="8"/>
    <tableColumn id="14" name="Sporthal De Dageraad" dataDxfId="7"/>
    <tableColumn id="15" name="Sporthal Vlasschaard Bavikhove" dataDxfId="6"/>
    <tableColumn id="16" name="Forestiersstadion" dataDxfId="5"/>
    <tableColumn id="18" name="Vrije tijdsdiensten" dataDxfId="4">
      <calculatedColumnFormula>Tabel82[[#This Row],[Bibliotheek]]+Tabel82[[#This Row],[Jeugdcentrum TSAS]]+Tabel82[[#This Row],[CC Het Spoor]]+Tabel82[[#This Row],[Sporthal De Dageraad]]+Tabel82[[#This Row],[Sporthal Vlasschaard Bavikhove]]+Tabel82[[#This Row],[Forestiersstadion]]</calculatedColumnFormula>
    </tableColumn>
    <tableColumn id="19" name="Scholen" dataDxfId="3">
      <calculatedColumnFormula>Tabel82[[#This Row],[SAMWD]]+Tabel82[[#This Row],[School Bavikhove]]+Tabel82[[#This Row],[School Centrum]]+Tabel82[[#This Row],[School Eiland / AHA!]]+Tabel82[[#This Row],[School Hulste]]+Tabel82[[#This Row],[School Stasegem]]</calculatedColumnFormula>
    </tableColumn>
  </tableColumns>
  <tableStyleInfo name="TableStyleMedium1" showFirstColumn="0" showLastColumn="0" showRowStripes="1" showColumnStripes="0"/>
</table>
</file>

<file path=xl/tables/table122.xml><?xml version="1.0" encoding="utf-8"?>
<table xmlns="http://schemas.openxmlformats.org/spreadsheetml/2006/main" id="68" name="Tabel68" displayName="Tabel68" ref="A27:N57" totalsRowShown="0">
  <autoFilter ref="A27:N57"/>
  <sortState ref="A28:N57">
    <sortCondition ref="N44:N74"/>
  </sortState>
  <tableColumns count="14">
    <tableColumn id="1" name="Bestuurder"/>
    <tableColumn id="2" name="Wagen"/>
    <tableColumn id="3" name="Nrplaat"/>
    <tableColumn id="4" name="Km begin"/>
    <tableColumn id="5" name="datum begin" dataDxfId="2"/>
    <tableColumn id="6" name="Km einde"/>
    <tableColumn id="7" name="datum eind" dataDxfId="1"/>
    <tableColumn id="8" name="periode"/>
    <tableColumn id="9" name="getankte l."/>
    <tableColumn id="10" name="verbruik"/>
    <tableColumn id="11" name=" km/jaar (365d)"/>
    <tableColumn id="12" name="Liter/jaar (365d)"/>
    <tableColumn id="13" name="brandstof"/>
    <tableColumn id="14" name="in dienst" dataDxfId="0"/>
  </tableColumns>
  <tableStyleInfo name="TableStyleMedium1" showFirstColumn="0" showLastColumn="0" showRowStripes="1" showColumnStripes="0"/>
</table>
</file>

<file path=xl/tables/table13.xml><?xml version="1.0" encoding="utf-8"?>
<table xmlns="http://schemas.openxmlformats.org/spreadsheetml/2006/main" id="26" name="Tabel26" displayName="Tabel26" ref="A45:J48" totalsRowShown="0">
  <autoFilter ref="A45:J48"/>
  <tableColumns count="10">
    <tableColumn id="1" name="Jaar"/>
    <tableColumn id="2" name="Overlast in verkeer" dataDxfId="501"/>
    <tableColumn id="3" name="Vandalisme - schade" dataDxfId="500"/>
    <tableColumn id="4" name="Netheid - omgeving" dataDxfId="499"/>
    <tableColumn id="5" name="Geluidshinder" dataDxfId="498"/>
    <tableColumn id="6" name="Storend gedrag - drugs" dataDxfId="497"/>
    <tableColumn id="7" name="Storend gedrag - alcohol/dronkenschap" dataDxfId="496"/>
    <tableColumn id="8" name="Storende gedrag - Intimidatie/lastig vallen/beledigingen" dataDxfId="495"/>
    <tableColumn id="9" name="Vechten" dataDxfId="494"/>
    <tableColumn id="10" name="Andere" dataDxfId="493"/>
  </tableColumns>
  <tableStyleInfo name="TableStyleMedium1" showFirstColumn="0" showLastColumn="0" showRowStripes="1" showColumnStripes="0"/>
</table>
</file>

<file path=xl/tables/table14.xml><?xml version="1.0" encoding="utf-8"?>
<table xmlns="http://schemas.openxmlformats.org/spreadsheetml/2006/main" id="27" name="Tabel27" displayName="Tabel27" ref="A56:G59" totalsRowShown="0">
  <autoFilter ref="A56:G59"/>
  <tableColumns count="7">
    <tableColumn id="1" name="Jaar"/>
    <tableColumn id="2" name="Snelheidscontrole - Passanten" dataDxfId="492"/>
    <tableColumn id="3" name="Snelheidscontrole - Overtreders" dataDxfId="491"/>
    <tableColumn id="4" name="Snelheidscontrole - % overtreders" dataDxfId="490" dataCellStyle="Procent">
      <calculatedColumnFormula>Tabel27[[#This Row],[Snelheidscontrole - Overtreders]]/Tabel27[[#This Row],[Snelheidscontrole - Passanten]]</calculatedColumnFormula>
    </tableColumn>
    <tableColumn id="5" name="Onbemande snelheid - Passanten" dataDxfId="489"/>
    <tableColumn id="6" name="Onbemande snelheid - Overtreders" dataDxfId="488"/>
    <tableColumn id="7" name="Onbemande snelheid - % overtreders" dataDxfId="487">
      <calculatedColumnFormula>Tabel27[[#This Row],[Onbemande snelheid - Overtreders]]/Tabel27[[#This Row],[Onbemande snelheid - Passanten]]</calculatedColumnFormula>
    </tableColumn>
  </tableColumns>
  <tableStyleInfo name="TableStyleMedium1" showFirstColumn="0" showLastColumn="0" showRowStripes="1" showColumnStripes="0"/>
</table>
</file>

<file path=xl/tables/table15.xml><?xml version="1.0" encoding="utf-8"?>
<table xmlns="http://schemas.openxmlformats.org/spreadsheetml/2006/main" id="25" name="Tabel25" displayName="Tabel25" ref="A28:F31" totalsRowShown="0" headerRowDxfId="486" dataDxfId="485">
  <autoFilter ref="A28:F31"/>
  <tableColumns count="6">
    <tableColumn id="1" name="Jaar"/>
    <tableColumn id="2" name="Woninginbraak" dataDxfId="484"/>
    <tableColumn id="3" name="Inbraak in bedrijf of handelszaak" dataDxfId="483"/>
    <tableColumn id="4" name="Inbraak in openbare of overheidsinstelling" dataDxfId="482"/>
    <tableColumn id="5" name="Ramkraak" dataDxfId="481"/>
    <tableColumn id="6" name="Inbraak in gebouw" dataDxfId="480"/>
  </tableColumns>
  <tableStyleInfo name="TableStyleMedium1" showFirstColumn="0" showLastColumn="0" showRowStripes="1" showColumnStripes="0"/>
</table>
</file>

<file path=xl/tables/table16.xml><?xml version="1.0" encoding="utf-8"?>
<table xmlns="http://schemas.openxmlformats.org/spreadsheetml/2006/main" id="21" name="Tabel21" displayName="Tabel21" ref="A82:J91" totalsRowShown="0" headerRowDxfId="479" dataDxfId="478" dataCellStyle="Standaard 2 2">
  <autoFilter ref="A82:J91"/>
  <tableColumns count="10">
    <tableColumn id="1" name="Jaar"/>
    <tableColumn id="2" name="Verkeersongevallen stoffelijke schade zonder vluchtmisdrijf" dataDxfId="477" dataCellStyle="Standaard 2 2"/>
    <tableColumn id="3" name="Verkeersongevallen stoffelijke schade met  vluchtmisdrijf" dataDxfId="476" dataCellStyle="Standaard 2 2"/>
    <tableColumn id="8" name="Verkeersongevallen stoffelijke schade" dataDxfId="475" dataCellStyle="Standaard 2 2">
      <calculatedColumnFormula>Tabel21[[#This Row],[Verkeersongevallen stoffelijke schade zonder vluchtmisdrijf]]+Tabel21[[#This Row],[Verkeersongevallen stoffelijke schade met  vluchtmisdrijf]]</calculatedColumnFormula>
    </tableColumn>
    <tableColumn id="4" name="Verkeersongevallen met gewonden zonder vluchtmisdrijf" dataDxfId="474" dataCellStyle="Standaard 2 2"/>
    <tableColumn id="5" name="Verkeersongevallen met gewonden met vluchtmisdrijf" dataDxfId="473" dataCellStyle="Standaard 2 2"/>
    <tableColumn id="9" name="Verkeersongevallen met gewonden" dataDxfId="472" dataCellStyle="Standaard 2 2">
      <calculatedColumnFormula>Tabel21[[#This Row],[Verkeersongevallen met gewonden zonder vluchtmisdrijf]]+Tabel21[[#This Row],[Verkeersongevallen met gewonden met vluchtmisdrijf]]</calculatedColumnFormula>
    </tableColumn>
    <tableColumn id="6" name="Verkeersongevallen met doden zonder vluchtmisdrijf" dataDxfId="471" dataCellStyle="Standaard 2 2"/>
    <tableColumn id="7" name="Verkeersongevallen met doden met vluchtmisdrijf" dataDxfId="470" dataCellStyle="Standaard 2 2"/>
    <tableColumn id="10" name="Verkeersongevallen met doden" dataDxfId="469" dataCellStyle="Standaard 2 2">
      <calculatedColumnFormula>Tabel21[[#This Row],[Verkeersongevallen met doden zonder vluchtmisdrijf]]+Tabel21[[#This Row],[Verkeersongevallen met doden met vluchtmisdrijf]]</calculatedColumnFormula>
    </tableColumn>
  </tableColumns>
  <tableStyleInfo name="TableStyleMedium1" showFirstColumn="0" showLastColumn="0" showRowStripes="1" showColumnStripes="0"/>
</table>
</file>

<file path=xl/tables/table17.xml><?xml version="1.0" encoding="utf-8"?>
<table xmlns="http://schemas.openxmlformats.org/spreadsheetml/2006/main" id="105" name="Tabel105" displayName="Tabel105" ref="A67:C69" totalsRowShown="0">
  <autoFilter ref="A67:C69"/>
  <tableColumns count="3">
    <tableColumn id="1" name="Jaar"/>
    <tableColumn id="2" name="Samplings" dataDxfId="468"/>
    <tableColumn id="3" name="Ademtests" dataDxfId="467"/>
  </tableColumns>
  <tableStyleInfo name="TableStyleMedium1" showFirstColumn="0" showLastColumn="0" showRowStripes="1" showColumnStripes="0"/>
</table>
</file>

<file path=xl/tables/table18.xml><?xml version="1.0" encoding="utf-8"?>
<table xmlns="http://schemas.openxmlformats.org/spreadsheetml/2006/main" id="15" name="Tabel816" displayName="Tabel816" ref="A6:J30" totalsRowShown="0" headerRowDxfId="466">
  <autoFilter ref="A6:J30"/>
  <tableColumns count="10">
    <tableColumn id="1" name="Jaar"/>
    <tableColumn id="2" name="Locatie"/>
    <tableColumn id="3" name="Aandeel schoolse vertraging lager onderwijs" dataDxfId="465" dataCellStyle="Procent"/>
    <tableColumn id="4" name="Aandeel schoolse vertraging gewoon secundair onderwijs" dataDxfId="464" dataCellStyle="Procent"/>
    <tableColumn id="5" name="Aantal lln lager Ndls met min. 2 jaar schoolse vertraging" dataDxfId="463"/>
    <tableColumn id="6" name="Aantal lln lager niet-Ndls met min. 2 jaar schoolse vertraging" dataDxfId="462" dataCellStyle="Procent"/>
    <tableColumn id="11" name="Aantal lln secundair Ndls met min. 2 jaar schoolse vertraging" dataDxfId="461" dataCellStyle="Procent"/>
    <tableColumn id="12" name="Aantal lln secundair niet-Ndls met min. 2 jaar schoolse vertraging" dataDxfId="460" dataCellStyle="Procent"/>
    <tableColumn id="7" name="Aantal vroegtijdig schoolverlaters" dataDxfId="459" dataCellStyle="Procent"/>
    <tableColumn id="8" name="Percentage vroegtijdig schoolverlaters tov schoolverlaters" dataDxfId="458" dataCellStyle="Procent"/>
  </tableColumns>
  <tableStyleInfo name="TableStyleLight8" showFirstColumn="0" showLastColumn="0" showRowStripes="1" showColumnStripes="0"/>
</table>
</file>

<file path=xl/tables/table19.xml><?xml version="1.0" encoding="utf-8"?>
<table xmlns="http://schemas.openxmlformats.org/spreadsheetml/2006/main" id="23" name="Tabel23" displayName="Tabel23" ref="A38:P46" totalsRowShown="0" headerRowDxfId="457" dataDxfId="455" headerRowBorderDxfId="456" tableBorderDxfId="454" totalsRowBorderDxfId="453" headerRowCellStyle="Standaard_Blad1" dataCellStyle="Procent">
  <autoFilter ref="A38:P46"/>
  <tableColumns count="16">
    <tableColumn id="1" name="Schooljaar" dataDxfId="452" dataCellStyle="Standaard_Per gemeente - algemeen_1"/>
    <tableColumn id="2" name="Gemeente" dataDxfId="451" dataCellStyle="Standaard_Per gemeente - algemeen_1"/>
    <tableColumn id="3" name="Provincie" dataDxfId="450" dataCellStyle="Standaard_Per gemeente - algemeen_1"/>
    <tableColumn id="4" name="Niveau" dataDxfId="449" dataCellStyle="Standaard_Per gemeente - algemeen_1"/>
    <tableColumn id="5" name="Niveau afgekort" dataDxfId="448" dataCellStyle="Standaard_Per gemeente - algemeen_1"/>
    <tableColumn id="6" name="Aantal lln op 1 feb"/>
    <tableColumn id="7" name="Aantal lln 5-9 halve dagen PA"/>
    <tableColumn id="8" name="Aantal lln 10-14 halve dagen PA"/>
    <tableColumn id="9" name="Aantal lln 15-29 halve dagen PA"/>
    <tableColumn id="10" name="Aantal lln minstens 30 halve dagen PA"/>
    <tableColumn id="11" name="Aantal lln tucht"/>
    <tableColumn id="12" name="% lln 5-9 halve dagen PA" dataDxfId="447" dataCellStyle="Procent">
      <calculatedColumnFormula>G39/$F39</calculatedColumnFormula>
    </tableColumn>
    <tableColumn id="13" name="% lln 10-14 halve dagen PA" dataDxfId="446" dataCellStyle="Procent">
      <calculatedColumnFormula>H39/$F39</calculatedColumnFormula>
    </tableColumn>
    <tableColumn id="14" name="% lln 15-29 halve dagen PA" dataDxfId="445" dataCellStyle="Procent">
      <calculatedColumnFormula>I39/$F39</calculatedColumnFormula>
    </tableColumn>
    <tableColumn id="15" name="% lln minstens 30 halve dagen PA-codes" dataDxfId="444" dataCellStyle="Procent">
      <calculatedColumnFormula>J39/$F39</calculatedColumnFormula>
    </tableColumn>
    <tableColumn id="16" name="% lln tucht" dataDxfId="443" dataCellStyle="Procent">
      <calculatedColumnFormula>K39/$F39</calculatedColumnFormula>
    </tableColumn>
  </tableColumns>
  <tableStyleInfo name="TableStyleMedium1" showFirstColumn="0" showLastColumn="0" showRowStripes="1" showColumnStripes="0"/>
</table>
</file>

<file path=xl/tables/table2.xml><?xml version="1.0" encoding="utf-8"?>
<table xmlns="http://schemas.openxmlformats.org/spreadsheetml/2006/main" id="7" name="Tabel7" displayName="Tabel7" ref="A21:M27" totalsRowShown="0" headerRowDxfId="641">
  <autoFilter ref="A21:M27"/>
  <tableColumns count="13">
    <tableColumn id="1" name="Jaar"/>
    <tableColumn id="2" name="Crisisverblijf Vrijdomkaai 1/001 (alleenstaande)"/>
    <tableColumn id="3" name="Crisisverblijf Vrijdomkaai 1/002 (gezin met kind) "/>
    <tableColumn id="4" name="Crisisverblijf Vrijdomkaai 1/003 (koppel)"/>
    <tableColumn id="5" name="Doorgangswoning Ter Perre 16"/>
    <tableColumn id="6" name="Doorgangswoning Elfde Julistraat 20"/>
    <tableColumn id="7" name="Doorgangswoning Pevernagestraat 40/01"/>
    <tableColumn id="8" name="Doorgangswoning  Pevernagestraat 40/0101"/>
    <tableColumn id="9" name="Doorgangswoning  Pevernagestraat 40/0102"/>
    <tableColumn id="10" name="Doorgangswoning  Pevernagestraat 40/02"/>
    <tableColumn id="11" name="Doorgangswoning  Wijdhagestraat 45/0101"/>
    <tableColumn id="12" name="Doorgangswoning  Wijdhagestraat 45/0102"/>
    <tableColumn id="13" name="Doorgangswoning  Boterpotstraat 4"/>
  </tableColumns>
  <tableStyleInfo name="TableStyleMedium1" showFirstColumn="0" showLastColumn="0" showRowStripes="1" showColumnStripes="0"/>
</table>
</file>

<file path=xl/tables/table20.xml><?xml version="1.0" encoding="utf-8"?>
<table xmlns="http://schemas.openxmlformats.org/spreadsheetml/2006/main" id="28" name="Tabel28" displayName="Tabel28" ref="A53:S130" totalsRowShown="0" headerRowDxfId="442" dataDxfId="440" headerRowBorderDxfId="441" tableBorderDxfId="439">
  <autoFilter ref="A53:S130"/>
  <tableColumns count="19">
    <tableColumn id="1" name="Provincie" dataDxfId="438"/>
    <tableColumn id="2" name="Postnr" dataDxfId="437"/>
    <tableColumn id="3" name="Gemeente" dataDxfId="436"/>
    <tableColumn id="4" name="Instelling" dataDxfId="435"/>
    <tableColumn id="5" name="Naam instelling" dataDxfId="434"/>
    <tableColumn id="6" name="Straat" dataDxfId="433"/>
    <tableColumn id="7" name="Huisnr" dataDxfId="432"/>
    <tableColumn id="11" name="Teldatum (1)" dataDxfId="431"/>
    <tableColumn id="12" name="Aantal lln (1)" dataDxfId="430"/>
    <tableColumn id="13" name="Indicator &quot;opleiding moeder&quot; (1)" dataDxfId="429"/>
    <tableColumn id="14" name="Indicator &quot;schooltoelage&quot;" dataDxfId="428"/>
    <tableColumn id="15" name="Indicator &quot;thuistaal&quot; (1)" dataDxfId="427"/>
    <tableColumn id="16" name="Indicator &quot;buurt&quot;" dataDxfId="426"/>
    <tableColumn id="17" name="Schooljaar" dataDxfId="425">
      <calculatedColumnFormula>YEAR(Tabel28[[#This Row],[Teldatum (1)]])</calculatedColumnFormula>
    </tableColumn>
    <tableColumn id="18" name="School" dataDxfId="424">
      <calculatedColumnFormula>VLOOKUP(Tabel28[[#This Row],[Instelling]],Tabel30[#All],4,FALSE)</calculatedColumnFormula>
    </tableColumn>
    <tableColumn id="19" name="Percentage indicator &quot;opleiding moeder&quot;" dataDxfId="423">
      <calculatedColumnFormula>Tabel28[[#This Row],[Indicator "opleiding moeder" (1)]]/Tabel28[[#This Row],[Aantal lln (1)]]</calculatedColumnFormula>
    </tableColumn>
    <tableColumn id="20" name="Percentage indicator  &quot;schooltoelage&quot;" dataDxfId="422">
      <calculatedColumnFormula>Tabel28[[#This Row],[Indicator "schooltoelage"]]/Tabel28[[#This Row],[Aantal lln (1)]]</calculatedColumnFormula>
    </tableColumn>
    <tableColumn id="21" name="Percentage indicator &quot;Thuistaal&quot;" dataDxfId="421">
      <calculatedColumnFormula>Tabel28[[#This Row],[Indicator "thuistaal" (1)]]/Tabel28[[#This Row],[Aantal lln (1)]]</calculatedColumnFormula>
    </tableColumn>
    <tableColumn id="22" name="Percentage indicator &quot;buurt&quot;" dataDxfId="420">
      <calculatedColumnFormula>Tabel28[[#This Row],[Indicator "buurt"]]/Tabel28[[#This Row],[Aantal lln (1)]]</calculatedColumnFormula>
    </tableColumn>
  </tableColumns>
  <tableStyleInfo name="TableStyleMedium1" showFirstColumn="0" showLastColumn="0" showRowStripes="1" showColumnStripes="0"/>
</table>
</file>

<file path=xl/tables/table21.xml><?xml version="1.0" encoding="utf-8"?>
<table xmlns="http://schemas.openxmlformats.org/spreadsheetml/2006/main" id="30" name="Tabel30" displayName="Tabel30" ref="V53:Y64" totalsRowShown="0" headerRowDxfId="419">
  <autoFilter ref="V53:Y64"/>
  <tableColumns count="4">
    <tableColumn id="1" name="Instelling"/>
    <tableColumn id="2" name="Naam instelling" dataDxfId="418"/>
    <tableColumn id="3" name="Straat" dataDxfId="417"/>
    <tableColumn id="4" name="School" dataDxfId="416"/>
  </tableColumns>
  <tableStyleInfo name="TableStyleMedium1" showFirstColumn="0" showLastColumn="0" showRowStripes="1" showColumnStripes="0"/>
</table>
</file>

<file path=xl/tables/table22.xml><?xml version="1.0" encoding="utf-8"?>
<table xmlns="http://schemas.openxmlformats.org/spreadsheetml/2006/main" id="40" name="Tabel40" displayName="Tabel40" ref="A155:G158" totalsRowShown="0" headerRowDxfId="415" dataDxfId="414" dataCellStyle="Procent">
  <autoFilter ref="A155:G158"/>
  <tableColumns count="7">
    <tableColumn id="1" name="Jaar"/>
    <tableColumn id="2" name="Werkloosheidsdruk mannen Harelbeke" dataDxfId="413" dataCellStyle="Procent"/>
    <tableColumn id="3" name="Werkloosheidsdruk vrouwen Harelbeke" dataDxfId="412" dataCellStyle="Procent"/>
    <tableColumn id="4" name="Werkloosheidsdruk mannen Arr Kor" dataDxfId="411" dataCellStyle="Procent"/>
    <tableColumn id="5" name="Werkloosheidsdruk vrouwen  Arr Kor" dataDxfId="410" dataCellStyle="Procent"/>
    <tableColumn id="6" name="Werkloosheidsdruk mannen Vlaams Gewest" dataDxfId="409" dataCellStyle="Procent"/>
    <tableColumn id="7" name="Werkloosheidsdruk vrouwen Vlaams Gewest" dataDxfId="408" dataCellStyle="Procent"/>
  </tableColumns>
  <tableStyleInfo name="TableStyleMedium1" showFirstColumn="0" showLastColumn="0" showRowStripes="1" showColumnStripes="0"/>
</table>
</file>

<file path=xl/tables/table23.xml><?xml version="1.0" encoding="utf-8"?>
<table xmlns="http://schemas.openxmlformats.org/spreadsheetml/2006/main" id="42" name="Tabel42" displayName="Tabel42" ref="A167:D175" totalsRowShown="0">
  <autoFilter ref="A167:D175"/>
  <sortState ref="A155:D162">
    <sortCondition ref="A14:A22"/>
  </sortState>
  <tableColumns count="4">
    <tableColumn id="1" name="Jaar"/>
    <tableColumn id="8" name="Regio"/>
    <tableColumn id="3" name="Evolutie beroepsbevoking laatste 4 jaar" dataDxfId="407" dataCellStyle="Procent"/>
    <tableColumn id="4" name="Activiteitsgraad" dataDxfId="406" dataCellStyle="Procent"/>
  </tableColumns>
  <tableStyleInfo name="TableStyleMedium1" showFirstColumn="0" showLastColumn="0" showRowStripes="1" showColumnStripes="0"/>
</table>
</file>

<file path=xl/tables/table24.xml><?xml version="1.0" encoding="utf-8"?>
<table xmlns="http://schemas.openxmlformats.org/spreadsheetml/2006/main" id="43" name="Tabel43" displayName="Tabel43" ref="A184:E192" totalsRowShown="0">
  <autoFilter ref="A184:E192"/>
  <sortState ref="A168:E175">
    <sortCondition ref="A27:A35"/>
  </sortState>
  <tableColumns count="5">
    <tableColumn id="1" name="Jaar"/>
    <tableColumn id="2" name="Regio"/>
    <tableColumn id="3" name="Belastbaar inkomen per inwoner" dataCellStyle="Valuta"/>
    <tableColumn id="4" name="Gemiddelde jaarlijkse groei belastbaar inkomen per inwoner vorige 10 jaar" dataDxfId="405" dataCellStyle="Procent"/>
    <tableColumn id="5" name="Welvaartsindex (België = 100)"/>
  </tableColumns>
  <tableStyleInfo name="TableStyleMedium1" showFirstColumn="0" showLastColumn="0" showRowStripes="1" showColumnStripes="0"/>
</table>
</file>

<file path=xl/tables/table25.xml><?xml version="1.0" encoding="utf-8"?>
<table xmlns="http://schemas.openxmlformats.org/spreadsheetml/2006/main" id="51" name="Tabel51" displayName="Tabel51" ref="A203:H211" totalsRowShown="0">
  <autoFilter ref="A203:H211"/>
  <sortState ref="A182:H189">
    <sortCondition ref="A41:A49"/>
  </sortState>
  <tableColumns count="8">
    <tableColumn id="1" name="Jaar"/>
    <tableColumn id="2" name="Regio"/>
    <tableColumn id="3" name="Evolutie aantal loontrekkers laatste 10 j" dataDxfId="404" dataCellStyle="Procent"/>
    <tableColumn id="4" name="Evolutie aantal zelfstandigen en helpers laaste 10 j" dataDxfId="403" dataCellStyle="Procent"/>
    <tableColumn id="5" name="Industrialiseringsgraad" dataDxfId="402" dataCellStyle="Procent"/>
    <tableColumn id="6" name="Jobratio" dataDxfId="401" dataCellStyle="Procent"/>
    <tableColumn id="7" name="Ondernemersgraad" dataDxfId="400" dataCellStyle="Procent"/>
    <tableColumn id="8" name="Werkzaamheidsgraad" dataDxfId="399" dataCellStyle="Procent"/>
  </tableColumns>
  <tableStyleInfo name="TableStyleMedium1" showFirstColumn="0" showLastColumn="0" showRowStripes="1" showColumnStripes="0"/>
</table>
</file>

<file path=xl/tables/table26.xml><?xml version="1.0" encoding="utf-8"?>
<table xmlns="http://schemas.openxmlformats.org/spreadsheetml/2006/main" id="52" name="Tabel52" displayName="Tabel52" ref="A220:H229" totalsRowShown="0">
  <autoFilter ref="A220:H229"/>
  <sortState ref="A195:H203">
    <sortCondition ref="A54:A63"/>
  </sortState>
  <tableColumns count="8">
    <tableColumn id="1" name="Jaar"/>
    <tableColumn id="2" name="Regio"/>
    <tableColumn id="8" name="Werkloosheidsgraad" dataDxfId="398" dataCellStyle="Procent"/>
    <tableColumn id="3" name="Aandeel laaggeschoolden" dataDxfId="397" dataCellStyle="Procent"/>
    <tableColumn id="4" name="Aandeel jeugdwerklozen" dataDxfId="396" dataCellStyle="Procent"/>
    <tableColumn id="5" name="Aandeel 50-plussers" dataDxfId="395" dataCellStyle="Procent"/>
    <tableColumn id="6" name="Aandeel langdurig werklozen" dataDxfId="394" dataCellStyle="Procent"/>
    <tableColumn id="7" name="Gemid # openstaande vacatures per 100 NWWZ"/>
  </tableColumns>
  <tableStyleInfo name="TableStyleMedium1" showFirstColumn="0" showLastColumn="0" showRowStripes="1" showColumnStripes="0"/>
</table>
</file>

<file path=xl/tables/table27.xml><?xml version="1.0" encoding="utf-8"?>
<table xmlns="http://schemas.openxmlformats.org/spreadsheetml/2006/main" id="53" name="Tabel53" displayName="Tabel53" ref="A237:E245" totalsRowShown="0">
  <autoFilter ref="A237:E245"/>
  <sortState ref="A211:D218">
    <sortCondition ref="A70:A78"/>
  </sortState>
  <tableColumns count="5">
    <tableColumn id="1" name="Jaar"/>
    <tableColumn id="2" name="Regio"/>
    <tableColumn id="3" name="Oprichtingsratio" dataDxfId="393" dataCellStyle="Procent"/>
    <tableColumn id="4" name="Uittredingsratio" dataDxfId="392" dataCellStyle="Procent"/>
    <tableColumn id="5" name="Nettoratio" dataDxfId="391" dataCellStyle="Procent">
      <calculatedColumnFormula>Tabel53[[#This Row],[Oprichtingsratio]]+Tabel53[[#This Row],[Uittredingsratio]]</calculatedColumnFormula>
    </tableColumn>
  </tableColumns>
  <tableStyleInfo name="TableStyleMedium1" showFirstColumn="0" showLastColumn="0" showRowStripes="1" showColumnStripes="0"/>
</table>
</file>

<file path=xl/tables/table28.xml><?xml version="1.0" encoding="utf-8"?>
<table xmlns="http://schemas.openxmlformats.org/spreadsheetml/2006/main" id="55" name="Tabel55" displayName="Tabel55" ref="A253:E254" totalsRowShown="0">
  <autoFilter ref="A253:E254"/>
  <tableColumns count="5">
    <tableColumn id="1" name="Jaar"/>
    <tableColumn id="2" name="WZUA" dataDxfId="390"/>
    <tableColumn id="3" name="BIT" dataDxfId="389"/>
    <tableColumn id="4" name="Vrij ingeschreve" dataDxfId="388"/>
    <tableColumn id="5" name="Andere" dataDxfId="387"/>
  </tableColumns>
  <tableStyleInfo name="TableStyleMedium1" showFirstColumn="0" showLastColumn="0" showRowStripes="1" showColumnStripes="0"/>
</table>
</file>

<file path=xl/tables/table29.xml><?xml version="1.0" encoding="utf-8"?>
<table xmlns="http://schemas.openxmlformats.org/spreadsheetml/2006/main" id="56" name="Tabel56" displayName="Tabel56" ref="A261:C262" totalsRowShown="0">
  <autoFilter ref="A261:C262"/>
  <tableColumns count="3">
    <tableColumn id="1" name="Jaar"/>
    <tableColumn id="2" name="Man" dataDxfId="386" dataCellStyle="Procent"/>
    <tableColumn id="3" name="Vrouw" dataDxfId="385" dataCellStyle="Procent"/>
  </tableColumns>
  <tableStyleInfo name="TableStyleMedium1" showFirstColumn="0" showLastColumn="0" showRowStripes="1" showColumnStripes="0"/>
</table>
</file>

<file path=xl/tables/table3.xml><?xml version="1.0" encoding="utf-8"?>
<table xmlns="http://schemas.openxmlformats.org/spreadsheetml/2006/main" id="10" name="Tabel10" displayName="Tabel10" ref="A50:F57" totalsRowShown="0">
  <autoFilter ref="A50:F57"/>
  <tableColumns count="6">
    <tableColumn id="1" name="Poetshulp leeftijdscategorie"/>
    <tableColumn id="2" name="-60"/>
    <tableColumn id="3" name="60-69"/>
    <tableColumn id="4" name="70-79"/>
    <tableColumn id="5" name="80-89"/>
    <tableColumn id="6" name="90"/>
  </tableColumns>
  <tableStyleInfo name="TableStyleMedium1" showFirstColumn="0" showLastColumn="0" showRowStripes="1" showColumnStripes="0"/>
</table>
</file>

<file path=xl/tables/table30.xml><?xml version="1.0" encoding="utf-8"?>
<table xmlns="http://schemas.openxmlformats.org/spreadsheetml/2006/main" id="57" name="Tabel57" displayName="Tabel57" ref="A270:D271" totalsRowShown="0">
  <autoFilter ref="A270:D271"/>
  <tableColumns count="4">
    <tableColumn id="1" name="Jaar"/>
    <tableColumn id="2" name="&lt;25 jaar" dataDxfId="384" dataCellStyle="Procent"/>
    <tableColumn id="3" name="25 tot 50 jaar" dataDxfId="383" dataCellStyle="Procent"/>
    <tableColumn id="4" name="&gt; 50 jaar" dataDxfId="382" dataCellStyle="Procent"/>
  </tableColumns>
  <tableStyleInfo name="TableStyleMedium1" showFirstColumn="0" showLastColumn="0" showRowStripes="1" showColumnStripes="0"/>
</table>
</file>

<file path=xl/tables/table31.xml><?xml version="1.0" encoding="utf-8"?>
<table xmlns="http://schemas.openxmlformats.org/spreadsheetml/2006/main" id="58" name="Tabel58" displayName="Tabel58" ref="A278:D279" totalsRowShown="0">
  <autoFilter ref="A278:D279"/>
  <tableColumns count="4">
    <tableColumn id="1" name="Jaar"/>
    <tableColumn id="2" name="Laaggeschoold"/>
    <tableColumn id="3" name="Middengeschoold"/>
    <tableColumn id="4" name="Hooggeschoold"/>
  </tableColumns>
  <tableStyleInfo name="TableStyleMedium1" showFirstColumn="0" showLastColumn="0" showRowStripes="1" showColumnStripes="0"/>
</table>
</file>

<file path=xl/tables/table32.xml><?xml version="1.0" encoding="utf-8"?>
<table xmlns="http://schemas.openxmlformats.org/spreadsheetml/2006/main" id="59" name="Tabel59" displayName="Tabel59" ref="A287:D288" totalsRowShown="0" dataDxfId="381" dataCellStyle="Procent">
  <autoFilter ref="A287:D288"/>
  <tableColumns count="4">
    <tableColumn id="1" name="Jaar"/>
    <tableColumn id="2" name="&lt; 1 jaar" dataDxfId="380" dataCellStyle="Procent"/>
    <tableColumn id="3" name="1 tot 2 jaar" dataDxfId="379" dataCellStyle="Procent"/>
    <tableColumn id="4" name="&gt; 2 jaar" dataDxfId="378" dataCellStyle="Procent"/>
  </tableColumns>
  <tableStyleInfo name="TableStyleMedium1" showFirstColumn="0" showLastColumn="0" showRowStripes="1" showColumnStripes="0"/>
</table>
</file>

<file path=xl/tables/table33.xml><?xml version="1.0" encoding="utf-8"?>
<table xmlns="http://schemas.openxmlformats.org/spreadsheetml/2006/main" id="60" name="Tabel60" displayName="Tabel60" ref="A296:C297" totalsRowShown="0">
  <autoFilter ref="A296:C297"/>
  <tableColumns count="3">
    <tableColumn id="1" name="Jaar"/>
    <tableColumn id="2" name="EU " dataDxfId="377" dataCellStyle="Procent"/>
    <tableColumn id="3" name="Niet EU" dataDxfId="376" dataCellStyle="Procent"/>
  </tableColumns>
  <tableStyleInfo name="TableStyleMedium1" showFirstColumn="0" showLastColumn="0" showRowStripes="1" showColumnStripes="0"/>
</table>
</file>

<file path=xl/tables/table34.xml><?xml version="1.0" encoding="utf-8"?>
<table xmlns="http://schemas.openxmlformats.org/spreadsheetml/2006/main" id="61" name="Tabel61" displayName="Tabel61" ref="A306:C307" totalsRowShown="0">
  <autoFilter ref="A306:C307"/>
  <tableColumns count="3">
    <tableColumn id="1" name="Jaar"/>
    <tableColumn id="2" name="Autochtoon" dataDxfId="375" dataCellStyle="Procent"/>
    <tableColumn id="3" name="Allochtoon" dataDxfId="374" dataCellStyle="Procent"/>
  </tableColumns>
  <tableStyleInfo name="TableStyleMedium1" showFirstColumn="0" showLastColumn="0" showRowStripes="1" showColumnStripes="0"/>
</table>
</file>

<file path=xl/tables/table35.xml><?xml version="1.0" encoding="utf-8"?>
<table xmlns="http://schemas.openxmlformats.org/spreadsheetml/2006/main" id="62" name="Tabel62" displayName="Tabel62" ref="A313:C314" totalsRowShown="0">
  <autoFilter ref="A313:C314"/>
  <tableColumns count="3">
    <tableColumn id="1" name="Jaar"/>
    <tableColumn id="2" name="Ja" dataDxfId="373" dataCellStyle="Procent"/>
    <tableColumn id="3" name="Nee" dataDxfId="372" dataCellStyle="Procent"/>
  </tableColumns>
  <tableStyleInfo name="TableStyleMedium1" showFirstColumn="0" showLastColumn="0" showRowStripes="1" showColumnStripes="0"/>
</table>
</file>

<file path=xl/tables/table36.xml><?xml version="1.0" encoding="utf-8"?>
<table xmlns="http://schemas.openxmlformats.org/spreadsheetml/2006/main" id="87" name="Tabel588" displayName="Tabel588" ref="A324:E385" totalsRowShown="0">
  <autoFilter ref="A324:E385"/>
  <tableColumns count="5">
    <tableColumn id="1" name="Jaar"/>
    <tableColumn id="2" name="Industrieterrein" dataDxfId="371"/>
    <tableColumn id="3" name="Totale oppervlakte in hectare" dataDxfId="370"/>
    <tableColumn id="4" name="Bezettingsgraad"/>
    <tableColumn id="5" name="Bezette oppervlakte in hectare" dataDxfId="369">
      <calculatedColumnFormula>C325*D325</calculatedColumnFormula>
    </tableColumn>
  </tableColumns>
  <tableStyleInfo name="TableStyleMedium1" showFirstColumn="0" showLastColumn="0" showRowStripes="1" showColumnStripes="0"/>
</table>
</file>

<file path=xl/tables/table37.xml><?xml version="1.0" encoding="utf-8"?>
<table xmlns="http://schemas.openxmlformats.org/spreadsheetml/2006/main" id="54" name="Tabel54" displayName="Tabel54" ref="A401:E410" totalsRowShown="0">
  <autoFilter ref="A401:E410"/>
  <sortState ref="A390:C395">
    <sortCondition ref="A10:A16"/>
  </sortState>
  <tableColumns count="5">
    <tableColumn id="1" name="Jaar"/>
    <tableColumn id="2" name="Locatie"/>
    <tableColumn id="3" name="Aantal detailhandelszaken per 1000 inwoners"/>
    <tableColumn id="4" name="Percentage leegstand winkelgebied centrum" dataDxfId="368" dataCellStyle="Procent"/>
    <tableColumn id="5" name="Percentage leegstand Groot Harelbeke" dataDxfId="367" dataCellStyle="Procent"/>
  </tableColumns>
  <tableStyleInfo name="TableStyleMedium1" showFirstColumn="0" showLastColumn="0" showRowStripes="1" showColumnStripes="0"/>
</table>
</file>

<file path=xl/tables/table38.xml><?xml version="1.0" encoding="utf-8"?>
<table xmlns="http://schemas.openxmlformats.org/spreadsheetml/2006/main" id="101" name="Tabel101" displayName="Tabel101" ref="A419:E427" totalsRowShown="0">
  <autoFilter ref="A419:E427"/>
  <tableColumns count="5">
    <tableColumn id="1" name="Jaar"/>
    <tableColumn id="2" name="Locatie"/>
    <tableColumn id="3" name="Winkelvoorzieningen"/>
    <tableColumn id="4" name="Oneens" dataCellStyle="Procent"/>
    <tableColumn id="5" name="Eens" dataCellStyle="Procent"/>
  </tableColumns>
  <tableStyleInfo name="TableStyleMedium1" showFirstColumn="0" showLastColumn="0" showRowStripes="1" showColumnStripes="0"/>
</table>
</file>

<file path=xl/tables/table39.xml><?xml version="1.0" encoding="utf-8"?>
<table xmlns="http://schemas.openxmlformats.org/spreadsheetml/2006/main" id="111" name="Tabel111" displayName="Tabel111" ref="A138:E142" totalsRowShown="0">
  <autoFilter ref="A138:E142"/>
  <tableColumns count="5">
    <tableColumn id="1" name="Jaar"/>
    <tableColumn id="2" name="Locatie"/>
    <tableColumn id="3" name="Tevredenheid onderwijs"/>
    <tableColumn id="4" name="Oneens" dataCellStyle="Procent"/>
    <tableColumn id="5" name="Eens" dataCellStyle="Procent"/>
  </tableColumns>
  <tableStyleInfo name="TableStyleMedium1" showFirstColumn="0" showLastColumn="0" showRowStripes="1" showColumnStripes="0"/>
</table>
</file>

<file path=xl/tables/table4.xml><?xml version="1.0" encoding="utf-8"?>
<table xmlns="http://schemas.openxmlformats.org/spreadsheetml/2006/main" id="11" name="Tabel11" displayName="Tabel11" ref="A37:G43" totalsRowShown="0">
  <autoFilter ref="A37:G43"/>
  <tableColumns count="7">
    <tableColumn id="1" name="Jaar"/>
    <tableColumn id="5" name="Aantal klanten poetshulp"/>
    <tableColumn id="6" name="Aantal ritten Mindermobielenvervoer"/>
    <tableColumn id="9" name="Aantal leden mindermobielen-centrale"/>
    <tableColumn id="7" name="Aantal kilometer mindermobielen-centrale"/>
    <tableColumn id="8" name="Gemiddeld aantal km per rit"/>
    <tableColumn id="10" name="Vrijwilligers in OCMW"/>
  </tableColumns>
  <tableStyleInfo name="TableStyleMedium1" showFirstColumn="0" showLastColumn="0" showRowStripes="1" showColumnStripes="0"/>
</table>
</file>

<file path=xl/tables/table40.xml><?xml version="1.0" encoding="utf-8"?>
<table xmlns="http://schemas.openxmlformats.org/spreadsheetml/2006/main" id="115" name="Tabel3116" displayName="Tabel3116" ref="A442:D462" totalsRowShown="0" dataDxfId="366">
  <autoFilter ref="A442:D462"/>
  <tableColumns count="4">
    <tableColumn id="1" name="Schooljaar" dataDxfId="365"/>
    <tableColumn id="2" name="Afdeling" dataDxfId="364" dataCellStyle="Standaard 2"/>
    <tableColumn id="3" name="Aantal leerlingen hoofdelijk" dataDxfId="363"/>
    <tableColumn id="4" name="Aantal cursisten" dataDxfId="362"/>
  </tableColumns>
  <tableStyleInfo name="TableStyleLight8" showFirstColumn="0" showLastColumn="0" showRowStripes="1" showColumnStripes="0"/>
</table>
</file>

<file path=xl/tables/table41.xml><?xml version="1.0" encoding="utf-8"?>
<table xmlns="http://schemas.openxmlformats.org/spreadsheetml/2006/main" id="116" name="Tabel4117" displayName="Tabel4117" ref="A474:C504" totalsRowShown="0">
  <autoFilter ref="A474:C504"/>
  <tableColumns count="3">
    <tableColumn id="1" name="Schooljaar" dataDxfId="361"/>
    <tableColumn id="2" name="Afdeling" dataDxfId="360" dataCellStyle="Standaard 2"/>
    <tableColumn id="3" name="Inschrijvingen" dataDxfId="359"/>
  </tableColumns>
  <tableStyleInfo name="TableStyleLight8" showFirstColumn="0" showLastColumn="0" showRowStripes="1" showColumnStripes="0"/>
</table>
</file>

<file path=xl/tables/table42.xml><?xml version="1.0" encoding="utf-8"?>
<table xmlns="http://schemas.openxmlformats.org/spreadsheetml/2006/main" id="120" name="Tabel6121" displayName="Tabel6121" ref="A513:C567" totalsRowShown="0">
  <autoFilter ref="A513:C567"/>
  <tableColumns count="3">
    <tableColumn id="1" name="Schooljaar" dataDxfId="358" dataCellStyle="Standaard 2"/>
    <tableColumn id="2" name="School" dataDxfId="357"/>
    <tableColumn id="3" name="Capaciteit" dataDxfId="356" dataCellStyle="Procent"/>
  </tableColumns>
  <tableStyleInfo name="TableStyleLight8" showFirstColumn="0" showLastColumn="0" showRowStripes="1" showColumnStripes="0"/>
</table>
</file>

<file path=xl/tables/table43.xml><?xml version="1.0" encoding="utf-8"?>
<table xmlns="http://schemas.openxmlformats.org/spreadsheetml/2006/main" id="107" name="Tabel107" displayName="Tabel107" ref="A5:E11" totalsRowShown="0">
  <autoFilter ref="A5:E11"/>
  <tableColumns count="5">
    <tableColumn id="1" name="Jaar"/>
    <tableColumn id="2" name="Locatie"/>
    <tableColumn id="3" name="Tevreden over"/>
    <tableColumn id="4" name="Oneens" dataDxfId="355" dataCellStyle="Procent"/>
    <tableColumn id="5" name="Eens" dataDxfId="354" dataCellStyle="Procent"/>
  </tableColumns>
  <tableStyleInfo name="TableStyleMedium1" showFirstColumn="0" showLastColumn="0" showRowStripes="1" showColumnStripes="0"/>
</table>
</file>

<file path=xl/tables/table44.xml><?xml version="1.0" encoding="utf-8"?>
<table xmlns="http://schemas.openxmlformats.org/spreadsheetml/2006/main" id="108" name="Tabel107109" displayName="Tabel107109" ref="A20:E26" totalsRowShown="0">
  <autoFilter ref="A20:E26"/>
  <tableColumns count="5">
    <tableColumn id="1" name="Jaar"/>
    <tableColumn id="2" name="Locatie"/>
    <tableColumn id="3" name="Voldoende geïnformeerd worden over"/>
    <tableColumn id="4" name="Oneens" dataDxfId="353" dataCellStyle="Procent"/>
    <tableColumn id="5" name="Eens" dataDxfId="352" dataCellStyle="Procent"/>
  </tableColumns>
  <tableStyleInfo name="TableStyleMedium1" showFirstColumn="0" showLastColumn="0" showRowStripes="1" showColumnStripes="0"/>
</table>
</file>

<file path=xl/tables/table45.xml><?xml version="1.0" encoding="utf-8"?>
<table xmlns="http://schemas.openxmlformats.org/spreadsheetml/2006/main" id="119" name="Tabel119" displayName="Tabel119" ref="A35:E39" totalsRowShown="0">
  <autoFilter ref="A35:E39"/>
  <tableColumns count="5">
    <tableColumn id="1" name="Jaar"/>
    <tableColumn id="2" name="Locatie"/>
    <tableColumn id="3" name="Consultatie bewoners"/>
    <tableColumn id="4" name="Oneens" dataCellStyle="Procent"/>
    <tableColumn id="5" name="Eens" dataCellStyle="Procent"/>
  </tableColumns>
  <tableStyleInfo name="TableStyleMedium1" showFirstColumn="0" showLastColumn="0" showRowStripes="1" showColumnStripes="0"/>
</table>
</file>

<file path=xl/tables/table46.xml><?xml version="1.0" encoding="utf-8"?>
<table xmlns="http://schemas.openxmlformats.org/spreadsheetml/2006/main" id="65" name="Tabel65" displayName="Tabel65" ref="A4:CF114" totalsRowShown="0" headerRowDxfId="351" dataDxfId="349" headerRowBorderDxfId="350" tableBorderDxfId="348">
  <autoFilter ref="A4:CF114"/>
  <tableColumns count="84">
    <tableColumn id="1" name="Leeftijd" dataDxfId="347"/>
    <tableColumn id="83" name="Categorie" dataDxfId="346"/>
    <tableColumn id="84" name="arbeidsactief" dataDxfId="345"/>
    <tableColumn id="2" name="1991" dataDxfId="344"/>
    <tableColumn id="3" name="1992" dataDxfId="343"/>
    <tableColumn id="4" name="1993" dataDxfId="342"/>
    <tableColumn id="5" name="1994" dataDxfId="341"/>
    <tableColumn id="6" name="1995" dataDxfId="340"/>
    <tableColumn id="7" name="1996" dataDxfId="339"/>
    <tableColumn id="8" name="1997" dataDxfId="338"/>
    <tableColumn id="9" name="1998" dataDxfId="337"/>
    <tableColumn id="10" name="1999" dataDxfId="336"/>
    <tableColumn id="11" name="2000" dataDxfId="335"/>
    <tableColumn id="12" name="2001" dataDxfId="334"/>
    <tableColumn id="13" name="2002" dataDxfId="333"/>
    <tableColumn id="14" name="2003" dataDxfId="332"/>
    <tableColumn id="15" name="2004" dataDxfId="331"/>
    <tableColumn id="16" name="2005" dataDxfId="330"/>
    <tableColumn id="17" name="2006" dataDxfId="329"/>
    <tableColumn id="18" name="2007" dataDxfId="328"/>
    <tableColumn id="19" name="2008" dataDxfId="327"/>
    <tableColumn id="20" name="2009" dataDxfId="326"/>
    <tableColumn id="21" name="2010" dataDxfId="325"/>
    <tableColumn id="22" name="2011" dataDxfId="324"/>
    <tableColumn id="23" name="2012" dataDxfId="323"/>
    <tableColumn id="24" name="2013" dataDxfId="322"/>
    <tableColumn id="25" name="2014" dataDxfId="321"/>
    <tableColumn id="26" name="2015" dataDxfId="320"/>
    <tableColumn id="27" name="2016" dataDxfId="319"/>
    <tableColumn id="28" name="2017" dataDxfId="318"/>
    <tableColumn id="29" name="2018" dataDxfId="317"/>
    <tableColumn id="30" name="2019" dataDxfId="316"/>
    <tableColumn id="31" name="2020" dataDxfId="315"/>
    <tableColumn id="32" name="2021" dataDxfId="314"/>
    <tableColumn id="33" name="2022" dataDxfId="313"/>
    <tableColumn id="34" name="2023" dataDxfId="312"/>
    <tableColumn id="35" name="2024" dataDxfId="311"/>
    <tableColumn id="36" name="2025" dataDxfId="310"/>
    <tableColumn id="37" name="2026" dataDxfId="309"/>
    <tableColumn id="38" name="2027" dataDxfId="308"/>
    <tableColumn id="39" name="2028" dataDxfId="307"/>
    <tableColumn id="40" name="2029" dataDxfId="306"/>
    <tableColumn id="41" name="2030" dataDxfId="305"/>
    <tableColumn id="42" name="2031" dataDxfId="304"/>
    <tableColumn id="43" name="2032" dataDxfId="303"/>
    <tableColumn id="44" name="2033" dataDxfId="302"/>
    <tableColumn id="45" name="2034" dataDxfId="301"/>
    <tableColumn id="46" name="2035" dataDxfId="300"/>
    <tableColumn id="47" name="2036" dataDxfId="299"/>
    <tableColumn id="48" name="2037" dataDxfId="298"/>
    <tableColumn id="49" name="2038" dataDxfId="297"/>
    <tableColumn id="50" name="2039" dataDxfId="296"/>
    <tableColumn id="51" name="2040" dataDxfId="295"/>
    <tableColumn id="52" name="2041" dataDxfId="294"/>
    <tableColumn id="53" name="2042" dataDxfId="293"/>
    <tableColumn id="54" name="2043" dataDxfId="292"/>
    <tableColumn id="55" name="2044" dataDxfId="291"/>
    <tableColumn id="56" name="2045" dataDxfId="290"/>
    <tableColumn id="57" name="2046" dataDxfId="289"/>
    <tableColumn id="58" name="2047" dataDxfId="288"/>
    <tableColumn id="59" name="2048" dataDxfId="287"/>
    <tableColumn id="60" name="2049" dataDxfId="286"/>
    <tableColumn id="61" name="2050" dataDxfId="285"/>
    <tableColumn id="62" name="2051" dataDxfId="284"/>
    <tableColumn id="63" name="2052" dataDxfId="283"/>
    <tableColumn id="64" name="2053" dataDxfId="282"/>
    <tableColumn id="65" name="2054" dataDxfId="281"/>
    <tableColumn id="66" name="2055" dataDxfId="280"/>
    <tableColumn id="67" name="2056" dataDxfId="279"/>
    <tableColumn id="68" name="2057" dataDxfId="278"/>
    <tableColumn id="69" name="2058" dataDxfId="277"/>
    <tableColumn id="70" name="2059" dataDxfId="276"/>
    <tableColumn id="71" name="2060" dataDxfId="275"/>
    <tableColumn id="72" name="2061" dataDxfId="274"/>
    <tableColumn id="73" name="2062" dataDxfId="273"/>
    <tableColumn id="74" name="2063" dataDxfId="272"/>
    <tableColumn id="75" name="2064" dataDxfId="271"/>
    <tableColumn id="76" name="2065" dataDxfId="270"/>
    <tableColumn id="77" name="2066" dataDxfId="269"/>
    <tableColumn id="78" name="2067" dataDxfId="268"/>
    <tableColumn id="79" name="2068" dataDxfId="267"/>
    <tableColumn id="80" name="2069" dataDxfId="266"/>
    <tableColumn id="81" name="2070" dataDxfId="265"/>
    <tableColumn id="82" name="2071" dataDxfId="264"/>
  </tableColumns>
  <tableStyleInfo name="TableStyleMedium2" showFirstColumn="0" showLastColumn="0" showRowStripes="1" showColumnStripes="0"/>
</table>
</file>

<file path=xl/tables/table47.xml><?xml version="1.0" encoding="utf-8"?>
<table xmlns="http://schemas.openxmlformats.org/spreadsheetml/2006/main" id="18" name="Tabel18" displayName="Tabel18" ref="A5:D7" totalsRowShown="0">
  <autoFilter ref="A5:D7"/>
  <tableColumns count="4">
    <tableColumn id="1" name="2017"/>
    <tableColumn id="2" name="Oneens" dataCellStyle="Procent"/>
    <tableColumn id="3" name="Neutraal" dataCellStyle="Procent"/>
    <tableColumn id="4" name="Eens" dataCellStyle="Procent"/>
  </tableColumns>
  <tableStyleInfo name="TableStyleMedium1" showFirstColumn="0" showLastColumn="0" showRowStripes="1" showColumnStripes="0"/>
</table>
</file>

<file path=xl/tables/table48.xml><?xml version="1.0" encoding="utf-8"?>
<table xmlns="http://schemas.openxmlformats.org/spreadsheetml/2006/main" id="78" name="Tabel78" displayName="Tabel78" ref="A16:D18" totalsRowShown="0" dataDxfId="263" dataCellStyle="Procent">
  <autoFilter ref="A16:D18"/>
  <tableColumns count="4">
    <tableColumn id="1" name="2017"/>
    <tableColumn id="2" name="Ontevreden" dataDxfId="262" dataCellStyle="Procent"/>
    <tableColumn id="3" name="Neutraal" dataDxfId="261" dataCellStyle="Procent"/>
    <tableColumn id="4" name="Tevreden" dataDxfId="260" dataCellStyle="Procent"/>
  </tableColumns>
  <tableStyleInfo name="TableStyleMedium1" showFirstColumn="0" showLastColumn="0" showRowStripes="1" showColumnStripes="0"/>
</table>
</file>

<file path=xl/tables/table49.xml><?xml version="1.0" encoding="utf-8"?>
<table xmlns="http://schemas.openxmlformats.org/spreadsheetml/2006/main" id="79" name="Tabel79" displayName="Tabel79" ref="A26:E33" totalsRowShown="0">
  <autoFilter ref="A26:E33"/>
  <tableColumns count="5">
    <tableColumn id="1" name="Jaar"/>
    <tableColumn id="2" name="Aantal erkende plaatsen ouderenzorg Harelbeke per 1000 65+ers"/>
    <tableColumn id="3" name="Aantal erkende plaatsen ouderenzorg Vlaams gewest per 1000 65+ers"/>
    <tableColumn id="4" name="Aantal gerechtigden mantel- en thuiszorg Harelbeke per 1000 65+ers "/>
    <tableColumn id="5" name="Aantal gerechtigden mantel- en thuiszorg Vlaams gewest per 1000 65+ers 2"/>
  </tableColumns>
  <tableStyleInfo name="TableStyleMedium1" showFirstColumn="0" showLastColumn="0" showRowStripes="1" showColumnStripes="0"/>
</table>
</file>

<file path=xl/tables/table5.xml><?xml version="1.0" encoding="utf-8"?>
<table xmlns="http://schemas.openxmlformats.org/spreadsheetml/2006/main" id="12" name="Tabel12" displayName="Tabel12" ref="A65:Q72" totalsRowShown="0">
  <autoFilter ref="A65:Q72"/>
  <tableColumns count="17">
    <tableColumn id="1" name="Jaar"/>
    <tableColumn id="2" name="Bezoek"/>
    <tableColumn id="3" name="Boodschappen"/>
    <tableColumn id="4" name="Dagcentrum"/>
    <tableColumn id="5" name="Dokter"/>
    <tableColumn id="6" name="Kapsalon"/>
    <tableColumn id="7" name="Verblijf MPI"/>
    <tableColumn id="8" name="Paramedisch"/>
    <tableColumn id="9" name="Restaurant"/>
    <tableColumn id="10" name="Verblijf RVT"/>
    <tableColumn id="11" name="School"/>
    <tableColumn id="12" name="Socio-cultureel"/>
    <tableColumn id="13" name="Tandarts"/>
    <tableColumn id="14" name="Thuis"/>
    <tableColumn id="15" name="Vakantie"/>
    <tableColumn id="16" name="Werk"/>
    <tableColumn id="17" name="Ziekenhuis"/>
  </tableColumns>
  <tableStyleInfo name="TableStyleMedium1" showFirstColumn="0" showLastColumn="0" showRowStripes="1" showColumnStripes="0"/>
</table>
</file>

<file path=xl/tables/table50.xml><?xml version="1.0" encoding="utf-8"?>
<table xmlns="http://schemas.openxmlformats.org/spreadsheetml/2006/main" id="1" name="Tabel1" displayName="Tabel1" ref="A56:G65" totalsRowShown="0" headerRowDxfId="259">
  <autoFilter ref="A56:G65"/>
  <tableColumns count="7">
    <tableColumn id="1" name="Jaar"/>
    <tableColumn id="2" name="Financiële dienstverlening"/>
    <tableColumn id="3" name="Dienstverlening vreemdelingen"/>
    <tableColumn id="4" name="Budgetbeheer/-begeleiding/ Collectieve schuldenregeling"/>
    <tableColumn id="5" name="Trajectbegeleiding"/>
    <tableColumn id="6" name="Woonbegeleiding"/>
    <tableColumn id="7" name="Rechthebbenden op leefloon" dataDxfId="258">
      <calculatedColumnFormula>B73+C73+D73+E73+F73+G73+H73+I73+J73</calculatedColumnFormula>
    </tableColumn>
  </tableColumns>
  <tableStyleInfo name="TableStyleMedium1" showFirstColumn="0" showLastColumn="0" showRowStripes="1" showColumnStripes="0"/>
</table>
</file>

<file path=xl/tables/table51.xml><?xml version="1.0" encoding="utf-8"?>
<table xmlns="http://schemas.openxmlformats.org/spreadsheetml/2006/main" id="2" name="Tabel2" displayName="Tabel2" ref="A72:J80" totalsRowShown="0">
  <autoFilter ref="A72:J80"/>
  <tableColumns count="10">
    <tableColumn id="1" name="Jaar" dataDxfId="257"/>
    <tableColumn id="2" name="0-20"/>
    <tableColumn id="3" name="21-25"/>
    <tableColumn id="4" name="26-30"/>
    <tableColumn id="5" name="31-40"/>
    <tableColumn id="6" name="41-50"/>
    <tableColumn id="7" name="51-60"/>
    <tableColumn id="8" name="61-70"/>
    <tableColumn id="9" name="71-80"/>
    <tableColumn id="10" name="80 plus"/>
  </tableColumns>
  <tableStyleInfo name="TableStyleMedium1" showFirstColumn="0" showLastColumn="0" showRowStripes="1" showColumnStripes="0"/>
</table>
</file>

<file path=xl/tables/table52.xml><?xml version="1.0" encoding="utf-8"?>
<table xmlns="http://schemas.openxmlformats.org/spreadsheetml/2006/main" id="3" name="Tabel3" displayName="Tabel3" ref="A103:C109" totalsRowShown="0">
  <autoFilter ref="A103:C109"/>
  <tableColumns count="3">
    <tableColumn id="1" name="Jaar" dataDxfId="256"/>
    <tableColumn id="2" name="Aantal asielzoekers  met recht op steun en/of opvang"/>
    <tableColumn id="3" name="Aantal vreemdelingen (ingeschreven in VR) met recht op financiële steun"/>
  </tableColumns>
  <tableStyleInfo name="TableStyleMedium1" showFirstColumn="0" showLastColumn="0" showRowStripes="1" showColumnStripes="0"/>
</table>
</file>

<file path=xl/tables/table53.xml><?xml version="1.0" encoding="utf-8"?>
<table xmlns="http://schemas.openxmlformats.org/spreadsheetml/2006/main" id="9" name="Tabel9" displayName="Tabel9" ref="A87:D94" totalsRowShown="0" dataDxfId="255" dataCellStyle="Procent">
  <autoFilter ref="A87:D94"/>
  <tableColumns count="4">
    <tableColumn id="1" name="Jaar"/>
    <tableColumn id="2" name="Kansarmoede index" dataDxfId="254" dataCellStyle="Procent"/>
    <tableColumn id="3" name="Origine moeder is belg" dataDxfId="253" dataCellStyle="Procent"/>
    <tableColumn id="4" name="Origine moeder is niet-belg" dataDxfId="252" dataCellStyle="Procent"/>
  </tableColumns>
  <tableStyleInfo name="TableStyleMedium1" showFirstColumn="0" showLastColumn="0" showRowStripes="1" showColumnStripes="0"/>
</table>
</file>

<file path=xl/tables/table54.xml><?xml version="1.0" encoding="utf-8"?>
<table xmlns="http://schemas.openxmlformats.org/spreadsheetml/2006/main" id="14" name="Tabel115" displayName="Tabel115" ref="A40:D47" totalsRowShown="0">
  <autoFilter ref="A40:D47"/>
  <tableColumns count="4">
    <tableColumn id="1" name="Jaar"/>
    <tableColumn id="2" name="Aantal nieuwe OCMW-klanten"/>
    <tableColumn id="3" name="Aantal nieuwe unieke gezinnen"/>
    <tableColumn id="4" name="Huisbezoeken maatschappelijk werkers"/>
  </tableColumns>
  <tableStyleInfo name="TableStyleMedium1" showFirstColumn="0" showLastColumn="0" showRowStripes="1" showColumnStripes="0"/>
</table>
</file>

<file path=xl/tables/table55.xml><?xml version="1.0" encoding="utf-8"?>
<table xmlns="http://schemas.openxmlformats.org/spreadsheetml/2006/main" id="29" name="Tabel29" displayName="Tabel29" ref="A132:C140" totalsRowShown="0" headerRowDxfId="251" headerRowBorderDxfId="250" tableBorderDxfId="249">
  <autoFilter ref="A132:C140"/>
  <tableColumns count="3">
    <tableColumn id="1" name="Jaar" dataDxfId="248"/>
    <tableColumn id="2" name="Elektriciteit" dataDxfId="247"/>
    <tableColumn id="3" name="Gas" dataDxfId="246"/>
  </tableColumns>
  <tableStyleInfo name="TableStyleMedium1" showFirstColumn="0" showLastColumn="0" showRowStripes="1" showColumnStripes="0"/>
</table>
</file>

<file path=xl/tables/table56.xml><?xml version="1.0" encoding="utf-8"?>
<table xmlns="http://schemas.openxmlformats.org/spreadsheetml/2006/main" id="76" name="Tabel76" displayName="Tabel76" ref="A5:E13" totalsRowShown="0">
  <autoFilter ref="A5:E13"/>
  <tableColumns count="5">
    <tableColumn id="1" name="Jaar"/>
    <tableColumn id="2" name="Aantal personen leefloon per 1000 inwoners Harelbeke"/>
    <tableColumn id="3" name="Aantal personen leefloon per 1000 inwoners Vlaams gewest"/>
    <tableColumn id="4" name="Aantal personen leefloon per 1000 inwoners Harelbeke 18-24 jaar"/>
    <tableColumn id="5" name="Aantal personen leefloon per 1000 inwoners Vlaams gewest 18-24 jaar"/>
  </tableColumns>
  <tableStyleInfo name="TableStyleMedium1" showFirstColumn="0" showLastColumn="0" showRowStripes="1" showColumnStripes="0"/>
</table>
</file>

<file path=xl/tables/table57.xml><?xml version="1.0" encoding="utf-8"?>
<table xmlns="http://schemas.openxmlformats.org/spreadsheetml/2006/main" id="77" name="Tabel77" displayName="Tabel77" ref="A22:E30" totalsRowShown="0">
  <autoFilter ref="A22:E30"/>
  <tableColumns count="5">
    <tableColumn id="1" name="Jaar"/>
    <tableColumn id="2" name="Aantal IGO-gerechtigden per 1000 inwoners van 65+ Harelbeke"/>
    <tableColumn id="3" name="Aantal GIB-gerechtigden per 1000 inwoners van 65+ Harelbeke"/>
    <tableColumn id="4" name="Aantal IGO-gerechtigden per 1000 inwoners van 65+ Vlaams gewest"/>
    <tableColumn id="5" name="Aantal GIB-gerechtigden per 1000 inwoners van 65+ Vlaams gewest"/>
  </tableColumns>
  <tableStyleInfo name="TableStyleMedium1" showFirstColumn="0" showLastColumn="0" showRowStripes="1" showColumnStripes="0"/>
</table>
</file>

<file path=xl/tables/table58.xml><?xml version="1.0" encoding="utf-8"?>
<table xmlns="http://schemas.openxmlformats.org/spreadsheetml/2006/main" id="8" name="Tabel8" displayName="Tabel8" ref="A149:D157" totalsRowShown="0">
  <autoFilter ref="A149:D157"/>
  <tableColumns count="4">
    <tableColumn id="1" name="Voedselbedeling"/>
    <tableColumn id="2" name="Aantal bedeelde voedselpakketten"/>
    <tableColumn id="3" name="Aantal klantencontacten sociale kruidenier"/>
    <tableColumn id="4" name="Aantal bereikte gezinnen/alleenstaanden"/>
  </tableColumns>
  <tableStyleInfo name="TableStyleMedium1" showFirstColumn="0" showLastColumn="0" showRowStripes="1" showColumnStripes="0"/>
</table>
</file>

<file path=xl/tables/table59.xml><?xml version="1.0" encoding="utf-8"?>
<table xmlns="http://schemas.openxmlformats.org/spreadsheetml/2006/main" id="35" name="Tabel35" displayName="Tabel35" ref="A164:F170" totalsRowShown="0" headerRowDxfId="245" dataDxfId="244" tableBorderDxfId="243">
  <autoFilter ref="A164:F170"/>
  <tableColumns count="6">
    <tableColumn id="1" name="Jaar" dataDxfId="242"/>
    <tableColumn id="2" name="Aantal verkochte warme maaltijden aan huis" dataDxfId="241"/>
    <tableColumn id="3" name="Aantal verkochte diepvriesmaaltijden aan huis" dataDxfId="240"/>
    <tableColumn id="4" name="Aantal klanten maaltijdbedeling" dataDxfId="239"/>
    <tableColumn id="5" name="Gemid # warme maaltijden aan huis per dag" dataDxfId="238">
      <calculatedColumnFormula>Tabel35[[#This Row],[Aantal verkochte warme maaltijden aan huis]]/365</calculatedColumnFormula>
    </tableColumn>
    <tableColumn id="6" name="Gemid # diepvriesmaaltijden aan huis per dag" dataDxfId="237">
      <calculatedColumnFormula>Tabel35[[#This Row],[Aantal verkochte diepvriesmaaltijden aan huis]]/365</calculatedColumnFormula>
    </tableColumn>
  </tableColumns>
  <tableStyleInfo name="TableStyleMedium1" showFirstColumn="0" showLastColumn="0" showRowStripes="1" showColumnStripes="0"/>
</table>
</file>

<file path=xl/tables/table6.xml><?xml version="1.0" encoding="utf-8"?>
<table xmlns="http://schemas.openxmlformats.org/spreadsheetml/2006/main" id="13" name="Tabel13" displayName="Tabel13" ref="A80:K85" totalsRowShown="0" headerRowDxfId="640">
  <autoFilter ref="A80:K85"/>
  <tableColumns count="11">
    <tableColumn id="1" name="Jaar"/>
    <tableColumn id="2" name="Aantal aanvragen vanuit ziekenhuis"/>
    <tableColumn id="3" name="Aantal aanvragen vanuit thuissituatie"/>
    <tableColumn id="4" name="Totaal aantal aanvragen ">
      <calculatedColumnFormula>B81+C81</calculatedColumnFormula>
    </tableColumn>
    <tableColumn id="5" name="Gemid. aantal opnames"/>
    <tableColumn id="15" name="Tussenkomst OCMW in dagprijs zonder OH plicht"/>
    <tableColumn id="6" name="Gemid. aantal dagen wachttijd opname WZC" dataDxfId="639"/>
    <tableColumn id="7" name="Gemid. aantal dagen wachttijd shortlist thuiszorg" dataDxfId="638"/>
    <tableColumn id="8" name="Gemid. aantal dagen wachttijd bewoners serviceflats" dataDxfId="637"/>
    <tableColumn id="16" name="Aantal wachtenden op assisentiewoningen De Beiaard op 31/12" dataDxfId="636"/>
    <tableColumn id="17" name="Aantal aanvragen voor assisentiewoningen De Beiaard " dataDxfId="635"/>
  </tableColumns>
  <tableStyleInfo name="TableStyleMedium1" showFirstColumn="0" showLastColumn="0" showRowStripes="1" showColumnStripes="0"/>
</table>
</file>

<file path=xl/tables/table60.xml><?xml version="1.0" encoding="utf-8"?>
<table xmlns="http://schemas.openxmlformats.org/spreadsheetml/2006/main" id="5" name="Tabel5" displayName="Tabel5" ref="A179:H183" totalsRowShown="0" headerRowDxfId="236">
  <autoFilter ref="A179:H183"/>
  <tableColumns count="8">
    <tableColumn id="1" name="Jaar"/>
    <tableColumn id="2" name="Opleiding"/>
    <tableColumn id="3" name="Voortraject/ Arbeidszorg"/>
    <tableColumn id="4" name="Werk in regulier circuit"/>
    <tableColumn id="5" name="Werk in alternatief circuit"/>
    <tableColumn id="6" name="Tewerkstelling art60§7"/>
    <tableColumn id="7" name="Andere begeleiding van de werkzoekende"/>
    <tableColumn id="8" name="Afgehaakt (verhuis, ziekte, werk,…)"/>
  </tableColumns>
  <tableStyleInfo name="TableStyleMedium1" showFirstColumn="0" showLastColumn="0" showRowStripes="1" showColumnStripes="0"/>
</table>
</file>

<file path=xl/tables/table61.xml><?xml version="1.0" encoding="utf-8"?>
<table xmlns="http://schemas.openxmlformats.org/spreadsheetml/2006/main" id="4" name="Tabel4" displayName="Tabel4" ref="A116:H124" totalsRowShown="0" headerRowDxfId="235">
  <autoFilter ref="A116:H124"/>
  <tableColumns count="8">
    <tableColumn id="1" name="Jaar"/>
    <tableColumn id="2" name="Stookolietoelage Met recht op verhoogde tegmoetkoming"/>
    <tableColumn id="3" name="Stookolietoelage Met laag inkomen" dataDxfId="234"/>
    <tableColumn id="4" name="Stookolietoelage Met schuldbemiddeling" dataDxfId="233"/>
    <tableColumn id="8" name="Stookolietoelage" dataDxfId="232">
      <calculatedColumnFormula>Tabel4[[#This Row],[Stookolietoelage Met recht op verhoogde tegmoetkoming]]+Tabel4[[#This Row],[Stookolietoelage Met laag inkomen]]+Tabel4[[#This Row],[Stookolietoelage Met schuldbemiddeling]]</calculatedColumnFormula>
    </tableColumn>
    <tableColumn id="5" name="Opladingen budgetmeter"/>
    <tableColumn id="6" name="Bedrag opladingen budgetmeter" dataDxfId="231"/>
    <tableColumn id="7" name="Uitgevoerde energiescans"/>
  </tableColumns>
  <tableStyleInfo name="TableStyleMedium1" showFirstColumn="0" showLastColumn="0" showRowStripes="1" showColumnStripes="0"/>
</table>
</file>

<file path=xl/tables/table62.xml><?xml version="1.0" encoding="utf-8"?>
<table xmlns="http://schemas.openxmlformats.org/spreadsheetml/2006/main" id="16" name="Tabel16" displayName="Tabel16" ref="A6:E13" totalsRowShown="0" dataDxfId="230" dataCellStyle="Procent">
  <autoFilter ref="A6:E13"/>
  <tableColumns count="5">
    <tableColumn id="1" name="Jaar"/>
    <tableColumn id="2" name="Totaal aantal opvangplaatsen"/>
    <tableColumn id="3" name="Capaciteit tov doelgroep " dataDxfId="229" dataCellStyle="Procent"/>
    <tableColumn id="4" name="Capaciteit Belfiuscluster" dataDxfId="228" dataCellStyle="Procent"/>
    <tableColumn id="5" name="Capaciteit Vlaams gewest" dataDxfId="227" dataCellStyle="Procent"/>
  </tableColumns>
  <tableStyleInfo name="TableStyleMedium1" showFirstColumn="0" showLastColumn="0" showRowStripes="1" showColumnStripes="0"/>
</table>
</file>

<file path=xl/tables/table63.xml><?xml version="1.0" encoding="utf-8"?>
<table xmlns="http://schemas.openxmlformats.org/spreadsheetml/2006/main" id="71" name="Tabel71" displayName="Tabel71" ref="A21:C23" totalsRowShown="0">
  <autoFilter ref="A21:C23"/>
  <tableColumns count="3">
    <tableColumn id="1" name="2017"/>
    <tableColumn id="2" name="Oneens" dataCellStyle="Procent"/>
    <tableColumn id="3" name="Eens" dataCellStyle="Procent"/>
  </tableColumns>
  <tableStyleInfo name="TableStyleMedium1" showFirstColumn="0" showLastColumn="0" showRowStripes="1" showColumnStripes="0"/>
</table>
</file>

<file path=xl/tables/table64.xml><?xml version="1.0" encoding="utf-8"?>
<table xmlns="http://schemas.openxmlformats.org/spreadsheetml/2006/main" id="72" name="Tabel72" displayName="Tabel72" ref="A31:C33" totalsRowShown="0">
  <autoFilter ref="A31:C33"/>
  <tableColumns count="3">
    <tableColumn id="1" name="2017"/>
    <tableColumn id="2" name="Ontevreden" dataCellStyle="Procent"/>
    <tableColumn id="3" name="Tevreden" dataCellStyle="Procent"/>
  </tableColumns>
  <tableStyleInfo name="TableStyleMedium1" showFirstColumn="0" showLastColumn="0" showRowStripes="1" showColumnStripes="0"/>
</table>
</file>

<file path=xl/tables/table65.xml><?xml version="1.0" encoding="utf-8"?>
<table xmlns="http://schemas.openxmlformats.org/spreadsheetml/2006/main" id="85" name="Tabel586" displayName="Tabel586" ref="A43:S57" totalsRowShown="0" headerRowDxfId="226">
  <autoFilter ref="A43:S57"/>
  <tableColumns count="19">
    <tableColumn id="1" name="Spreiding"/>
    <tableColumn id="2" name="Harelbeke Belgen" dataDxfId="225"/>
    <tableColumn id="3" name="Harelbeke niet Belgen" dataDxfId="224"/>
    <tableColumn id="4" name="Bavikhove Belgen" dataDxfId="223"/>
    <tableColumn id="5" name="Bavikhove niet Belgen" dataDxfId="222"/>
    <tableColumn id="6" name="Hulste Belgen" dataDxfId="221"/>
    <tableColumn id="7" name="Hulste niet Belgen" dataDxfId="220"/>
    <tableColumn id="8" name="Totaal Deelgemeente Harelbeke" dataDxfId="219">
      <calculatedColumnFormula>Tabel586[[#This Row],[Harelbeke Belgen]]+Tabel586[[#This Row],[Harelbeke niet Belgen]]</calculatedColumnFormula>
    </tableColumn>
    <tableColumn id="9" name="Totaal deelgemeente Bavikhove" dataDxfId="218">
      <calculatedColumnFormula>Tabel586[[#This Row],[Bavikhove Belgen]]+Tabel586[[#This Row],[Bavikhove niet Belgen]]</calculatedColumnFormula>
    </tableColumn>
    <tableColumn id="10" name="Totaal deelgemeente Hulste" dataDxfId="217">
      <calculatedColumnFormula>Tabel586[[#This Row],[Hulste Belgen]]+Tabel586[[#This Row],[Hulste niet Belgen]]</calculatedColumnFormula>
    </tableColumn>
    <tableColumn id="11" name="Totaal niet Belgen" dataDxfId="216">
      <calculatedColumnFormula>Tabel586[[#This Row],[Harelbeke niet Belgen]]+Tabel586[[#This Row],[Bavikhove niet Belgen]]+Tabel586[[#This Row],[Hulste niet Belgen]]</calculatedColumnFormula>
    </tableColumn>
    <tableColumn id="12" name="Totaal aantal inwoners" dataDxfId="215">
      <calculatedColumnFormula>Tabel586[[#This Row],[Harelbeke Belgen]]+Tabel586[[#This Row],[Harelbeke niet Belgen]]+Tabel586[[#This Row],[Bavikhove Belgen]]+Tabel586[[#This Row],[Bavikhove niet Belgen]]+Tabel586[[#This Row],[Hulste Belgen]]+Tabel586[[#This Row],[Hulste niet Belgen]]</calculatedColumnFormula>
    </tableColumn>
    <tableColumn id="13" name="Aandeel niet Belgen" dataDxfId="214" dataCellStyle="Procent">
      <calculatedColumnFormula>Tabel586[[#This Row],[Totaal niet Belgen]]/Tabel586[[#This Row],[Totaal aantal inwoners]]</calculatedColumnFormula>
    </tableColumn>
    <tableColumn id="14" name="Procentueel aandeel Harelbeke" dataCellStyle="Procent">
      <calculatedColumnFormula>Tabel586[[#This Row],[Totaal Deelgemeente Harelbeke]]/Tabel586[[#This Row],[Totaal aantal inwoners]]</calculatedColumnFormula>
    </tableColumn>
    <tableColumn id="15" name="Procentueel aandeel Bavikhove" dataDxfId="213" dataCellStyle="Procent">
      <calculatedColumnFormula>Tabel586[[#This Row],[Totaal deelgemeente Bavikhove]]/Tabel586[[#This Row],[Totaal aantal inwoners]]</calculatedColumnFormula>
    </tableColumn>
    <tableColumn id="16" name="Procentueel aandeel Hulste" dataDxfId="212" dataCellStyle="Procent">
      <calculatedColumnFormula>Tabel586[[#This Row],[Totaal deelgemeente Hulste]]/Tabel586[[#This Row],[Totaal aantal inwoners]]</calculatedColumnFormula>
    </tableColumn>
    <tableColumn id="17" name="Aandeel personen buitenlandse herkomst EU" dataDxfId="211" dataCellStyle="Procent"/>
    <tableColumn id="18" name="Aandeel personen buitenlandse herkomst Niet EU" dataDxfId="210" dataCellStyle="Procent"/>
    <tableColumn id="19" name="Aandeel personen buitenlandse herkomst totaal" dataDxfId="209" dataCellStyle="Procent"/>
  </tableColumns>
  <tableStyleInfo name="TableStyleMedium1" showFirstColumn="0" showLastColumn="0" showRowStripes="1" showColumnStripes="0"/>
</table>
</file>

<file path=xl/tables/table66.xml><?xml version="1.0" encoding="utf-8"?>
<table xmlns="http://schemas.openxmlformats.org/spreadsheetml/2006/main" id="88" name="Tabel789" displayName="Tabel789" ref="A155:J162" totalsRowShown="0" headerRowDxfId="208" dataDxfId="207" tableBorderDxfId="206">
  <autoFilter ref="A155:J162"/>
  <tableColumns count="10">
    <tableColumn id="1" name="Evolutie bevolkingsaantal" dataDxfId="205"/>
    <tableColumn id="8" name="Inwoners 0-2,5 jaar" dataDxfId="204"/>
    <tableColumn id="9" name="Inwoners 2,5-5 jaar" dataDxfId="203"/>
    <tableColumn id="7" name="Inwoners 6-11 jaar" dataDxfId="202"/>
    <tableColumn id="2" name="Inwoners 12-17 jaar" dataDxfId="201"/>
    <tableColumn id="3" name="Inwoners 20-64 jaar" dataDxfId="200"/>
    <tableColumn id="10" name="Inwoners 65+ jaar" dataDxfId="199"/>
    <tableColumn id="4" name="Inwoners 80+ jaar" dataDxfId="198"/>
    <tableColumn id="5" name="Groene druk" dataDxfId="197">
      <calculatedColumnFormula>(Tabel789[[#This Row],[Inwoners 0-2,5 jaar]]+Tabel789[[#This Row],[Inwoners 2,5-5 jaar]]+Tabel789[[#This Row],[Inwoners 6-11 jaar]]+Tabel789[[#This Row],[Inwoners 12-17 jaar]])/Tabel789[[#This Row],[Inwoners 20-64 jaar]]</calculatedColumnFormula>
    </tableColumn>
    <tableColumn id="6" name="Grijze druk" dataDxfId="196" dataCellStyle="Procent">
      <calculatedColumnFormula>Tabel789[[#This Row],[Inwoners 65+ jaar]]/Tabel789[[#This Row],[Inwoners 20-64 jaar]]</calculatedColumnFormula>
    </tableColumn>
  </tableColumns>
  <tableStyleInfo name="TableStyleLight8" showFirstColumn="0" showLastColumn="0" showRowStripes="1" showColumnStripes="0"/>
</table>
</file>

<file path=xl/tables/table67.xml><?xml version="1.0" encoding="utf-8"?>
<table xmlns="http://schemas.openxmlformats.org/spreadsheetml/2006/main" id="89" name="Tabel690" displayName="Tabel690" ref="A92:G100" totalsRowShown="0" headerRowDxfId="195" tableBorderDxfId="194">
  <autoFilter ref="A92:G100"/>
  <tableColumns count="7">
    <tableColumn id="1" name="Migratiebeweging van niet-belgen volgens Gemeentelijke profielschets" dataDxfId="193"/>
    <tableColumn id="2" name="Interne inwijking binnen België niet Belgen" dataDxfId="192"/>
    <tableColumn id="3" name="Interne uitwijking binnen België niet belgen" dataDxfId="191"/>
    <tableColumn id="4" name="Saldo interne verhuisbeweging niet belgen" dataDxfId="190">
      <calculatedColumnFormula>Tabel690[[#This Row],[Interne inwijking binnen België niet Belgen]]+Tabel690[[#This Row],[Interne uitwijking binnen België niet belgen]]</calculatedColumnFormula>
    </tableColumn>
    <tableColumn id="5" name="Internationale inwijking niet belgen" dataDxfId="189"/>
    <tableColumn id="6" name="Internationale uitwijking niet belgen" dataDxfId="188"/>
    <tableColumn id="7" name="Saldo internationale verhuisbeweging niet belgen" dataDxfId="187">
      <calculatedColumnFormula>Tabel690[[#This Row],[Internationale inwijking niet belgen]]+Tabel690[[#This Row],[Internationale uitwijking niet belgen]]</calculatedColumnFormula>
    </tableColumn>
  </tableColumns>
  <tableStyleInfo name="TableStyleLight8" showFirstColumn="0" showLastColumn="0" showRowStripes="1" showColumnStripes="0"/>
</table>
</file>

<file path=xl/tables/table68.xml><?xml version="1.0" encoding="utf-8"?>
<table xmlns="http://schemas.openxmlformats.org/spreadsheetml/2006/main" id="90" name="Tabel491" displayName="Tabel491" ref="A127:H147" totalsRowShown="0">
  <autoFilter ref="A127:H147"/>
  <tableColumns count="8">
    <tableColumn id="1" name="Evolutie bevolkingsaantal"/>
    <tableColumn id="2" name="Bevolkingaantal eind vorig jaar" dataDxfId="186"/>
    <tableColumn id="3" name="Aantal inwoners" dataDxfId="185">
      <calculatedColumnFormula>B129</calculatedColumnFormula>
    </tableColumn>
    <tableColumn id="4" name="Aantal gezinnen" dataDxfId="184"/>
    <tableColumn id="5" name="Gezinsverdunning" dataDxfId="183">
      <calculatedColumnFormula>Tabel491[[#This Row],[Aantal inwoners]]/Tabel491[[#This Row],[Aantal gezinnen]]</calculatedColumnFormula>
    </tableColumn>
    <tableColumn id="6" name="Aantal alleenwonende mannen" dataDxfId="182"/>
    <tableColumn id="9" name="Aantal alleenwonende vrouwen" dataDxfId="181"/>
    <tableColumn id="7" name="Aandeel alleenstaanden tov aantal gezinnen" dataDxfId="180" dataCellStyle="Procent">
      <calculatedColumnFormula>Tabel491[[#This Row],[Aantal alleenwonende mannen]]/Tabel491[[#This Row],[Aantal gezinnen]]</calculatedColumnFormula>
    </tableColumn>
  </tableColumns>
  <tableStyleInfo name="TableStyleMedium1" showFirstColumn="0" showLastColumn="0" showRowStripes="1" showColumnStripes="0"/>
</table>
</file>

<file path=xl/tables/table69.xml><?xml version="1.0" encoding="utf-8"?>
<table xmlns="http://schemas.openxmlformats.org/spreadsheetml/2006/main" id="94" name="Tabel94" displayName="Tabel94" ref="A108:E112" totalsRowShown="0">
  <autoFilter ref="A108:E112"/>
  <tableColumns count="5">
    <tableColumn id="1" name="Jaar"/>
    <tableColumn id="2" name="Regio"/>
    <tableColumn id="3" name="Houding tov andere culturen"/>
    <tableColumn id="4" name="Oneens" dataCellStyle="Procent"/>
    <tableColumn id="5" name="Eens" dataCellStyle="Procent"/>
  </tableColumns>
  <tableStyleInfo name="TableStyleMedium1" showFirstColumn="0" showLastColumn="0" showRowStripes="1" showColumnStripes="0"/>
</table>
</file>

<file path=xl/tables/table7.xml><?xml version="1.0" encoding="utf-8"?>
<table xmlns="http://schemas.openxmlformats.org/spreadsheetml/2006/main" id="17" name="Tabel17" displayName="Tabel17" ref="A133:E140" totalsRowShown="0" headerRowDxfId="634" tableBorderDxfId="633">
  <autoFilter ref="A133:E140"/>
  <tableColumns count="5">
    <tableColumn id="1" name="Jaar" dataDxfId="632"/>
    <tableColumn id="2" name="Aantal personen verhoogde tegmoetkoming"/>
    <tableColumn id="3" name="Verhoogde tegemoetkoming per 1.000 inwoners Harelbeke" dataDxfId="631"/>
    <tableColumn id="4" name="Verhoogde tegemoetkoming per 1.000 inwoners Belfiuscluster"/>
    <tableColumn id="5" name="Verhoogde tegemoetkoming per 1.000 inwoners Vlaams gewest"/>
  </tableColumns>
  <tableStyleInfo name="TableStyleMedium1" showFirstColumn="0" showLastColumn="0" showRowStripes="1" showColumnStripes="0"/>
</table>
</file>

<file path=xl/tables/table70.xml><?xml version="1.0" encoding="utf-8"?>
<table xmlns="http://schemas.openxmlformats.org/spreadsheetml/2006/main" id="110" name="Tabel110" displayName="Tabel110" ref="A70:H80" totalsRowShown="0" headerRowDxfId="179" tableBorderDxfId="178">
  <autoFilter ref="A70:H80"/>
  <tableColumns count="8">
    <tableColumn id="1" name="Wijk" dataDxfId="177"/>
    <tableColumn id="2" name="Bevolking 2017" dataDxfId="176"/>
    <tableColumn id="3" name="Aantal vreemde nationaliteit" dataDxfId="175"/>
    <tableColumn id="4" name="Aandeel vreemde nationaliteit" dataDxfId="174" dataCellStyle="Procent"/>
    <tableColumn id="5" name="Aantal vreemde nationaliteit bij geboorte" dataDxfId="173" dataCellStyle="Procent"/>
    <tableColumn id="6" name="Aandeel vreemde nationaliteit bij geboorte" dataDxfId="172" dataCellStyle="Procent"/>
    <tableColumn id="7" name="Aantal laag en medium HDI bij geboorte" dataDxfId="171" dataCellStyle="Procent"/>
    <tableColumn id="8" name="Aandeel laag en medium HDI bij geboorte" dataDxfId="170" dataCellStyle="Procent"/>
  </tableColumns>
  <tableStyleInfo name="TableStyleMedium1" showFirstColumn="0" showLastColumn="0" showRowStripes="1" showColumnStripes="0"/>
</table>
</file>

<file path=xl/tables/table71.xml><?xml version="1.0" encoding="utf-8"?>
<table xmlns="http://schemas.openxmlformats.org/spreadsheetml/2006/main" id="114" name="Tabel114" displayName="Tabel114" ref="A79:F86" totalsRowShown="0" headerRowDxfId="169" dataDxfId="168">
  <autoFilter ref="A79:F86"/>
  <tableColumns count="6">
    <tableColumn id="1" name="Aanslagjaar" dataDxfId="167"/>
    <tableColumn id="2" name="Ingekohierd bedrag" dataDxfId="166"/>
    <tableColumn id="3" name="% evolutie inkohiering" dataDxfId="165"/>
    <tableColumn id="4" name="Belastbaar KI" dataDxfId="164"/>
    <tableColumn id="5" name="% evolutie KI" dataDxfId="163"/>
    <tableColumn id="6" name="Indexering KI" dataDxfId="162"/>
  </tableColumns>
  <tableStyleInfo name="TableStyleMedium2" showFirstColumn="0" showLastColumn="0" showRowStripes="1" showColumnStripes="0"/>
</table>
</file>

<file path=xl/tables/table72.xml><?xml version="1.0" encoding="utf-8"?>
<table xmlns="http://schemas.openxmlformats.org/spreadsheetml/2006/main" id="122" name="Tabel122" displayName="Tabel122" ref="A29:C45" totalsRowShown="0" headerRowDxfId="161" dataDxfId="160">
  <autoFilter ref="A29:C45"/>
  <tableColumns count="3">
    <tableColumn id="1" name="Jaar" dataDxfId="159"/>
    <tableColumn id="2" name="Vergrijzingsratio" dataDxfId="158" dataCellStyle="Procent"/>
    <tableColumn id="3" name="Evolutie" dataDxfId="157" dataCellStyle="Procent"/>
  </tableColumns>
  <tableStyleInfo name="TableStyleLight8" showFirstColumn="0" showLastColumn="0" showRowStripes="1" showColumnStripes="0"/>
</table>
</file>

<file path=xl/tables/table73.xml><?xml version="1.0" encoding="utf-8"?>
<table xmlns="http://schemas.openxmlformats.org/spreadsheetml/2006/main" id="32" name="Tabel32" displayName="Tabel32" ref="A74:D83" totalsRowShown="0" dataDxfId="156">
  <autoFilter ref="A74:D83"/>
  <tableColumns count="4">
    <tableColumn id="1" name="Jaar" dataDxfId="155"/>
    <tableColumn id="2" name="# actieve leden" dataDxfId="154"/>
    <tableColumn id="3" name="# bezoekers" dataDxfId="153"/>
    <tableColumn id="4" name="# uitleningen" dataDxfId="152"/>
  </tableColumns>
  <tableStyleInfo name="TableStyleMedium1" showFirstColumn="0" showLastColumn="0" showRowStripes="1" showColumnStripes="0"/>
</table>
</file>

<file path=xl/tables/table74.xml><?xml version="1.0" encoding="utf-8"?>
<table xmlns="http://schemas.openxmlformats.org/spreadsheetml/2006/main" id="33" name="Tabel33" displayName="Tabel33" ref="A29:I33" totalsRowShown="0" headerRowDxfId="151" dataDxfId="150" dataCellStyle="Standaard 2 2">
  <autoFilter ref="A29:I33"/>
  <tableColumns count="9">
    <tableColumn id="1" name="Jaar" dataDxfId="149"/>
    <tableColumn id="6" name="Aantal tickets dagtheater" dataDxfId="148" dataCellStyle="Standaard 2 2"/>
    <tableColumn id="2" name="Bezettingsgraad dagtheater" dataDxfId="147" dataCellStyle="Standaard 2 2"/>
    <tableColumn id="7" name="Aantal tickets familievoorstellingen" dataDxfId="146" dataCellStyle="Standaard 2 2"/>
    <tableColumn id="3" name="Bezettingsgraad familievoorstellingen" dataDxfId="145" dataCellStyle="Standaard 2 2"/>
    <tableColumn id="8" name="Aantal tickets avond- en weekendprogrammatie" dataDxfId="144" dataCellStyle="Standaard 2 2"/>
    <tableColumn id="4" name="Bezettingsgraad avond- en weekendprogrammatie" dataDxfId="143" dataCellStyle="Standaard 2 2"/>
    <tableColumn id="9" name="Totaal aantal tickets" dataDxfId="142" dataCellStyle="Standaard 2 2">
      <calculatedColumnFormula>Tabel33[[#This Row],[Aantal tickets dagtheater]]+Tabel33[[#This Row],[Aantal tickets familievoorstellingen]]+Tabel33[[#This Row],[Aantal tickets avond- en weekendprogrammatie]]</calculatedColumnFormula>
    </tableColumn>
    <tableColumn id="5" name="Totaal bezettingsgraad"/>
  </tableColumns>
  <tableStyleInfo name="TableStyleMedium1" showFirstColumn="0" showLastColumn="0" showRowStripes="1" showColumnStripes="0"/>
</table>
</file>

<file path=xl/tables/table75.xml><?xml version="1.0" encoding="utf-8"?>
<table xmlns="http://schemas.openxmlformats.org/spreadsheetml/2006/main" id="34" name="Tabel34" displayName="Tabel34" ref="A60:F67" totalsRowShown="0">
  <autoFilter ref="A60:F67"/>
  <tableColumns count="6">
    <tableColumn id="1" name="Jaar" dataDxfId="141"/>
    <tableColumn id="2" name="Bezetting in deelnemersaantal Dageraad" dataDxfId="140"/>
    <tableColumn id="3" name="Bezetting in deelnemersaantal Vlasschaard" dataDxfId="139"/>
    <tableColumn id="5" name="Bezetting in deelnemersaantal Arendswijk" dataDxfId="138"/>
    <tableColumn id="6" name="Bezetting in deelnemersaantal School Noord" dataDxfId="137"/>
    <tableColumn id="7" name="Totaal aantal deelnemers" dataDxfId="136">
      <calculatedColumnFormula>SUM(B61:E61)</calculatedColumnFormula>
    </tableColumn>
  </tableColumns>
  <tableStyleInfo name="TableStyleMedium1" showFirstColumn="0" showLastColumn="0" showRowStripes="1" showColumnStripes="0"/>
</table>
</file>

<file path=xl/tables/table76.xml><?xml version="1.0" encoding="utf-8"?>
<table xmlns="http://schemas.openxmlformats.org/spreadsheetml/2006/main" id="73" name="Tabel73" displayName="Tabel73" ref="A5:E8" totalsRowShown="0">
  <autoFilter ref="A5:E8"/>
  <tableColumns count="5">
    <tableColumn id="1" name="Infrastructuur"/>
    <tableColumn id="2" name="Nooit" dataCellStyle="Procent"/>
    <tableColumn id="3" name="Tot 12 keer" dataCellStyle="Procent"/>
    <tableColumn id="4" name="Meer dan 12 keer" dataCellStyle="Procent"/>
    <tableColumn id="5" name="Niet aanwezig " dataCellStyle="Procent"/>
  </tableColumns>
  <tableStyleInfo name="TableStyleMedium1" showFirstColumn="0" showLastColumn="0" showRowStripes="1" showColumnStripes="0"/>
</table>
</file>

<file path=xl/tables/table77.xml><?xml version="1.0" encoding="utf-8"?>
<table xmlns="http://schemas.openxmlformats.org/spreadsheetml/2006/main" id="74" name="Tabel74" displayName="Tabel74" ref="A17:D20" totalsRowShown="0">
  <autoFilter ref="A17:D20"/>
  <tableColumns count="4">
    <tableColumn id="1" name="Tevredenheid"/>
    <tableColumn id="2" name="Ontevreden" dataCellStyle="Procent"/>
    <tableColumn id="3" name="Neutraal" dataCellStyle="Procent"/>
    <tableColumn id="4" name="Tevreden" dataCellStyle="Procent"/>
  </tableColumns>
  <tableStyleInfo name="TableStyleMedium1" showFirstColumn="0" showLastColumn="0" showRowStripes="1" showColumnStripes="0"/>
</table>
</file>

<file path=xl/tables/table78.xml><?xml version="1.0" encoding="utf-8"?>
<table xmlns="http://schemas.openxmlformats.org/spreadsheetml/2006/main" id="75" name="Tabel75" displayName="Tabel75" ref="A92:D94" totalsRowShown="0">
  <autoFilter ref="A92:D94"/>
  <tableColumns count="4">
    <tableColumn id="1" name="2017"/>
    <tableColumn id="2" name="Oneens" dataCellStyle="Procent"/>
    <tableColumn id="3" name="Neutraal" dataCellStyle="Procent"/>
    <tableColumn id="4" name="Eens" dataCellStyle="Procent"/>
  </tableColumns>
  <tableStyleInfo name="TableStyleMedium1" showFirstColumn="0" showLastColumn="0" showRowStripes="1" showColumnStripes="0"/>
</table>
</file>

<file path=xl/tables/table79.xml><?xml version="1.0" encoding="utf-8"?>
<table xmlns="http://schemas.openxmlformats.org/spreadsheetml/2006/main" id="48" name="Tabel48" displayName="Tabel48" ref="A141:H149" totalsRowShown="0" headerRowDxfId="135" dataDxfId="134" headerRowCellStyle="Standaard 2">
  <autoFilter ref="A141:H149"/>
  <tableColumns count="8">
    <tableColumn id="1" name="Jaar" dataDxfId="133"/>
    <tableColumn id="2" name="SPW # deelnames" dataDxfId="132"/>
    <tableColumn id="3" name="SPW # werkingsdagen" dataDxfId="131"/>
    <tableColumn id="4" name="SPW gem # dls/dag" dataDxfId="130"/>
    <tableColumn id="5" name="GP # deelnames" dataDxfId="129"/>
    <tableColumn id="6" name="GP # activiteiten" dataDxfId="128"/>
    <tableColumn id="7" name="GP gem # dls/activiteit" dataDxfId="127"/>
    <tableColumn id="8" name="Gebruik JC TSAS" dataDxfId="126"/>
  </tableColumns>
  <tableStyleInfo name="TableStyleMedium1" showFirstColumn="0" showLastColumn="0" showRowStripes="1" showColumnStripes="0"/>
</table>
</file>

<file path=xl/tables/table8.xml><?xml version="1.0" encoding="utf-8"?>
<table xmlns="http://schemas.openxmlformats.org/spreadsheetml/2006/main" id="31" name="Tabel31" displayName="Tabel31" ref="A90:G95" totalsRowShown="0" headerRowDxfId="630" dataDxfId="629" tableBorderDxfId="628">
  <autoFilter ref="A90:G95"/>
  <tableColumns count="7">
    <tableColumn id="1" name="Jaar"/>
    <tableColumn id="2" name="Gemid. Leeftijd bij opname Ca/dL" dataDxfId="627"/>
    <tableColumn id="3" name="Gemid. Leeftijd bij overlijden Ca/dL" dataDxfId="626"/>
    <tableColumn id="4" name="Gemid. Leeftijd bij opname Vlinder" dataDxfId="625"/>
    <tableColumn id="5" name="Gemid. Leeftijd bij overlijden Vlinder" dataDxfId="624"/>
    <tableColumn id="6" name="Gemid. Leeftijd bij opname" dataDxfId="623">
      <calculatedColumnFormula>(Tabel31[[#This Row],[Gemid. Leeftijd bij opname Ca/dL]]+Tabel31[[#This Row],[Gemid. Leeftijd bij opname Vlinder]])/2</calculatedColumnFormula>
    </tableColumn>
    <tableColumn id="7" name="Gemid. Leeftijd bij overlijden" dataDxfId="622">
      <calculatedColumnFormula>(Tabel31[[#This Row],[Gemid. Leeftijd bij overlijden Ca/dL]]+Tabel31[[#This Row],[Gemid. Leeftijd bij overlijden Vlinder]])/2</calculatedColumnFormula>
    </tableColumn>
  </tableColumns>
  <tableStyleInfo name="TableStyleMedium1" showFirstColumn="0" showLastColumn="0" showRowStripes="1" showColumnStripes="0"/>
</table>
</file>

<file path=xl/tables/table80.xml><?xml version="1.0" encoding="utf-8"?>
<table xmlns="http://schemas.openxmlformats.org/spreadsheetml/2006/main" id="106" name="Tabel106" displayName="Tabel106" ref="A159:G165" totalsRowShown="0" dataDxfId="125" dataCellStyle="Procent">
  <autoFilter ref="A159:G165"/>
  <tableColumns count="7">
    <tableColumn id="1" name="Jaar"/>
    <tableColumn id="2" name="Locatie"/>
    <tableColumn id="3" name="Evenement"/>
    <tableColumn id="4" name="Tot 12 keer in eigen gemeente" dataDxfId="124" dataCellStyle="Procent"/>
    <tableColumn id="5" name="Meer dan 12 keer in eigen gemeente" dataDxfId="123" dataCellStyle="Procent"/>
    <tableColumn id="6" name="Tot 12 keer in andere gemeente" dataDxfId="122" dataCellStyle="Procent"/>
    <tableColumn id="7" name="Meer dan 12 keer in andere gemeente" dataDxfId="121" dataCellStyle="Procent"/>
  </tableColumns>
  <tableStyleInfo name="TableStyleMedium1" showFirstColumn="0" showLastColumn="0" showRowStripes="1" showColumnStripes="0"/>
</table>
</file>

<file path=xl/tables/table81.xml><?xml version="1.0" encoding="utf-8"?>
<table xmlns="http://schemas.openxmlformats.org/spreadsheetml/2006/main" id="112" name="Tabel112" displayName="Tabel112" ref="A41:E45" totalsRowShown="0" headerRowDxfId="120" dataDxfId="119">
  <autoFilter ref="A41:E45"/>
  <tableColumns count="5">
    <tableColumn id="1" name="Jaar" dataDxfId="118"/>
    <tableColumn id="2" name="CC Het Spoor" dataDxfId="117"/>
    <tableColumn id="3" name="SCC Torengalm" dataDxfId="116"/>
    <tableColumn id="4" name="Oud bib Bavikhove" dataDxfId="115"/>
    <tableColumn id="5" name="SCC Zuiderkouter Stasegem" dataDxfId="114"/>
  </tableColumns>
  <tableStyleInfo name="TableStyleMedium1" showFirstColumn="0" showLastColumn="0" showRowStripes="1" showColumnStripes="0"/>
</table>
</file>

<file path=xl/tables/table82.xml><?xml version="1.0" encoding="utf-8"?>
<table xmlns="http://schemas.openxmlformats.org/spreadsheetml/2006/main" id="67" name="Tabel67" displayName="Tabel67" ref="A6:L46" totalsRowShown="0">
  <autoFilter ref="A6:L46"/>
  <tableColumns count="12">
    <tableColumn id="12" name="Jaar"/>
    <tableColumn id="1" name="Wijk"/>
    <tableColumn id="2" name="0-12 jaar"/>
    <tableColumn id="3" name="13-17 jaar"/>
    <tableColumn id="4" name="18-25 jaar"/>
    <tableColumn id="5" name="26-34 jaar"/>
    <tableColumn id="6" name="35-59 jaar"/>
    <tableColumn id="7" name="60-79 jaar"/>
    <tableColumn id="8" name="80+"/>
    <tableColumn id="9" name="Eindtotaal" dataDxfId="113"/>
    <tableColumn id="10" name="oppervlakte per wijk"/>
    <tableColumn id="11" name="bevolkingsdichtheid">
      <calculatedColumnFormula>Tabel67[[#This Row],[Eindtotaal]]/Tabel67[[#This Row],[oppervlakte per wijk]]</calculatedColumnFormula>
    </tableColumn>
  </tableColumns>
  <tableStyleInfo name="TableStyleMedium1" showFirstColumn="0" showLastColumn="0" showRowStripes="1" showColumnStripes="0"/>
</table>
</file>

<file path=xl/tables/table83.xml><?xml version="1.0" encoding="utf-8"?>
<table xmlns="http://schemas.openxmlformats.org/spreadsheetml/2006/main" id="80" name="Tabel80" displayName="Tabel80" ref="A55:H59" totalsRowShown="0">
  <autoFilter ref="A55:H59"/>
  <tableColumns count="8">
    <tableColumn id="1" name="Organisatie"/>
    <tableColumn id="2" name="Aantal mannen tewerkgesteld"/>
    <tableColumn id="3" name="Aantal vrouwen tewerkgesteld"/>
    <tableColumn id="4" name="Aantal mannen deeltijds tewerkgesteld"/>
    <tableColumn id="5" name="Aantal vrouwen deeltijds tewerkgesteld"/>
    <tableColumn id="6" name="Deeltijdse tewerkstelling" dataCellStyle="Procent">
      <calculatedColumnFormula>(Tabel80[[#This Row],[Aantal mannen deeltijds tewerkgesteld]]+Tabel80[[#This Row],[Aantal vrouwen deeltijds tewerkgesteld]])/(Tabel80[[#This Row],[Aantal mannen tewerkgesteld]]+Tabel80[[#This Row],[Aantal vrouwen tewerkgesteld]])</calculatedColumnFormula>
    </tableColumn>
    <tableColumn id="8" name="Mannen deeltijds tewerkgesteld" dataDxfId="112" dataCellStyle="Procent">
      <calculatedColumnFormula>Tabel80[[#This Row],[Aantal mannen deeltijds tewerkgesteld]]/(Tabel80[[#This Row],[Aantal vrouwen tewerkgesteld]]+Tabel80[[#This Row],[Aantal mannen deeltijds tewerkgesteld]])</calculatedColumnFormula>
    </tableColumn>
    <tableColumn id="7" name="Vrouwen deeltijds tewerkgesteld" dataCellStyle="Procent">
      <calculatedColumnFormula>Tabel80[[#This Row],[Aantal vrouwen deeltijds tewerkgesteld]]/(Tabel80[[#This Row],[Aantal mannen deeltijds tewerkgesteld]]+Tabel80[[#This Row],[Aantal vrouwen deeltijds tewerkgesteld]])</calculatedColumnFormula>
    </tableColumn>
  </tableColumns>
  <tableStyleInfo name="TableStyleMedium1" showFirstColumn="0" showLastColumn="0" showRowStripes="1" showColumnStripes="0"/>
</table>
</file>

<file path=xl/tables/table84.xml><?xml version="1.0" encoding="utf-8"?>
<table xmlns="http://schemas.openxmlformats.org/spreadsheetml/2006/main" id="63" name="Tabel63" displayName="Tabel63" ref="A78:F87" totalsRowShown="0" headerRowDxfId="111" headerRowCellStyle="Procent">
  <autoFilter ref="A78:F87"/>
  <tableColumns count="6">
    <tableColumn id="6" name="Organisatie"/>
    <tableColumn id="1" name="Beslissingsorgaan"/>
    <tableColumn id="2" name="Man"/>
    <tableColumn id="3" name="Vrouw"/>
    <tableColumn id="4" name="Percentage mannen" dataCellStyle="Procent">
      <calculatedColumnFormula>Tabel63[[#This Row],[Man]]/(Tabel63[[#This Row],[Man]]+Tabel63[[#This Row],[Vrouw]])</calculatedColumnFormula>
    </tableColumn>
    <tableColumn id="5" name="Percentage vrouwen" dataCellStyle="Procent">
      <calculatedColumnFormula>Tabel63[[#This Row],[Vrouw]]/(Tabel63[[#This Row],[Man]]+Tabel63[[#This Row],[Vrouw]])</calculatedColumnFormula>
    </tableColumn>
  </tableColumns>
  <tableStyleInfo name="TableStyleMedium1" showFirstColumn="0" showLastColumn="0" showRowStripes="1" showColumnStripes="0"/>
</table>
</file>

<file path=xl/tables/table85.xml><?xml version="1.0" encoding="utf-8"?>
<table xmlns="http://schemas.openxmlformats.org/spreadsheetml/2006/main" id="44" name="Tabel44" displayName="Tabel44" ref="A98:E106" totalsRowShown="0">
  <autoFilter ref="A98:E106"/>
  <sortState ref="B99:D106">
    <sortCondition ref="B25:B33"/>
  </sortState>
  <tableColumns count="5">
    <tableColumn id="1" name="Jaar"/>
    <tableColumn id="2" name="locatie"/>
    <tableColumn id="3" name="Mobiliteit: beschikt over minstens 1"/>
    <tableColumn id="4" name="Oneens" dataDxfId="110" dataCellStyle="Procent">
      <calculatedColumnFormula>(1-Tabel44[[#This Row],[Eens]])</calculatedColumnFormula>
    </tableColumn>
    <tableColumn id="5" name="Eens" dataDxfId="109" dataCellStyle="Procent"/>
  </tableColumns>
  <tableStyleInfo name="TableStyleMedium1" showFirstColumn="0" showLastColumn="0" showRowStripes="1" showColumnStripes="0"/>
</table>
</file>

<file path=xl/tables/table86.xml><?xml version="1.0" encoding="utf-8"?>
<table xmlns="http://schemas.openxmlformats.org/spreadsheetml/2006/main" id="96" name="Tabel96" displayName="Tabel96" ref="A152:E162" totalsRowShown="0">
  <autoFilter ref="A152:E162"/>
  <tableColumns count="5">
    <tableColumn id="1" name="Jaar"/>
    <tableColumn id="2" name="locatie"/>
    <tableColumn id="3" name="Aandeel bewoners dat vindt dat er voldoende"/>
    <tableColumn id="4" name="Oneens" dataCellStyle="Procent"/>
    <tableColumn id="5" name="Eens" dataCellStyle="Procent"/>
  </tableColumns>
  <tableStyleInfo name="TableStyleMedium1" showFirstColumn="0" showLastColumn="0" showRowStripes="1" showColumnStripes="0"/>
</table>
</file>

<file path=xl/tables/table87.xml><?xml version="1.0" encoding="utf-8"?>
<table xmlns="http://schemas.openxmlformats.org/spreadsheetml/2006/main" id="20" name="Tabel9621" displayName="Tabel9621" ref="A172:E176" totalsRowShown="0">
  <autoFilter ref="A172:E176"/>
  <tableColumns count="5">
    <tableColumn id="1" name="Jaar"/>
    <tableColumn id="2" name="locatie"/>
    <tableColumn id="3" name="Veiligheid van verplaatsingen"/>
    <tableColumn id="4" name="Oneens" dataCellStyle="Procent"/>
    <tableColumn id="5" name="Eens" dataCellStyle="Procent"/>
  </tableColumns>
  <tableStyleInfo name="TableStyleMedium1" showFirstColumn="0" showLastColumn="0" showRowStripes="1" showColumnStripes="0"/>
</table>
</file>

<file path=xl/tables/table88.xml><?xml version="1.0" encoding="utf-8"?>
<table xmlns="http://schemas.openxmlformats.org/spreadsheetml/2006/main" id="49" name="Tabel962150" displayName="Tabel962150" ref="A115:G117" totalsRowShown="0">
  <autoFilter ref="A115:G117"/>
  <tableColumns count="7">
    <tableColumn id="1" name="Dominant vervoersmiddel voor woon/werk, woon/school"/>
    <tableColumn id="2" name="locatie"/>
    <tableColumn id="4" name="Te voet" dataCellStyle="Procent"/>
    <tableColumn id="5" name="Met de fiets" dataCellStyle="Procent"/>
    <tableColumn id="6" name="Openbaar vervoer" dataCellStyle="Procent"/>
    <tableColumn id="7" name="Met de auto" dataCellStyle="Procent"/>
    <tableColumn id="8" name="Ander" dataCellStyle="Procent"/>
  </tableColumns>
  <tableStyleInfo name="TableStyleMedium1" showFirstColumn="0" showLastColumn="0" showRowStripes="1" showColumnStripes="0"/>
</table>
</file>

<file path=xl/tables/table89.xml><?xml version="1.0" encoding="utf-8"?>
<table xmlns="http://schemas.openxmlformats.org/spreadsheetml/2006/main" id="86" name="Tabel96215087" displayName="Tabel96215087" ref="A127:F129" totalsRowShown="0">
  <autoFilter ref="A127:F129"/>
  <tableColumns count="6">
    <tableColumn id="1" name="Dominant vervoersmiddel voor woon/werk, woon/school"/>
    <tableColumn id="2" name="locatie"/>
    <tableColumn id="4" name="Minder dan 15 minuten" dataCellStyle="Procent"/>
    <tableColumn id="5" name="Tussen 15 en 30 minuten" dataCellStyle="Procent"/>
    <tableColumn id="6" name="Tussen 30 minuten en 1 uur" dataCellStyle="Procent"/>
    <tableColumn id="7" name="Meer dan 1 uur" dataCellStyle="Procent"/>
  </tableColumns>
  <tableStyleInfo name="TableStyleMedium1" showFirstColumn="0" showLastColumn="0" showRowStripes="1" showColumnStripes="0"/>
</table>
</file>

<file path=xl/tables/table9.xml><?xml version="1.0" encoding="utf-8"?>
<table xmlns="http://schemas.openxmlformats.org/spreadsheetml/2006/main" id="19" name="Tabel120" displayName="Tabel120" ref="A1:P149" totalsRowShown="0" headerRowDxfId="599" dataDxfId="598">
  <autoFilter ref="A1:P149"/>
  <tableColumns count="16">
    <tableColumn id="1" name="Jaar" dataDxfId="597"/>
    <tableColumn id="2" name="BItem" dataDxfId="596"/>
    <tableColumn id="3" name="Omschr. BItem" dataDxfId="595"/>
    <tableColumn id="4" name="AR" dataDxfId="594"/>
    <tableColumn id="5" name="Omschrijving AR" dataDxfId="593"/>
    <tableColumn id="13" name="Actie" dataDxfId="592"/>
    <tableColumn id="19" name="Budget" dataDxfId="591"/>
    <tableColumn id="27" name="Verbruik" dataDxfId="590"/>
    <tableColumn id="28" name="Beschikbaar" dataDxfId="589"/>
    <tableColumn id="29" name="aangewend" dataDxfId="588"/>
    <tableColumn id="30" name="Geboekt" dataDxfId="587"/>
    <tableColumn id="8" name="Rekening" dataDxfId="586">
      <calculatedColumnFormula>LEFT(Tabel120[[#This Row],[AR]],1)</calculatedColumnFormula>
    </tableColumn>
    <tableColumn id="9" name="U/F" dataDxfId="585">
      <calculatedColumnFormula>IF(Tabel120[[#This Row],[Rekening]]=6,"Uitgave","Inkomst")</calculatedColumnFormula>
    </tableColumn>
    <tableColumn id="6" name="Totaal exploitatiebudget uitgaven" dataDxfId="584"/>
    <tableColumn id="7" name="Totaal exploitatiebudget inkomsten" dataDxfId="583"/>
    <tableColumn id="10" name="0,7%norm" dataDxfId="582"/>
  </tableColumns>
  <tableStyleInfo name="TableStyleLight16" showFirstColumn="0" showLastColumn="0" showRowStripes="1" showColumnStripes="0"/>
</table>
</file>

<file path=xl/tables/table90.xml><?xml version="1.0" encoding="utf-8"?>
<table xmlns="http://schemas.openxmlformats.org/spreadsheetml/2006/main" id="91" name="Tabel91" displayName="Tabel91" ref="A137:F141" totalsRowShown="0">
  <autoFilter ref="A137:F141"/>
  <tableColumns count="6">
    <tableColumn id="1" name="Jaar"/>
    <tableColumn id="2" name="locatie"/>
    <tableColumn id="3" name="Duurzaam verplaatsingsgedrag"/>
    <tableColumn id="4" name="Nooit of uitzonderlijk" dataCellStyle="Procent"/>
    <tableColumn id="5" name="Minstens maandelijks" dataCellStyle="Procent"/>
    <tableColumn id="6" name="Minstens wekelijks" dataCellStyle="Procent"/>
  </tableColumns>
  <tableStyleInfo name="TableStyleMedium1" showFirstColumn="0" showLastColumn="0" showRowStripes="1" showColumnStripes="0"/>
</table>
</file>

<file path=xl/tables/table91.xml><?xml version="1.0" encoding="utf-8"?>
<table xmlns="http://schemas.openxmlformats.org/spreadsheetml/2006/main" id="97" name="Tabel962198" displayName="Tabel962198" ref="A245:E249" totalsRowShown="0">
  <autoFilter ref="A245:E249"/>
  <tableColumns count="5">
    <tableColumn id="1" name="Jaar"/>
    <tableColumn id="2" name="locatie"/>
    <tableColumn id="3" name="Tevredenheid en fierheid op de stad"/>
    <tableColumn id="4" name="Oneens" dataCellStyle="Procent"/>
    <tableColumn id="5" name="Eens" dataCellStyle="Procent"/>
  </tableColumns>
  <tableStyleInfo name="TableStyleMedium1" showFirstColumn="0" showLastColumn="0" showRowStripes="1" showColumnStripes="0"/>
</table>
</file>

<file path=xl/tables/table92.xml><?xml version="1.0" encoding="utf-8"?>
<table xmlns="http://schemas.openxmlformats.org/spreadsheetml/2006/main" id="98" name="Tabel962199" displayName="Tabel962199" ref="A186:E192" totalsRowShown="0">
  <autoFilter ref="A186:E192"/>
  <tableColumns count="5">
    <tableColumn id="1" name="Jaar"/>
    <tableColumn id="2" name="locatie"/>
    <tableColumn id="3" name="Aandeel inwoners dat "/>
    <tableColumn id="4" name="Oneens" dataCellStyle="Procent"/>
    <tableColumn id="5" name="Eens" dataCellStyle="Procent"/>
  </tableColumns>
  <tableStyleInfo name="TableStyleMedium1" showFirstColumn="0" showLastColumn="0" showRowStripes="1" showColumnStripes="0"/>
</table>
</file>

<file path=xl/tables/table93.xml><?xml version="1.0" encoding="utf-8"?>
<table xmlns="http://schemas.openxmlformats.org/spreadsheetml/2006/main" id="99" name="Tabel962199100" displayName="Tabel962199100" ref="A201:F207" totalsRowShown="0">
  <autoFilter ref="A201:F207"/>
  <tableColumns count="6">
    <tableColumn id="1" name="Jaar"/>
    <tableColumn id="2" name="Locatie"/>
    <tableColumn id="3" name="Onveiligheid en overlast"/>
    <tableColumn id="4" name="Nooit of zelden" dataCellStyle="Procent"/>
    <tableColumn id="6" name="Af en toe" dataDxfId="108" dataCellStyle="Procent"/>
    <tableColumn id="5" name="Vaak of altijd" dataCellStyle="Procent"/>
  </tableColumns>
  <tableStyleInfo name="TableStyleMedium1" showFirstColumn="0" showLastColumn="0" showRowStripes="1" showColumnStripes="0"/>
</table>
</file>

<file path=xl/tables/table94.xml><?xml version="1.0" encoding="utf-8"?>
<table xmlns="http://schemas.openxmlformats.org/spreadsheetml/2006/main" id="100" name="Tabel100" displayName="Tabel100" ref="A215:E231" totalsRowShown="0">
  <autoFilter ref="A215:E231">
    <filterColumn colId="1">
      <filters>
        <filter val="Harelbeke"/>
      </filters>
    </filterColumn>
  </autoFilter>
  <tableColumns count="5">
    <tableColumn id="1" name="Jaar"/>
    <tableColumn id="2" name="Locatie"/>
    <tableColumn id="3" name="Overlast"/>
    <tableColumn id="4" name="Af en toe" dataDxfId="107" dataCellStyle="Procent"/>
    <tableColumn id="5" name="Vaak/altijd" dataDxfId="106" dataCellStyle="Procent"/>
  </tableColumns>
  <tableStyleInfo name="TableStyleMedium1" showFirstColumn="0" showLastColumn="0" showRowStripes="1" showColumnStripes="0"/>
</table>
</file>

<file path=xl/tables/table95.xml><?xml version="1.0" encoding="utf-8"?>
<table xmlns="http://schemas.openxmlformats.org/spreadsheetml/2006/main" id="104" name="Tabel104" displayName="Tabel104" ref="A261:F269" totalsRowShown="0">
  <autoFilter ref="A261:F269"/>
  <tableColumns count="6">
    <tableColumn id="1" name="Jaar"/>
    <tableColumn id="2" name="Locatie"/>
    <tableColumn id="3" name="Vertrouwen in "/>
    <tableColumn id="4" name="Weinig" dataCellStyle="Procent"/>
    <tableColumn id="6" name="Neutraal" dataDxfId="105" dataCellStyle="Procent"/>
    <tableColumn id="5" name="Veel" dataCellStyle="Procent"/>
  </tableColumns>
  <tableStyleInfo name="TableStyleMedium1" showFirstColumn="0" showLastColumn="0" showRowStripes="1" showColumnStripes="0"/>
</table>
</file>

<file path=xl/tables/table96.xml><?xml version="1.0" encoding="utf-8"?>
<table xmlns="http://schemas.openxmlformats.org/spreadsheetml/2006/main" id="113" name="Tabel113" displayName="Tabel113" ref="A67:D71" totalsRowShown="0" headerRowDxfId="104" tableBorderDxfId="103">
  <autoFilter ref="A67:D71"/>
  <tableColumns count="4">
    <tableColumn id="1" name="2017"/>
    <tableColumn id="2" name="Gemiddeld loon mannen"/>
    <tableColumn id="3" name="Gemiddeld loon vrouwen" dataDxfId="102"/>
    <tableColumn id="4" name="Percentage tov loon mannen" dataDxfId="101" dataCellStyle="Procent">
      <calculatedColumnFormula>Tabel113[[#This Row],[Gemiddeld loon vrouwen]]/Tabel113[[#This Row],[Gemiddeld loon mannen]]</calculatedColumnFormula>
    </tableColumn>
  </tableColumns>
  <tableStyleInfo name="TableStyleMedium1" showFirstColumn="0" showLastColumn="0" showRowStripes="1" showColumnStripes="0"/>
</table>
</file>

<file path=xl/tables/table97.xml><?xml version="1.0" encoding="utf-8"?>
<table xmlns="http://schemas.openxmlformats.org/spreadsheetml/2006/main" id="47" name="Tabel47" displayName="Tabel47" ref="A23:D28" totalsRowShown="0" headerRowDxfId="100" dataDxfId="99" tableBorderDxfId="98">
  <autoFilter ref="A23:D28"/>
  <tableColumns count="4">
    <tableColumn id="1" name="Jaar" dataDxfId="97"/>
    <tableColumn id="3" name="Aantal afgeleverde conformiteitsattesten" dataDxfId="96"/>
    <tableColumn id="6" name="Ongeschikte woningen" dataDxfId="95"/>
    <tableColumn id="7" name="Onbewoonbare woningen" dataDxfId="94"/>
  </tableColumns>
  <tableStyleInfo name="TableStyleMedium1" showFirstColumn="0" showLastColumn="0" showRowStripes="1" showColumnStripes="0"/>
</table>
</file>

<file path=xl/tables/table98.xml><?xml version="1.0" encoding="utf-8"?>
<table xmlns="http://schemas.openxmlformats.org/spreadsheetml/2006/main" id="69" name="Tabel69" displayName="Tabel69" ref="A35:C40" totalsRowShown="0" headerRowDxfId="93" dataDxfId="92" tableBorderDxfId="91">
  <autoFilter ref="A35:C40"/>
  <tableColumns count="3">
    <tableColumn id="1" name="Jaar" dataDxfId="90"/>
    <tableColumn id="2" name="Uitbetaalde premies Doe het nu duurzaam" dataDxfId="89"/>
    <tableColumn id="3" name="Uitbetaalde premies gevelrenovatie met isolatie" dataDxfId="88"/>
  </tableColumns>
  <tableStyleInfo name="TableStyleMedium1" showFirstColumn="0" showLastColumn="0" showRowStripes="1" showColumnStripes="0"/>
</table>
</file>

<file path=xl/tables/table99.xml><?xml version="1.0" encoding="utf-8"?>
<table xmlns="http://schemas.openxmlformats.org/spreadsheetml/2006/main" id="70" name="Tabel70" displayName="Tabel70" ref="A5:Q15" totalsRowShown="0" headerRowDxfId="87">
  <autoFilter ref="A5:Q15"/>
  <tableColumns count="17">
    <tableColumn id="1" name="Jaar"/>
    <tableColumn id="3" name="Gemiddelde verkoopprijs bouwgrond per m² Harelbeke" dataDxfId="86" dataCellStyle="Valuta"/>
    <tableColumn id="4" name="Groei bouwgrond Harelbeke met 2005 = 100"/>
    <tableColumn id="11" name="Gemiddelde verkoopprijs bouwgrond per m² Vlaams gewest"/>
    <tableColumn id="10" name="Groei bouwgrond Vlaams gewest met 2005 = 101" dataDxfId="85">
      <calculatedColumnFormula>Tabel70[[#This Row],[Gemiddelde verkoopprijs bouwgrond per m² Vlaams gewest]]/$D$6</calculatedColumnFormula>
    </tableColumn>
    <tableColumn id="5" name="Gemiddelde verkoopprijs appartementen Harelbeke" dataDxfId="84" dataCellStyle="Valuta"/>
    <tableColumn id="6" name="Groei verkoopprijs appartementen Harelbeke met 2005=100" dataDxfId="83" dataCellStyle="Procent">
      <calculatedColumnFormula>Tabel70[[#This Row],[Gemiddelde verkoopprijs appartementen Harelbeke]]/$F$6</calculatedColumnFormula>
    </tableColumn>
    <tableColumn id="7" name="Gemiddelde verkoopprijs appartementen Vlaams gewest" dataDxfId="82" dataCellStyle="Valuta"/>
    <tableColumn id="8" name="Groei verkoopprijs appartementen Vlaams Gewest met 2005=100" dataDxfId="81" dataCellStyle="Procent">
      <calculatedColumnFormula>Tabel70[[#This Row],[Gemiddelde verkoopprijs appartementen Vlaams gewest]]/$H$6</calculatedColumnFormula>
    </tableColumn>
    <tableColumn id="9" name="Gemiddelde verkoopprijs gewone woonhuizen Harelbeke" dataDxfId="80" dataCellStyle="Valuta"/>
    <tableColumn id="12" name="Groei verkoopprijs gewone woonhuizen Harelbeke met 2005=100" dataDxfId="79" dataCellStyle="Procent">
      <calculatedColumnFormula>Tabel70[[#This Row],[Gemiddelde verkoopprijs gewone woonhuizen Harelbeke]]/$J$6</calculatedColumnFormula>
    </tableColumn>
    <tableColumn id="13" name="Gemiddelde verkoopprijs gewone woonhuizen Vlaams gewest" dataDxfId="78" dataCellStyle="Valuta"/>
    <tableColumn id="14" name="Groei verkoopprijs gewone woonhuizen Vlaams gewest met 2005=100" dataDxfId="77" dataCellStyle="Procent">
      <calculatedColumnFormula>Tabel70[[#This Row],[Gemiddelde verkoopprijs gewone woonhuizen Vlaams gewest]]/$L$6</calculatedColumnFormula>
    </tableColumn>
    <tableColumn id="15" name="Gemiddelde verkoopprijs villa's, bungalows en landhuizen Harelbeke" dataDxfId="76" dataCellStyle="Valuta"/>
    <tableColumn id="16" name="Groei verkoopprijs villa's, bungalows en landhuizen Harelbeke met 2005=100" dataDxfId="75" dataCellStyle="Procent">
      <calculatedColumnFormula>Tabel70[[#This Row],[Gemiddelde verkoopprijs villa''s, bungalows en landhuizen Harelbeke]]/$N$6</calculatedColumnFormula>
    </tableColumn>
    <tableColumn id="17" name="Gemiddelde verkoopprijs villa's, bungalows en landhuizen Vlaams gewest" dataDxfId="74" dataCellStyle="Valuta"/>
    <tableColumn id="18" name="Groei verkoopprijs villa's, bungalows en landhuizen Vlaams gewest met 2005=100" dataDxfId="73" dataCellStyle="Procent">
      <calculatedColumnFormula>Tabel70[[#This Row],[Gemiddelde verkoopprijs villa''s, bungalows en landhuizen Vlaams gewest]]/$P$6</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53.xml"/><Relationship Id="rId1" Type="http://schemas.openxmlformats.org/officeDocument/2006/relationships/pivotTable" Target="../pivotTables/pivotTable52.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56.xml"/><Relationship Id="rId2" Type="http://schemas.openxmlformats.org/officeDocument/2006/relationships/pivotTable" Target="../pivotTables/pivotTable55.xml"/><Relationship Id="rId1" Type="http://schemas.openxmlformats.org/officeDocument/2006/relationships/pivotTable" Target="../pivotTables/pivotTable54.xml"/><Relationship Id="rId6" Type="http://schemas.openxmlformats.org/officeDocument/2006/relationships/printerSettings" Target="../printerSettings/printerSettings9.bin"/><Relationship Id="rId5" Type="http://schemas.openxmlformats.org/officeDocument/2006/relationships/pivotTable" Target="../pivotTables/pivotTable58.xml"/><Relationship Id="rId4" Type="http://schemas.openxmlformats.org/officeDocument/2006/relationships/pivotTable" Target="../pivotTables/pivotTable57.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61.xml"/><Relationship Id="rId2" Type="http://schemas.openxmlformats.org/officeDocument/2006/relationships/pivotTable" Target="../pivotTables/pivotTable60.xml"/><Relationship Id="rId1" Type="http://schemas.openxmlformats.org/officeDocument/2006/relationships/pivotTable" Target="../pivotTables/pivotTable59.xml"/><Relationship Id="rId6" Type="http://schemas.openxmlformats.org/officeDocument/2006/relationships/pivotTable" Target="../pivotTables/pivotTable64.xml"/><Relationship Id="rId5" Type="http://schemas.openxmlformats.org/officeDocument/2006/relationships/pivotTable" Target="../pivotTables/pivotTable63.xml"/><Relationship Id="rId4" Type="http://schemas.openxmlformats.org/officeDocument/2006/relationships/pivotTable" Target="../pivotTables/pivotTable62.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67.xml"/><Relationship Id="rId7" Type="http://schemas.openxmlformats.org/officeDocument/2006/relationships/printerSettings" Target="../printerSettings/printerSettings10.bin"/><Relationship Id="rId2" Type="http://schemas.openxmlformats.org/officeDocument/2006/relationships/pivotTable" Target="../pivotTables/pivotTable66.xml"/><Relationship Id="rId1" Type="http://schemas.openxmlformats.org/officeDocument/2006/relationships/pivotTable" Target="../pivotTables/pivotTable65.xml"/><Relationship Id="rId6" Type="http://schemas.openxmlformats.org/officeDocument/2006/relationships/pivotTable" Target="../pivotTables/pivotTable70.xml"/><Relationship Id="rId5" Type="http://schemas.openxmlformats.org/officeDocument/2006/relationships/pivotTable" Target="../pivotTables/pivotTable69.xml"/><Relationship Id="rId4" Type="http://schemas.openxmlformats.org/officeDocument/2006/relationships/pivotTable" Target="../pivotTables/pivotTable68.xml"/><Relationship Id="rId9" Type="http://schemas.microsoft.com/office/2007/relationships/slicer" Target="../slicers/slicer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78.xml"/><Relationship Id="rId13" Type="http://schemas.openxmlformats.org/officeDocument/2006/relationships/pivotTable" Target="../pivotTables/pivotTable83.xml"/><Relationship Id="rId18" Type="http://schemas.openxmlformats.org/officeDocument/2006/relationships/printerSettings" Target="../printerSettings/printerSettings11.bin"/><Relationship Id="rId3" Type="http://schemas.openxmlformats.org/officeDocument/2006/relationships/pivotTable" Target="../pivotTables/pivotTable73.xml"/><Relationship Id="rId7" Type="http://schemas.openxmlformats.org/officeDocument/2006/relationships/pivotTable" Target="../pivotTables/pivotTable77.xml"/><Relationship Id="rId12" Type="http://schemas.openxmlformats.org/officeDocument/2006/relationships/pivotTable" Target="../pivotTables/pivotTable82.xml"/><Relationship Id="rId17" Type="http://schemas.openxmlformats.org/officeDocument/2006/relationships/pivotTable" Target="../pivotTables/pivotTable87.xml"/><Relationship Id="rId2" Type="http://schemas.openxmlformats.org/officeDocument/2006/relationships/pivotTable" Target="../pivotTables/pivotTable72.xml"/><Relationship Id="rId16" Type="http://schemas.openxmlformats.org/officeDocument/2006/relationships/pivotTable" Target="../pivotTables/pivotTable86.xml"/><Relationship Id="rId20" Type="http://schemas.microsoft.com/office/2007/relationships/slicer" Target="../slicers/slicer4.xml"/><Relationship Id="rId1" Type="http://schemas.openxmlformats.org/officeDocument/2006/relationships/pivotTable" Target="../pivotTables/pivotTable71.xml"/><Relationship Id="rId6" Type="http://schemas.openxmlformats.org/officeDocument/2006/relationships/pivotTable" Target="../pivotTables/pivotTable76.xml"/><Relationship Id="rId11" Type="http://schemas.openxmlformats.org/officeDocument/2006/relationships/pivotTable" Target="../pivotTables/pivotTable81.xml"/><Relationship Id="rId5" Type="http://schemas.openxmlformats.org/officeDocument/2006/relationships/pivotTable" Target="../pivotTables/pivotTable75.xml"/><Relationship Id="rId15" Type="http://schemas.openxmlformats.org/officeDocument/2006/relationships/pivotTable" Target="../pivotTables/pivotTable85.xml"/><Relationship Id="rId10" Type="http://schemas.openxmlformats.org/officeDocument/2006/relationships/pivotTable" Target="../pivotTables/pivotTable80.xml"/><Relationship Id="rId19" Type="http://schemas.openxmlformats.org/officeDocument/2006/relationships/drawing" Target="../drawings/drawing5.xml"/><Relationship Id="rId4" Type="http://schemas.openxmlformats.org/officeDocument/2006/relationships/pivotTable" Target="../pivotTables/pivotTable74.xml"/><Relationship Id="rId9" Type="http://schemas.openxmlformats.org/officeDocument/2006/relationships/pivotTable" Target="../pivotTables/pivotTable79.xml"/><Relationship Id="rId14" Type="http://schemas.openxmlformats.org/officeDocument/2006/relationships/pivotTable" Target="../pivotTables/pivotTable84.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90.xml"/><Relationship Id="rId7" Type="http://schemas.openxmlformats.org/officeDocument/2006/relationships/printerSettings" Target="../printerSettings/printerSettings12.bin"/><Relationship Id="rId2" Type="http://schemas.openxmlformats.org/officeDocument/2006/relationships/pivotTable" Target="../pivotTables/pivotTable89.xml"/><Relationship Id="rId1" Type="http://schemas.openxmlformats.org/officeDocument/2006/relationships/pivotTable" Target="../pivotTables/pivotTable88.xml"/><Relationship Id="rId6" Type="http://schemas.openxmlformats.org/officeDocument/2006/relationships/pivotTable" Target="../pivotTables/pivotTable93.xml"/><Relationship Id="rId5" Type="http://schemas.openxmlformats.org/officeDocument/2006/relationships/pivotTable" Target="../pivotTables/pivotTable92.xml"/><Relationship Id="rId4" Type="http://schemas.openxmlformats.org/officeDocument/2006/relationships/pivotTable" Target="../pivotTables/pivotTable91.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9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95.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103.xml"/><Relationship Id="rId13" Type="http://schemas.openxmlformats.org/officeDocument/2006/relationships/printerSettings" Target="../printerSettings/printerSettings16.bin"/><Relationship Id="rId3" Type="http://schemas.openxmlformats.org/officeDocument/2006/relationships/pivotTable" Target="../pivotTables/pivotTable98.xml"/><Relationship Id="rId7" Type="http://schemas.openxmlformats.org/officeDocument/2006/relationships/pivotTable" Target="../pivotTables/pivotTable102.xml"/><Relationship Id="rId12" Type="http://schemas.openxmlformats.org/officeDocument/2006/relationships/pivotTable" Target="../pivotTables/pivotTable107.xml"/><Relationship Id="rId2" Type="http://schemas.openxmlformats.org/officeDocument/2006/relationships/pivotTable" Target="../pivotTables/pivotTable97.xml"/><Relationship Id="rId1" Type="http://schemas.openxmlformats.org/officeDocument/2006/relationships/pivotTable" Target="../pivotTables/pivotTable96.xml"/><Relationship Id="rId6" Type="http://schemas.openxmlformats.org/officeDocument/2006/relationships/pivotTable" Target="../pivotTables/pivotTable101.xml"/><Relationship Id="rId11" Type="http://schemas.openxmlformats.org/officeDocument/2006/relationships/pivotTable" Target="../pivotTables/pivotTable106.xml"/><Relationship Id="rId5" Type="http://schemas.openxmlformats.org/officeDocument/2006/relationships/pivotTable" Target="../pivotTables/pivotTable100.xml"/><Relationship Id="rId10" Type="http://schemas.openxmlformats.org/officeDocument/2006/relationships/pivotTable" Target="../pivotTables/pivotTable105.xml"/><Relationship Id="rId4" Type="http://schemas.openxmlformats.org/officeDocument/2006/relationships/pivotTable" Target="../pivotTables/pivotTable99.xml"/><Relationship Id="rId9" Type="http://schemas.openxmlformats.org/officeDocument/2006/relationships/pivotTable" Target="../pivotTables/pivotTable10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vzwconstructief.be/" TargetMode="External"/><Relationship Id="rId13" Type="http://schemas.openxmlformats.org/officeDocument/2006/relationships/hyperlink" Target="http://www.west-vlaanderen.be/" TargetMode="External"/><Relationship Id="rId18" Type="http://schemas.openxmlformats.org/officeDocument/2006/relationships/hyperlink" Target="http://www.infrax.be/" TargetMode="External"/><Relationship Id="rId26" Type="http://schemas.openxmlformats.org/officeDocument/2006/relationships/hyperlink" Target="https://www.stadlandschapleieschelde.be/" TargetMode="External"/><Relationship Id="rId3" Type="http://schemas.openxmlformats.org/officeDocument/2006/relationships/hyperlink" Target="http://www.aquafin.be/" TargetMode="External"/><Relationship Id="rId21" Type="http://schemas.openxmlformats.org/officeDocument/2006/relationships/hyperlink" Target="http://www.natuurpunt.be/" TargetMode="External"/><Relationship Id="rId7" Type="http://schemas.openxmlformats.org/officeDocument/2006/relationships/hyperlink" Target="http://www.vzweffect.be/" TargetMode="External"/><Relationship Id="rId12" Type="http://schemas.openxmlformats.org/officeDocument/2006/relationships/hyperlink" Target="http://www.leiedal.be/" TargetMode="External"/><Relationship Id="rId17" Type="http://schemas.openxmlformats.org/officeDocument/2006/relationships/hyperlink" Target="http://www.bondbeterleefmilieu.be/" TargetMode="External"/><Relationship Id="rId25" Type="http://schemas.openxmlformats.org/officeDocument/2006/relationships/hyperlink" Target="http://www.west-vlaanderen.be/" TargetMode="External"/><Relationship Id="rId2" Type="http://schemas.openxmlformats.org/officeDocument/2006/relationships/hyperlink" Target="https://www.dewatergroep.be/" TargetMode="External"/><Relationship Id="rId16" Type="http://schemas.openxmlformats.org/officeDocument/2006/relationships/hyperlink" Target="http://www.leiedal.be/" TargetMode="External"/><Relationship Id="rId20" Type="http://schemas.openxmlformats.org/officeDocument/2006/relationships/hyperlink" Target="http://www.vmm.be/" TargetMode="External"/><Relationship Id="rId1" Type="http://schemas.openxmlformats.org/officeDocument/2006/relationships/hyperlink" Target="http://logoleieland.be/" TargetMode="External"/><Relationship Id="rId6" Type="http://schemas.openxmlformats.org/officeDocument/2006/relationships/hyperlink" Target="http://www.leiedal.be/" TargetMode="External"/><Relationship Id="rId11" Type="http://schemas.openxmlformats.org/officeDocument/2006/relationships/hyperlink" Target="http://www.imog.be/" TargetMode="External"/><Relationship Id="rId24" Type="http://schemas.openxmlformats.org/officeDocument/2006/relationships/hyperlink" Target="http://www.natuurpunt.be/" TargetMode="External"/><Relationship Id="rId5" Type="http://schemas.openxmlformats.org/officeDocument/2006/relationships/hyperlink" Target="http://www.infrax.be/" TargetMode="External"/><Relationship Id="rId15" Type="http://schemas.openxmlformats.org/officeDocument/2006/relationships/hyperlink" Target="http://www.oxfam.be/" TargetMode="External"/><Relationship Id="rId23" Type="http://schemas.openxmlformats.org/officeDocument/2006/relationships/hyperlink" Target="https://www.stadlandschapleieschelde.be/" TargetMode="External"/><Relationship Id="rId28" Type="http://schemas.openxmlformats.org/officeDocument/2006/relationships/drawing" Target="../drawings/drawing8.xml"/><Relationship Id="rId10" Type="http://schemas.openxmlformats.org/officeDocument/2006/relationships/hyperlink" Target="http://www.infrax.be/" TargetMode="External"/><Relationship Id="rId19" Type="http://schemas.openxmlformats.org/officeDocument/2006/relationships/hyperlink" Target="http://www.west-vlaanderen.be/" TargetMode="External"/><Relationship Id="rId4" Type="http://schemas.openxmlformats.org/officeDocument/2006/relationships/hyperlink" Target="http://www.infrax.be/" TargetMode="External"/><Relationship Id="rId9" Type="http://schemas.openxmlformats.org/officeDocument/2006/relationships/hyperlink" Target="http://www.infrax.be/" TargetMode="External"/><Relationship Id="rId14" Type="http://schemas.openxmlformats.org/officeDocument/2006/relationships/hyperlink" Target="http://www.west-vlaanderen.be/" TargetMode="External"/><Relationship Id="rId22" Type="http://schemas.openxmlformats.org/officeDocument/2006/relationships/hyperlink" Target="http://www.west-vlaanderen.be/" TargetMode="External"/><Relationship Id="rId27"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printerSettings" Target="../printerSettings/printerSettings20.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 Id="rId9" Type="http://schemas.openxmlformats.org/officeDocument/2006/relationships/table" Target="../tables/table17.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18" Type="http://schemas.openxmlformats.org/officeDocument/2006/relationships/table" Target="../tables/table30.xml"/><Relationship Id="rId26" Type="http://schemas.openxmlformats.org/officeDocument/2006/relationships/table" Target="../tables/table38.xml"/><Relationship Id="rId3" Type="http://schemas.openxmlformats.org/officeDocument/2006/relationships/printerSettings" Target="../printerSettings/printerSettings21.bin"/><Relationship Id="rId21" Type="http://schemas.openxmlformats.org/officeDocument/2006/relationships/table" Target="../tables/table33.xml"/><Relationship Id="rId7" Type="http://schemas.openxmlformats.org/officeDocument/2006/relationships/table" Target="../tables/table19.xml"/><Relationship Id="rId12" Type="http://schemas.openxmlformats.org/officeDocument/2006/relationships/table" Target="../tables/table24.xml"/><Relationship Id="rId17" Type="http://schemas.openxmlformats.org/officeDocument/2006/relationships/table" Target="../tables/table29.xml"/><Relationship Id="rId25" Type="http://schemas.openxmlformats.org/officeDocument/2006/relationships/table" Target="../tables/table37.xml"/><Relationship Id="rId2" Type="http://schemas.openxmlformats.org/officeDocument/2006/relationships/pivotTable" Target="../pivotTables/pivotTable109.xml"/><Relationship Id="rId16" Type="http://schemas.openxmlformats.org/officeDocument/2006/relationships/table" Target="../tables/table28.xml"/><Relationship Id="rId20" Type="http://schemas.openxmlformats.org/officeDocument/2006/relationships/table" Target="../tables/table32.xml"/><Relationship Id="rId29" Type="http://schemas.openxmlformats.org/officeDocument/2006/relationships/table" Target="../tables/table41.xml"/><Relationship Id="rId1" Type="http://schemas.openxmlformats.org/officeDocument/2006/relationships/pivotTable" Target="../pivotTables/pivotTable108.xml"/><Relationship Id="rId6" Type="http://schemas.openxmlformats.org/officeDocument/2006/relationships/table" Target="../tables/table18.xml"/><Relationship Id="rId11" Type="http://schemas.openxmlformats.org/officeDocument/2006/relationships/table" Target="../tables/table23.xml"/><Relationship Id="rId24" Type="http://schemas.openxmlformats.org/officeDocument/2006/relationships/table" Target="../tables/table36.xml"/><Relationship Id="rId5" Type="http://schemas.openxmlformats.org/officeDocument/2006/relationships/vmlDrawing" Target="../drawings/vmlDrawing1.vml"/><Relationship Id="rId15" Type="http://schemas.openxmlformats.org/officeDocument/2006/relationships/table" Target="../tables/table27.xml"/><Relationship Id="rId23" Type="http://schemas.openxmlformats.org/officeDocument/2006/relationships/table" Target="../tables/table35.xml"/><Relationship Id="rId28" Type="http://schemas.openxmlformats.org/officeDocument/2006/relationships/table" Target="../tables/table40.xml"/><Relationship Id="rId10" Type="http://schemas.openxmlformats.org/officeDocument/2006/relationships/table" Target="../tables/table22.xml"/><Relationship Id="rId19" Type="http://schemas.openxmlformats.org/officeDocument/2006/relationships/table" Target="../tables/table31.xml"/><Relationship Id="rId31" Type="http://schemas.openxmlformats.org/officeDocument/2006/relationships/comments" Target="../comments1.xml"/><Relationship Id="rId4" Type="http://schemas.openxmlformats.org/officeDocument/2006/relationships/drawing" Target="../drawings/drawing10.xml"/><Relationship Id="rId9" Type="http://schemas.openxmlformats.org/officeDocument/2006/relationships/table" Target="../tables/table21.xml"/><Relationship Id="rId14" Type="http://schemas.openxmlformats.org/officeDocument/2006/relationships/table" Target="../tables/table26.xml"/><Relationship Id="rId22" Type="http://schemas.openxmlformats.org/officeDocument/2006/relationships/table" Target="../tables/table34.xml"/><Relationship Id="rId27" Type="http://schemas.openxmlformats.org/officeDocument/2006/relationships/table" Target="../tables/table39.xml"/><Relationship Id="rId30"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xml"/><Relationship Id="rId1" Type="http://schemas.openxmlformats.org/officeDocument/2006/relationships/printerSettings" Target="../printerSettings/printerSettings22.bin"/><Relationship Id="rId5" Type="http://schemas.openxmlformats.org/officeDocument/2006/relationships/table" Target="../tables/table45.xml"/><Relationship Id="rId4" Type="http://schemas.openxmlformats.org/officeDocument/2006/relationships/table" Target="../tables/table4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10.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3.xml"/><Relationship Id="rId1" Type="http://schemas.openxmlformats.org/officeDocument/2006/relationships/printerSettings" Target="../printerSettings/printerSettings24.bin"/><Relationship Id="rId5" Type="http://schemas.openxmlformats.org/officeDocument/2006/relationships/table" Target="../tables/table49.xml"/><Relationship Id="rId4" Type="http://schemas.openxmlformats.org/officeDocument/2006/relationships/table" Target="../tables/table48.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3.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55.xml"/><Relationship Id="rId13" Type="http://schemas.openxmlformats.org/officeDocument/2006/relationships/table" Target="../tables/table60.xml"/><Relationship Id="rId3" Type="http://schemas.openxmlformats.org/officeDocument/2006/relationships/table" Target="../tables/table50.xml"/><Relationship Id="rId7" Type="http://schemas.openxmlformats.org/officeDocument/2006/relationships/table" Target="../tables/table54.xml"/><Relationship Id="rId12" Type="http://schemas.openxmlformats.org/officeDocument/2006/relationships/table" Target="../tables/table59.xml"/><Relationship Id="rId2" Type="http://schemas.openxmlformats.org/officeDocument/2006/relationships/drawing" Target="../drawings/drawing14.xml"/><Relationship Id="rId1" Type="http://schemas.openxmlformats.org/officeDocument/2006/relationships/printerSettings" Target="../printerSettings/printerSettings25.bin"/><Relationship Id="rId6" Type="http://schemas.openxmlformats.org/officeDocument/2006/relationships/table" Target="../tables/table53.xml"/><Relationship Id="rId11" Type="http://schemas.openxmlformats.org/officeDocument/2006/relationships/table" Target="../tables/table58.xml"/><Relationship Id="rId5" Type="http://schemas.openxmlformats.org/officeDocument/2006/relationships/table" Target="../tables/table52.xml"/><Relationship Id="rId10" Type="http://schemas.openxmlformats.org/officeDocument/2006/relationships/table" Target="../tables/table57.xml"/><Relationship Id="rId4" Type="http://schemas.openxmlformats.org/officeDocument/2006/relationships/table" Target="../tables/table51.xml"/><Relationship Id="rId9" Type="http://schemas.openxmlformats.org/officeDocument/2006/relationships/table" Target="../tables/table56.xml"/><Relationship Id="rId14" Type="http://schemas.openxmlformats.org/officeDocument/2006/relationships/table" Target="../tables/table61.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66.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65.xml"/><Relationship Id="rId12" Type="http://schemas.openxmlformats.org/officeDocument/2006/relationships/table" Target="../tables/table70.xml"/><Relationship Id="rId2" Type="http://schemas.openxmlformats.org/officeDocument/2006/relationships/drawing" Target="../drawings/drawing15.xml"/><Relationship Id="rId1" Type="http://schemas.openxmlformats.org/officeDocument/2006/relationships/printerSettings" Target="../printerSettings/printerSettings26.bin"/><Relationship Id="rId6" Type="http://schemas.openxmlformats.org/officeDocument/2006/relationships/table" Target="../tables/table64.xml"/><Relationship Id="rId11" Type="http://schemas.openxmlformats.org/officeDocument/2006/relationships/table" Target="../tables/table69.xml"/><Relationship Id="rId5" Type="http://schemas.openxmlformats.org/officeDocument/2006/relationships/table" Target="../tables/table63.xml"/><Relationship Id="rId10" Type="http://schemas.openxmlformats.org/officeDocument/2006/relationships/table" Target="../tables/table68.xml"/><Relationship Id="rId4" Type="http://schemas.openxmlformats.org/officeDocument/2006/relationships/table" Target="../tables/table62.xml"/><Relationship Id="rId9" Type="http://schemas.openxmlformats.org/officeDocument/2006/relationships/table" Target="../tables/table67.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16.xml"/><Relationship Id="rId1" Type="http://schemas.openxmlformats.org/officeDocument/2006/relationships/printerSettings" Target="../printerSettings/printerSettings27.bin"/><Relationship Id="rId4" Type="http://schemas.openxmlformats.org/officeDocument/2006/relationships/table" Target="../tables/table72.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78.xml"/><Relationship Id="rId3" Type="http://schemas.openxmlformats.org/officeDocument/2006/relationships/table" Target="../tables/table73.xml"/><Relationship Id="rId7" Type="http://schemas.openxmlformats.org/officeDocument/2006/relationships/table" Target="../tables/table77.xml"/><Relationship Id="rId2" Type="http://schemas.openxmlformats.org/officeDocument/2006/relationships/drawing" Target="../drawings/drawing17.xml"/><Relationship Id="rId1" Type="http://schemas.openxmlformats.org/officeDocument/2006/relationships/printerSettings" Target="../printerSettings/printerSettings28.bin"/><Relationship Id="rId6" Type="http://schemas.openxmlformats.org/officeDocument/2006/relationships/table" Target="../tables/table76.xml"/><Relationship Id="rId11" Type="http://schemas.openxmlformats.org/officeDocument/2006/relationships/table" Target="../tables/table81.xml"/><Relationship Id="rId5" Type="http://schemas.openxmlformats.org/officeDocument/2006/relationships/table" Target="../tables/table75.xml"/><Relationship Id="rId10" Type="http://schemas.openxmlformats.org/officeDocument/2006/relationships/table" Target="../tables/table80.xml"/><Relationship Id="rId4" Type="http://schemas.openxmlformats.org/officeDocument/2006/relationships/table" Target="../tables/table74.xml"/><Relationship Id="rId9" Type="http://schemas.openxmlformats.org/officeDocument/2006/relationships/table" Target="../tables/table79.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87.xml"/><Relationship Id="rId13" Type="http://schemas.openxmlformats.org/officeDocument/2006/relationships/table" Target="../tables/table92.xml"/><Relationship Id="rId3" Type="http://schemas.openxmlformats.org/officeDocument/2006/relationships/table" Target="../tables/table82.xml"/><Relationship Id="rId7" Type="http://schemas.openxmlformats.org/officeDocument/2006/relationships/table" Target="../tables/table86.xml"/><Relationship Id="rId12" Type="http://schemas.openxmlformats.org/officeDocument/2006/relationships/table" Target="../tables/table91.xml"/><Relationship Id="rId17" Type="http://schemas.openxmlformats.org/officeDocument/2006/relationships/table" Target="../tables/table96.xml"/><Relationship Id="rId2" Type="http://schemas.openxmlformats.org/officeDocument/2006/relationships/drawing" Target="../drawings/drawing18.xml"/><Relationship Id="rId16" Type="http://schemas.openxmlformats.org/officeDocument/2006/relationships/table" Target="../tables/table95.xml"/><Relationship Id="rId1" Type="http://schemas.openxmlformats.org/officeDocument/2006/relationships/printerSettings" Target="../printerSettings/printerSettings29.bin"/><Relationship Id="rId6" Type="http://schemas.openxmlformats.org/officeDocument/2006/relationships/table" Target="../tables/table85.xml"/><Relationship Id="rId11" Type="http://schemas.openxmlformats.org/officeDocument/2006/relationships/table" Target="../tables/table90.xml"/><Relationship Id="rId5" Type="http://schemas.openxmlformats.org/officeDocument/2006/relationships/table" Target="../tables/table84.xml"/><Relationship Id="rId15" Type="http://schemas.openxmlformats.org/officeDocument/2006/relationships/table" Target="../tables/table94.xml"/><Relationship Id="rId10" Type="http://schemas.openxmlformats.org/officeDocument/2006/relationships/table" Target="../tables/table89.xml"/><Relationship Id="rId4" Type="http://schemas.openxmlformats.org/officeDocument/2006/relationships/table" Target="../tables/table83.xml"/><Relationship Id="rId9" Type="http://schemas.openxmlformats.org/officeDocument/2006/relationships/table" Target="../tables/table88.xml"/><Relationship Id="rId1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102.xml"/><Relationship Id="rId3" Type="http://schemas.openxmlformats.org/officeDocument/2006/relationships/table" Target="../tables/table97.xml"/><Relationship Id="rId7" Type="http://schemas.openxmlformats.org/officeDocument/2006/relationships/table" Target="../tables/table101.xml"/><Relationship Id="rId2" Type="http://schemas.openxmlformats.org/officeDocument/2006/relationships/drawing" Target="../drawings/drawing19.xml"/><Relationship Id="rId1" Type="http://schemas.openxmlformats.org/officeDocument/2006/relationships/printerSettings" Target="../printerSettings/printerSettings30.bin"/><Relationship Id="rId6" Type="http://schemas.openxmlformats.org/officeDocument/2006/relationships/table" Target="../tables/table100.xml"/><Relationship Id="rId5" Type="http://schemas.openxmlformats.org/officeDocument/2006/relationships/table" Target="../tables/table99.xml"/><Relationship Id="rId4" Type="http://schemas.openxmlformats.org/officeDocument/2006/relationships/table" Target="../tables/table98.xml"/><Relationship Id="rId9" Type="http://schemas.openxmlformats.org/officeDocument/2006/relationships/table" Target="../tables/table103.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drawing" Target="../drawings/drawing20.xml"/><Relationship Id="rId1" Type="http://schemas.openxmlformats.org/officeDocument/2006/relationships/printerSettings" Target="../printerSettings/printerSettings31.bin"/><Relationship Id="rId6" Type="http://schemas.openxmlformats.org/officeDocument/2006/relationships/table" Target="../tables/table107.xml"/><Relationship Id="rId5" Type="http://schemas.openxmlformats.org/officeDocument/2006/relationships/table" Target="../tables/table106.xml"/><Relationship Id="rId4" Type="http://schemas.openxmlformats.org/officeDocument/2006/relationships/table" Target="../tables/table105.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115.xml"/><Relationship Id="rId13" Type="http://schemas.openxmlformats.org/officeDocument/2006/relationships/table" Target="../tables/table120.xml"/><Relationship Id="rId3" Type="http://schemas.openxmlformats.org/officeDocument/2006/relationships/table" Target="../tables/table110.xml"/><Relationship Id="rId7" Type="http://schemas.openxmlformats.org/officeDocument/2006/relationships/table" Target="../tables/table114.xml"/><Relationship Id="rId12" Type="http://schemas.openxmlformats.org/officeDocument/2006/relationships/table" Target="../tables/table119.xml"/><Relationship Id="rId2" Type="http://schemas.openxmlformats.org/officeDocument/2006/relationships/drawing" Target="../drawings/drawing21.xml"/><Relationship Id="rId1" Type="http://schemas.openxmlformats.org/officeDocument/2006/relationships/printerSettings" Target="../printerSettings/printerSettings32.bin"/><Relationship Id="rId6" Type="http://schemas.openxmlformats.org/officeDocument/2006/relationships/table" Target="../tables/table113.xml"/><Relationship Id="rId11" Type="http://schemas.openxmlformats.org/officeDocument/2006/relationships/table" Target="../tables/table118.xml"/><Relationship Id="rId5" Type="http://schemas.openxmlformats.org/officeDocument/2006/relationships/table" Target="../tables/table112.xml"/><Relationship Id="rId10" Type="http://schemas.openxmlformats.org/officeDocument/2006/relationships/table" Target="../tables/table117.xml"/><Relationship Id="rId4" Type="http://schemas.openxmlformats.org/officeDocument/2006/relationships/table" Target="../tables/table111.xml"/><Relationship Id="rId9" Type="http://schemas.openxmlformats.org/officeDocument/2006/relationships/table" Target="../tables/table11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33.bin"/><Relationship Id="rId6" Type="http://schemas.openxmlformats.org/officeDocument/2006/relationships/comments" Target="../comments3.xml"/><Relationship Id="rId5" Type="http://schemas.openxmlformats.org/officeDocument/2006/relationships/table" Target="../tables/table122.xml"/><Relationship Id="rId4" Type="http://schemas.openxmlformats.org/officeDocument/2006/relationships/table" Target="../tables/table12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1.xml"/><Relationship Id="rId1" Type="http://schemas.openxmlformats.org/officeDocument/2006/relationships/pivotTable" Target="../pivotTables/pivotTable20.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9.xml"/><Relationship Id="rId13" Type="http://schemas.openxmlformats.org/officeDocument/2006/relationships/pivotTable" Target="../pivotTables/pivotTable34.xml"/><Relationship Id="rId18" Type="http://schemas.openxmlformats.org/officeDocument/2006/relationships/pivotTable" Target="../pivotTables/pivotTable39.xml"/><Relationship Id="rId26" Type="http://schemas.openxmlformats.org/officeDocument/2006/relationships/table" Target="../tables/table5.xml"/><Relationship Id="rId3" Type="http://schemas.openxmlformats.org/officeDocument/2006/relationships/pivotTable" Target="../pivotTables/pivotTable24.xml"/><Relationship Id="rId21" Type="http://schemas.openxmlformats.org/officeDocument/2006/relationships/printerSettings" Target="../printerSettings/printerSettings5.bin"/><Relationship Id="rId7" Type="http://schemas.openxmlformats.org/officeDocument/2006/relationships/pivotTable" Target="../pivotTables/pivotTable28.xml"/><Relationship Id="rId12" Type="http://schemas.openxmlformats.org/officeDocument/2006/relationships/pivotTable" Target="../pivotTables/pivotTable33.xml"/><Relationship Id="rId17" Type="http://schemas.openxmlformats.org/officeDocument/2006/relationships/pivotTable" Target="../pivotTables/pivotTable38.xml"/><Relationship Id="rId25" Type="http://schemas.openxmlformats.org/officeDocument/2006/relationships/table" Target="../tables/table4.xml"/><Relationship Id="rId2" Type="http://schemas.openxmlformats.org/officeDocument/2006/relationships/pivotTable" Target="../pivotTables/pivotTable23.xml"/><Relationship Id="rId16" Type="http://schemas.openxmlformats.org/officeDocument/2006/relationships/pivotTable" Target="../pivotTables/pivotTable37.xml"/><Relationship Id="rId20" Type="http://schemas.openxmlformats.org/officeDocument/2006/relationships/pivotTable" Target="../pivotTables/pivotTable41.xml"/><Relationship Id="rId29" Type="http://schemas.openxmlformats.org/officeDocument/2006/relationships/table" Target="../tables/table8.xml"/><Relationship Id="rId1" Type="http://schemas.openxmlformats.org/officeDocument/2006/relationships/pivotTable" Target="../pivotTables/pivotTable22.xml"/><Relationship Id="rId6" Type="http://schemas.openxmlformats.org/officeDocument/2006/relationships/pivotTable" Target="../pivotTables/pivotTable27.xml"/><Relationship Id="rId11" Type="http://schemas.openxmlformats.org/officeDocument/2006/relationships/pivotTable" Target="../pivotTables/pivotTable32.xml"/><Relationship Id="rId24" Type="http://schemas.openxmlformats.org/officeDocument/2006/relationships/table" Target="../tables/table3.xml"/><Relationship Id="rId5" Type="http://schemas.openxmlformats.org/officeDocument/2006/relationships/pivotTable" Target="../pivotTables/pivotTable26.xml"/><Relationship Id="rId15" Type="http://schemas.openxmlformats.org/officeDocument/2006/relationships/pivotTable" Target="../pivotTables/pivotTable36.xml"/><Relationship Id="rId23" Type="http://schemas.openxmlformats.org/officeDocument/2006/relationships/table" Target="../tables/table2.xml"/><Relationship Id="rId28" Type="http://schemas.openxmlformats.org/officeDocument/2006/relationships/table" Target="../tables/table7.xml"/><Relationship Id="rId10" Type="http://schemas.openxmlformats.org/officeDocument/2006/relationships/pivotTable" Target="../pivotTables/pivotTable31.xml"/><Relationship Id="rId19" Type="http://schemas.openxmlformats.org/officeDocument/2006/relationships/pivotTable" Target="../pivotTables/pivotTable40.xml"/><Relationship Id="rId4" Type="http://schemas.openxmlformats.org/officeDocument/2006/relationships/pivotTable" Target="../pivotTables/pivotTable25.xml"/><Relationship Id="rId9" Type="http://schemas.openxmlformats.org/officeDocument/2006/relationships/pivotTable" Target="../pivotTables/pivotTable30.xml"/><Relationship Id="rId14" Type="http://schemas.openxmlformats.org/officeDocument/2006/relationships/pivotTable" Target="../pivotTables/pivotTable35.xml"/><Relationship Id="rId22" Type="http://schemas.openxmlformats.org/officeDocument/2006/relationships/table" Target="../tables/table1.xml"/><Relationship Id="rId27"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44.xml"/><Relationship Id="rId2" Type="http://schemas.openxmlformats.org/officeDocument/2006/relationships/pivotTable" Target="../pivotTables/pivotTable43.xml"/><Relationship Id="rId1" Type="http://schemas.openxmlformats.org/officeDocument/2006/relationships/pivotTable" Target="../pivotTables/pivotTable42.xml"/><Relationship Id="rId5" Type="http://schemas.openxmlformats.org/officeDocument/2006/relationships/pivotTable" Target="../pivotTables/pivotTable46.xml"/><Relationship Id="rId4" Type="http://schemas.openxmlformats.org/officeDocument/2006/relationships/pivotTable" Target="../pivotTables/pivotTable45.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51.xml"/><Relationship Id="rId1" Type="http://schemas.openxmlformats.org/officeDocument/2006/relationships/pivotTable" Target="../pivotTables/pivotTable50.xml"/></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B30"/>
  <sheetViews>
    <sheetView tabSelected="1" zoomScale="130" zoomScaleNormal="130" workbookViewId="0">
      <selection activeCell="J11" sqref="J11"/>
    </sheetView>
  </sheetViews>
  <sheetFormatPr defaultColWidth="9.109375" defaultRowHeight="14.4" x14ac:dyDescent="0.3"/>
  <cols>
    <col min="1" max="16384" width="9.109375" style="18"/>
  </cols>
  <sheetData>
    <row r="3" spans="2:2" ht="21" x14ac:dyDescent="0.35">
      <c r="B3" s="19" t="s">
        <v>144</v>
      </c>
    </row>
    <row r="30" spans="2:2" x14ac:dyDescent="0.3">
      <c r="B30" s="21" t="s">
        <v>145</v>
      </c>
    </row>
  </sheetData>
  <pageMargins left="0" right="0" top="0" bottom="0"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2"/>
  <sheetViews>
    <sheetView workbookViewId="0">
      <selection activeCell="G11" sqref="G11"/>
    </sheetView>
  </sheetViews>
  <sheetFormatPr defaultRowHeight="14.4" x14ac:dyDescent="0.3"/>
  <cols>
    <col min="1" max="1" width="10.88671875" customWidth="1"/>
    <col min="2" max="2" width="41.6640625" customWidth="1"/>
    <col min="3" max="3" width="25" customWidth="1"/>
    <col min="4" max="4" width="20" customWidth="1"/>
    <col min="5" max="5" width="27.5546875" customWidth="1"/>
    <col min="6" max="6" width="22.109375" style="30" customWidth="1"/>
    <col min="7" max="7" width="20" customWidth="1"/>
    <col min="8" max="8" width="33.5546875" customWidth="1"/>
    <col min="9" max="9" width="28.109375" bestFit="1" customWidth="1"/>
    <col min="10" max="10" width="26.109375" bestFit="1" customWidth="1"/>
    <col min="11" max="11" width="32" customWidth="1"/>
    <col min="12" max="12" width="8.109375" customWidth="1"/>
    <col min="13" max="13" width="10.88671875" customWidth="1"/>
    <col min="14" max="14" width="32.6640625" customWidth="1"/>
    <col min="15" max="15" width="24.44140625" bestFit="1" customWidth="1"/>
  </cols>
  <sheetData>
    <row r="3" spans="1:6" ht="15" x14ac:dyDescent="0.25">
      <c r="A3" s="26" t="s">
        <v>252</v>
      </c>
      <c r="B3" s="196" t="s">
        <v>1063</v>
      </c>
      <c r="C3" s="196" t="s">
        <v>1064</v>
      </c>
    </row>
    <row r="4" spans="1:6" ht="15" x14ac:dyDescent="0.25">
      <c r="A4" s="27">
        <v>2013</v>
      </c>
      <c r="B4" s="29">
        <v>86</v>
      </c>
      <c r="C4" s="29">
        <v>12</v>
      </c>
    </row>
    <row r="5" spans="1:6" ht="15" x14ac:dyDescent="0.25">
      <c r="A5" s="27">
        <v>2014</v>
      </c>
      <c r="B5" s="29">
        <v>36</v>
      </c>
      <c r="C5" s="29">
        <v>10</v>
      </c>
    </row>
    <row r="6" spans="1:6" ht="15" x14ac:dyDescent="0.25">
      <c r="A6" s="27">
        <v>2015</v>
      </c>
      <c r="B6" s="29">
        <v>45</v>
      </c>
      <c r="C6" s="29">
        <v>7</v>
      </c>
    </row>
    <row r="7" spans="1:6" ht="15" x14ac:dyDescent="0.25">
      <c r="A7" s="27">
        <v>2016</v>
      </c>
      <c r="B7" s="29">
        <v>25</v>
      </c>
      <c r="C7" s="29">
        <v>1</v>
      </c>
    </row>
    <row r="8" spans="1:6" ht="15" x14ac:dyDescent="0.25">
      <c r="A8" s="27">
        <v>2017</v>
      </c>
      <c r="B8" s="29">
        <v>19</v>
      </c>
      <c r="C8" s="29">
        <v>3</v>
      </c>
    </row>
    <row r="9" spans="1:6" ht="15" x14ac:dyDescent="0.25">
      <c r="A9" s="27" t="s">
        <v>253</v>
      </c>
      <c r="B9" s="29">
        <v>211</v>
      </c>
      <c r="C9" s="29">
        <v>33</v>
      </c>
    </row>
    <row r="16" spans="1:6" ht="15" x14ac:dyDescent="0.25">
      <c r="A16" s="26" t="s">
        <v>252</v>
      </c>
      <c r="B16" s="196" t="s">
        <v>1070</v>
      </c>
      <c r="C16" s="196" t="s">
        <v>1071</v>
      </c>
      <c r="D16" s="196" t="s">
        <v>1072</v>
      </c>
      <c r="F16"/>
    </row>
    <row r="17" spans="1:6" ht="15" x14ac:dyDescent="0.25">
      <c r="A17" s="27">
        <v>2017</v>
      </c>
      <c r="B17" s="9">
        <v>0.56999999999999995</v>
      </c>
      <c r="C17" s="9">
        <v>0.16</v>
      </c>
      <c r="D17" s="9">
        <v>0.06</v>
      </c>
      <c r="F17"/>
    </row>
    <row r="18" spans="1:6" ht="15" x14ac:dyDescent="0.25">
      <c r="A18" s="27" t="s">
        <v>253</v>
      </c>
      <c r="B18" s="9">
        <v>0.56999999999999995</v>
      </c>
      <c r="C18" s="9">
        <v>0.16</v>
      </c>
      <c r="D18" s="9">
        <v>0.06</v>
      </c>
      <c r="F18"/>
    </row>
    <row r="19" spans="1:6" ht="15" x14ac:dyDescent="0.25">
      <c r="F19"/>
    </row>
    <row r="20" spans="1:6" ht="15" x14ac:dyDescent="0.25">
      <c r="F20"/>
    </row>
    <row r="44" spans="6:6" x14ac:dyDescent="0.3">
      <c r="F44"/>
    </row>
    <row r="45" spans="6:6" x14ac:dyDescent="0.3">
      <c r="F45"/>
    </row>
    <row r="46" spans="6:6" x14ac:dyDescent="0.3">
      <c r="F46"/>
    </row>
    <row r="47" spans="6:6" x14ac:dyDescent="0.3">
      <c r="F47"/>
    </row>
    <row r="48" spans="6:6" x14ac:dyDescent="0.3">
      <c r="F48"/>
    </row>
    <row r="49" spans="6:6" x14ac:dyDescent="0.3">
      <c r="F49"/>
    </row>
    <row r="50" spans="6:6" x14ac:dyDescent="0.3">
      <c r="F50"/>
    </row>
    <row r="51" spans="6:6" x14ac:dyDescent="0.3">
      <c r="F51"/>
    </row>
    <row r="52" spans="6:6" x14ac:dyDescent="0.3">
      <c r="F52"/>
    </row>
  </sheetData>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topLeftCell="A76" workbookViewId="0">
      <selection activeCell="B110" sqref="B110"/>
    </sheetView>
  </sheetViews>
  <sheetFormatPr defaultRowHeight="14.4" x14ac:dyDescent="0.3"/>
  <cols>
    <col min="1" max="1" width="10.88671875" customWidth="1"/>
    <col min="2" max="2" width="23.5546875" customWidth="1"/>
    <col min="3" max="3" width="23.44140625" customWidth="1"/>
    <col min="4" max="4" width="18.44140625" customWidth="1"/>
    <col min="5" max="5" width="32.33203125" customWidth="1"/>
    <col min="6" max="6" width="29.44140625" customWidth="1"/>
    <col min="7" max="7" width="47.5546875" customWidth="1"/>
    <col min="8" max="8" width="37.6640625" customWidth="1"/>
    <col min="9" max="9" width="41.5546875" customWidth="1"/>
    <col min="10" max="10" width="34.6640625" customWidth="1"/>
    <col min="11" max="11" width="61" customWidth="1"/>
    <col min="12" max="12" width="34.6640625" customWidth="1"/>
    <col min="13" max="13" width="22.33203125" customWidth="1"/>
    <col min="14" max="14" width="33.33203125" customWidth="1"/>
    <col min="15" max="15" width="41.5546875" customWidth="1"/>
    <col min="16" max="16" width="58.33203125" customWidth="1"/>
  </cols>
  <sheetData>
    <row r="1" spans="1:7" ht="15" x14ac:dyDescent="0.25">
      <c r="A1" t="s">
        <v>706</v>
      </c>
    </row>
    <row r="3" spans="1:7" ht="15" x14ac:dyDescent="0.25">
      <c r="A3" s="26" t="s">
        <v>252</v>
      </c>
      <c r="B3" s="196" t="s">
        <v>776</v>
      </c>
      <c r="C3" s="196" t="s">
        <v>777</v>
      </c>
      <c r="D3" s="196" t="s">
        <v>778</v>
      </c>
    </row>
    <row r="4" spans="1:7" ht="15" x14ac:dyDescent="0.25">
      <c r="A4" s="27">
        <v>2013</v>
      </c>
      <c r="B4" s="29">
        <v>0.152</v>
      </c>
      <c r="C4" s="29">
        <v>-0.123</v>
      </c>
      <c r="D4" s="29">
        <v>2.8999999999999998E-2</v>
      </c>
    </row>
    <row r="5" spans="1:7" ht="15" x14ac:dyDescent="0.25">
      <c r="A5" s="27">
        <v>2014</v>
      </c>
      <c r="B5" s="29">
        <v>0.14100000000000001</v>
      </c>
      <c r="C5" s="29">
        <v>-0.126</v>
      </c>
      <c r="D5" s="29">
        <v>1.4999999999999999E-2</v>
      </c>
    </row>
    <row r="6" spans="1:7" ht="15" x14ac:dyDescent="0.25">
      <c r="A6" s="27">
        <v>2015</v>
      </c>
      <c r="B6" s="29">
        <v>0.19500000000000001</v>
      </c>
      <c r="C6" s="29">
        <v>-0.13900000000000001</v>
      </c>
      <c r="D6" s="29">
        <v>5.6000000000000008E-2</v>
      </c>
    </row>
    <row r="7" spans="1:7" ht="15" x14ac:dyDescent="0.25">
      <c r="A7" s="27">
        <v>2016</v>
      </c>
      <c r="B7" s="29">
        <v>0.17299999999999999</v>
      </c>
      <c r="C7" s="29">
        <v>-0.123</v>
      </c>
      <c r="D7" s="29">
        <v>4.9999999999999989E-2</v>
      </c>
    </row>
    <row r="8" spans="1:7" ht="15" x14ac:dyDescent="0.25">
      <c r="A8" s="27" t="s">
        <v>253</v>
      </c>
      <c r="B8" s="29">
        <v>0.66100000000000003</v>
      </c>
      <c r="C8" s="29">
        <v>-0.51100000000000001</v>
      </c>
      <c r="D8" s="29">
        <v>0.15</v>
      </c>
    </row>
    <row r="13" spans="1:7" ht="15" x14ac:dyDescent="0.25">
      <c r="A13" t="s">
        <v>779</v>
      </c>
    </row>
    <row r="15" spans="1:7" x14ac:dyDescent="0.3">
      <c r="A15" s="26" t="s">
        <v>252</v>
      </c>
      <c r="B15" s="196" t="s">
        <v>781</v>
      </c>
      <c r="C15" s="196" t="s">
        <v>783</v>
      </c>
      <c r="D15" s="196" t="s">
        <v>782</v>
      </c>
      <c r="E15" s="196" t="s">
        <v>784</v>
      </c>
      <c r="F15" s="196" t="s">
        <v>785</v>
      </c>
      <c r="G15" s="196" t="s">
        <v>786</v>
      </c>
    </row>
    <row r="16" spans="1:7" ht="15" x14ac:dyDescent="0.25">
      <c r="A16" s="27">
        <v>2014</v>
      </c>
      <c r="B16" s="29">
        <v>12</v>
      </c>
      <c r="C16" s="29">
        <v>20</v>
      </c>
      <c r="D16" s="29">
        <v>12</v>
      </c>
      <c r="E16" s="29">
        <v>11</v>
      </c>
      <c r="F16" s="29">
        <v>14</v>
      </c>
      <c r="G16" s="29">
        <v>17</v>
      </c>
    </row>
    <row r="17" spans="1:7" ht="15" x14ac:dyDescent="0.25">
      <c r="A17" s="27">
        <v>2015</v>
      </c>
      <c r="B17" s="29">
        <v>20</v>
      </c>
      <c r="C17" s="29">
        <v>18</v>
      </c>
      <c r="D17" s="29">
        <v>22</v>
      </c>
      <c r="E17" s="29">
        <v>5</v>
      </c>
      <c r="F17" s="29">
        <v>12</v>
      </c>
      <c r="G17" s="29">
        <v>9</v>
      </c>
    </row>
    <row r="18" spans="1:7" ht="15" x14ac:dyDescent="0.25">
      <c r="A18" s="27">
        <v>2016</v>
      </c>
      <c r="B18" s="29">
        <v>20</v>
      </c>
      <c r="C18" s="29">
        <v>31</v>
      </c>
      <c r="D18" s="29">
        <v>28</v>
      </c>
      <c r="E18" s="29">
        <v>4</v>
      </c>
      <c r="F18" s="29">
        <v>12</v>
      </c>
      <c r="G18" s="29">
        <v>15</v>
      </c>
    </row>
    <row r="19" spans="1:7" ht="15" x14ac:dyDescent="0.25">
      <c r="A19" s="27">
        <v>2017</v>
      </c>
      <c r="B19" s="29">
        <v>23</v>
      </c>
      <c r="C19" s="29">
        <v>12</v>
      </c>
      <c r="D19" s="29">
        <v>28</v>
      </c>
      <c r="E19" s="29">
        <v>3</v>
      </c>
      <c r="F19" s="29">
        <v>9</v>
      </c>
      <c r="G19" s="29">
        <v>37</v>
      </c>
    </row>
    <row r="20" spans="1:7" ht="15" x14ac:dyDescent="0.25">
      <c r="A20" s="27" t="s">
        <v>253</v>
      </c>
      <c r="B20" s="29">
        <v>75</v>
      </c>
      <c r="C20" s="29">
        <v>81</v>
      </c>
      <c r="D20" s="29">
        <v>90</v>
      </c>
      <c r="E20" s="29">
        <v>23</v>
      </c>
      <c r="F20" s="29">
        <v>47</v>
      </c>
      <c r="G20" s="29">
        <v>78</v>
      </c>
    </row>
    <row r="36" spans="1:4" ht="15" x14ac:dyDescent="0.25">
      <c r="A36" t="s">
        <v>682</v>
      </c>
    </row>
    <row r="38" spans="1:4" x14ac:dyDescent="0.3">
      <c r="A38" s="26" t="s">
        <v>787</v>
      </c>
      <c r="B38" s="26" t="s">
        <v>254</v>
      </c>
    </row>
    <row r="39" spans="1:4" ht="15" x14ac:dyDescent="0.25">
      <c r="A39" s="26" t="s">
        <v>252</v>
      </c>
      <c r="B39" s="196" t="s">
        <v>110</v>
      </c>
      <c r="C39" s="196" t="s">
        <v>108</v>
      </c>
      <c r="D39" s="196" t="s">
        <v>253</v>
      </c>
    </row>
    <row r="40" spans="1:4" ht="15" x14ac:dyDescent="0.25">
      <c r="A40" s="27">
        <v>2013</v>
      </c>
      <c r="B40" s="15">
        <v>101.5</v>
      </c>
      <c r="C40" s="15">
        <v>106.4</v>
      </c>
      <c r="D40" s="15">
        <v>207.9</v>
      </c>
    </row>
    <row r="41" spans="1:4" ht="15" x14ac:dyDescent="0.25">
      <c r="A41" s="27">
        <v>2014</v>
      </c>
      <c r="B41" s="15">
        <v>100.7</v>
      </c>
      <c r="C41" s="15">
        <v>106.5</v>
      </c>
      <c r="D41" s="15">
        <v>207.2</v>
      </c>
    </row>
    <row r="42" spans="1:4" ht="15" x14ac:dyDescent="0.25">
      <c r="A42" s="27">
        <v>2015</v>
      </c>
      <c r="B42" s="15">
        <v>101</v>
      </c>
      <c r="C42" s="15">
        <v>106.6</v>
      </c>
      <c r="D42" s="15">
        <v>207.6</v>
      </c>
    </row>
    <row r="43" spans="1:4" ht="15" x14ac:dyDescent="0.25">
      <c r="A43" s="27">
        <v>2016</v>
      </c>
      <c r="B43" s="15">
        <v>102</v>
      </c>
      <c r="C43" s="15">
        <v>106.7</v>
      </c>
      <c r="D43" s="15">
        <v>208.7</v>
      </c>
    </row>
    <row r="44" spans="1:4" ht="15" x14ac:dyDescent="0.25">
      <c r="A44" s="27" t="s">
        <v>253</v>
      </c>
      <c r="B44" s="191">
        <v>405.2</v>
      </c>
      <c r="C44" s="191">
        <v>426.2</v>
      </c>
      <c r="D44" s="29">
        <v>831.40000000000009</v>
      </c>
    </row>
    <row r="58" spans="1:4" ht="15" x14ac:dyDescent="0.25">
      <c r="A58" t="s">
        <v>788</v>
      </c>
    </row>
    <row r="61" spans="1:4" ht="15" x14ac:dyDescent="0.25">
      <c r="A61" s="26" t="s">
        <v>789</v>
      </c>
      <c r="B61" s="26" t="s">
        <v>254</v>
      </c>
    </row>
    <row r="62" spans="1:4" ht="15" x14ac:dyDescent="0.25">
      <c r="A62" s="26" t="s">
        <v>252</v>
      </c>
      <c r="B62" s="196" t="s">
        <v>110</v>
      </c>
      <c r="C62" s="196" t="s">
        <v>668</v>
      </c>
      <c r="D62" s="196" t="s">
        <v>253</v>
      </c>
    </row>
    <row r="63" spans="1:4" ht="15" x14ac:dyDescent="0.25">
      <c r="A63" s="27">
        <v>2013</v>
      </c>
      <c r="B63" s="9">
        <v>0.73899999999999999</v>
      </c>
      <c r="C63" s="9">
        <v>0.69799999999999995</v>
      </c>
      <c r="D63" s="29">
        <v>1.4369999999999998</v>
      </c>
    </row>
    <row r="64" spans="1:4" ht="15" x14ac:dyDescent="0.25">
      <c r="A64" s="27">
        <v>2014</v>
      </c>
      <c r="B64" s="9">
        <v>0.73</v>
      </c>
      <c r="C64" s="9">
        <v>0.69499999999999995</v>
      </c>
      <c r="D64" s="29">
        <v>1.4249999999999998</v>
      </c>
    </row>
    <row r="65" spans="1:4" ht="15" x14ac:dyDescent="0.25">
      <c r="A65" s="27">
        <v>2015</v>
      </c>
      <c r="B65" s="9">
        <v>0.73099999999999998</v>
      </c>
      <c r="C65" s="9">
        <v>0.69399999999999995</v>
      </c>
      <c r="D65" s="29">
        <v>1.4249999999999998</v>
      </c>
    </row>
    <row r="66" spans="1:4" ht="15" x14ac:dyDescent="0.25">
      <c r="A66" s="27">
        <v>2016</v>
      </c>
      <c r="B66" s="9">
        <v>0.73499999999999999</v>
      </c>
      <c r="C66" s="9">
        <v>0.69499999999999995</v>
      </c>
      <c r="D66" s="29">
        <v>1.43</v>
      </c>
    </row>
    <row r="67" spans="1:4" ht="15" x14ac:dyDescent="0.25">
      <c r="A67" s="27" t="s">
        <v>253</v>
      </c>
      <c r="B67" s="9">
        <v>2.9349999999999996</v>
      </c>
      <c r="C67" s="9">
        <v>2.7819999999999996</v>
      </c>
      <c r="D67" s="29">
        <v>5.7169999999999987</v>
      </c>
    </row>
    <row r="77" spans="1:4" ht="15" x14ac:dyDescent="0.25">
      <c r="A77" t="s">
        <v>678</v>
      </c>
    </row>
    <row r="80" spans="1:4" ht="15" x14ac:dyDescent="0.25">
      <c r="B80" s="26" t="s">
        <v>254</v>
      </c>
    </row>
    <row r="81" spans="1:9" ht="15" x14ac:dyDescent="0.25">
      <c r="B81" s="196" t="s">
        <v>790</v>
      </c>
      <c r="C81" s="196" t="s">
        <v>795</v>
      </c>
      <c r="D81" s="196" t="s">
        <v>793</v>
      </c>
      <c r="E81" s="196" t="s">
        <v>797</v>
      </c>
      <c r="F81" s="196" t="s">
        <v>791</v>
      </c>
      <c r="G81" s="196" t="s">
        <v>794</v>
      </c>
      <c r="H81" s="196" t="s">
        <v>792</v>
      </c>
      <c r="I81" s="196" t="s">
        <v>796</v>
      </c>
    </row>
    <row r="82" spans="1:9" ht="15" x14ac:dyDescent="0.25">
      <c r="A82" s="26" t="s">
        <v>252</v>
      </c>
      <c r="B82" s="196" t="s">
        <v>110</v>
      </c>
      <c r="C82" s="196" t="s">
        <v>110</v>
      </c>
      <c r="D82" s="196" t="s">
        <v>110</v>
      </c>
      <c r="E82" s="196" t="s">
        <v>110</v>
      </c>
    </row>
    <row r="83" spans="1:9" ht="15" x14ac:dyDescent="0.25">
      <c r="A83" s="27">
        <v>2013</v>
      </c>
      <c r="B83" s="9">
        <v>0.56000000000000005</v>
      </c>
      <c r="C83" s="9">
        <v>0.28399999999999997</v>
      </c>
      <c r="D83" s="9">
        <v>0.246</v>
      </c>
      <c r="E83" s="9">
        <v>0.11799999999999999</v>
      </c>
      <c r="F83" s="9">
        <v>0.56000000000000005</v>
      </c>
      <c r="G83" s="9">
        <v>0.28399999999999997</v>
      </c>
      <c r="H83" s="9">
        <v>0.246</v>
      </c>
      <c r="I83" s="9">
        <v>0.11799999999999999</v>
      </c>
    </row>
    <row r="84" spans="1:9" ht="15" x14ac:dyDescent="0.25">
      <c r="A84" s="27">
        <v>2014</v>
      </c>
      <c r="B84" s="9">
        <v>0.51400000000000001</v>
      </c>
      <c r="C84" s="9">
        <v>0.27800000000000002</v>
      </c>
      <c r="D84" s="9">
        <v>0.23100000000000001</v>
      </c>
      <c r="E84" s="9">
        <v>0.10299999999999999</v>
      </c>
      <c r="F84" s="9">
        <v>0.51400000000000001</v>
      </c>
      <c r="G84" s="9">
        <v>0.27800000000000002</v>
      </c>
      <c r="H84" s="9">
        <v>0.23100000000000001</v>
      </c>
      <c r="I84" s="9">
        <v>0.10299999999999999</v>
      </c>
    </row>
    <row r="85" spans="1:9" ht="15" x14ac:dyDescent="0.25">
      <c r="A85" s="27">
        <v>2015</v>
      </c>
      <c r="B85" s="9">
        <v>0.48499999999999999</v>
      </c>
      <c r="C85" s="9">
        <v>0.29799999999999999</v>
      </c>
      <c r="D85" s="9">
        <v>0.23200000000000001</v>
      </c>
      <c r="E85" s="9">
        <v>0.105</v>
      </c>
      <c r="F85" s="9">
        <v>0.48499999999999999</v>
      </c>
      <c r="G85" s="9">
        <v>0.29799999999999999</v>
      </c>
      <c r="H85" s="9">
        <v>0.23200000000000001</v>
      </c>
      <c r="I85" s="9">
        <v>0.105</v>
      </c>
    </row>
    <row r="86" spans="1:9" ht="15" x14ac:dyDescent="0.25">
      <c r="A86" s="27">
        <v>2016</v>
      </c>
      <c r="B86" s="9">
        <v>0.49199999999999999</v>
      </c>
      <c r="C86" s="9">
        <v>0.33700000000000002</v>
      </c>
      <c r="D86" s="9">
        <v>0.23499999999999999</v>
      </c>
      <c r="E86" s="9">
        <v>0.127</v>
      </c>
      <c r="F86" s="9">
        <v>0.49199999999999999</v>
      </c>
      <c r="G86" s="9">
        <v>0.33700000000000002</v>
      </c>
      <c r="H86" s="9">
        <v>0.23499999999999999</v>
      </c>
      <c r="I86" s="9">
        <v>0.127</v>
      </c>
    </row>
    <row r="87" spans="1:9" ht="15" x14ac:dyDescent="0.25">
      <c r="A87" s="27">
        <v>2017</v>
      </c>
      <c r="B87" s="9"/>
      <c r="C87" s="9"/>
      <c r="D87" s="9"/>
      <c r="E87" s="9"/>
      <c r="F87" s="9"/>
      <c r="G87" s="9"/>
      <c r="H87" s="9"/>
      <c r="I87" s="9"/>
    </row>
    <row r="88" spans="1:9" ht="15" x14ac:dyDescent="0.25">
      <c r="A88" s="27" t="s">
        <v>253</v>
      </c>
      <c r="B88" s="9">
        <v>2.0510000000000002</v>
      </c>
      <c r="C88" s="9">
        <v>1.1970000000000001</v>
      </c>
      <c r="D88" s="9">
        <v>0.94399999999999995</v>
      </c>
      <c r="E88" s="9">
        <v>0.45299999999999996</v>
      </c>
      <c r="F88" s="9">
        <v>2.0510000000000002</v>
      </c>
      <c r="G88" s="9">
        <v>1.1970000000000001</v>
      </c>
      <c r="H88" s="9">
        <v>0.94399999999999995</v>
      </c>
      <c r="I88" s="9">
        <v>0.45299999999999996</v>
      </c>
    </row>
  </sheetData>
  <pageMargins left="0.7" right="0.7" top="0.75" bottom="0.75" header="0.3" footer="0.3"/>
  <pageSetup paperSize="9"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98"/>
  <sheetViews>
    <sheetView topLeftCell="A61" workbookViewId="0">
      <selection activeCell="K72" sqref="K72"/>
    </sheetView>
  </sheetViews>
  <sheetFormatPr defaultRowHeight="14.4" x14ac:dyDescent="0.3"/>
  <cols>
    <col min="1" max="1" width="55.44140625" customWidth="1"/>
    <col min="2" max="2" width="18.44140625" customWidth="1"/>
    <col min="3" max="3" width="23.44140625" customWidth="1"/>
    <col min="4" max="4" width="10" customWidth="1"/>
    <col min="5" max="5" width="11.109375" customWidth="1"/>
    <col min="6" max="6" width="9.5546875" customWidth="1"/>
    <col min="7" max="7" width="11" customWidth="1"/>
    <col min="8" max="8" width="10.33203125" customWidth="1"/>
    <col min="9" max="9" width="10" customWidth="1"/>
    <col min="10" max="10" width="22.44140625" customWidth="1"/>
    <col min="11" max="11" width="25.5546875" customWidth="1"/>
    <col min="12" max="12" width="23.44140625" customWidth="1"/>
    <col min="13" max="13" width="44.44140625" customWidth="1"/>
    <col min="14" max="14" width="60.6640625" customWidth="1"/>
    <col min="15" max="15" width="60.5546875" customWidth="1"/>
    <col min="16" max="16" width="28.44140625" customWidth="1"/>
    <col min="17" max="17" width="5" customWidth="1"/>
    <col min="18" max="18" width="54.6640625" bestFit="1" customWidth="1"/>
    <col min="19" max="25" width="5" customWidth="1"/>
    <col min="26" max="26" width="54.5546875" bestFit="1" customWidth="1"/>
    <col min="27" max="33" width="5" customWidth="1"/>
    <col min="34" max="34" width="22.44140625" bestFit="1" customWidth="1"/>
    <col min="35" max="41" width="5" customWidth="1"/>
    <col min="42" max="42" width="23.44140625" bestFit="1" customWidth="1"/>
    <col min="43" max="43" width="44.44140625" bestFit="1" customWidth="1"/>
    <col min="44" max="44" width="60.6640625" bestFit="1" customWidth="1"/>
    <col min="45" max="45" width="60.5546875" bestFit="1" customWidth="1"/>
    <col min="46" max="46" width="28.44140625" bestFit="1" customWidth="1"/>
  </cols>
  <sheetData>
    <row r="3" spans="1:4" ht="15" x14ac:dyDescent="0.25">
      <c r="A3" s="26" t="s">
        <v>1083</v>
      </c>
      <c r="B3" s="26" t="s">
        <v>254</v>
      </c>
    </row>
    <row r="4" spans="1:4" ht="15" x14ac:dyDescent="0.25">
      <c r="A4" s="26" t="s">
        <v>252</v>
      </c>
      <c r="B4" s="196" t="s">
        <v>110</v>
      </c>
      <c r="C4" s="196" t="s">
        <v>108</v>
      </c>
      <c r="D4" s="196" t="s">
        <v>253</v>
      </c>
    </row>
    <row r="5" spans="1:4" ht="15" x14ac:dyDescent="0.25">
      <c r="A5" s="27">
        <v>2013</v>
      </c>
      <c r="B5" s="190">
        <v>0.72</v>
      </c>
      <c r="C5" s="190">
        <v>0.69399999999999995</v>
      </c>
      <c r="D5" s="190">
        <v>1.4139999999999999</v>
      </c>
    </row>
    <row r="6" spans="1:4" ht="15" x14ac:dyDescent="0.25">
      <c r="A6" s="27">
        <v>2014</v>
      </c>
      <c r="B6" s="190">
        <v>0.72199999999999998</v>
      </c>
      <c r="C6" s="190">
        <v>0.69699999999999995</v>
      </c>
      <c r="D6" s="190">
        <v>1.419</v>
      </c>
    </row>
    <row r="7" spans="1:4" ht="15" x14ac:dyDescent="0.25">
      <c r="A7" s="27">
        <v>2015</v>
      </c>
      <c r="B7" s="190">
        <v>0.72499999999999998</v>
      </c>
      <c r="C7" s="190">
        <v>0.7</v>
      </c>
      <c r="D7" s="190">
        <v>1.4249999999999998</v>
      </c>
    </row>
    <row r="8" spans="1:4" ht="15" x14ac:dyDescent="0.25">
      <c r="A8" s="27">
        <v>2016</v>
      </c>
      <c r="B8" s="190">
        <v>0.72799999999999998</v>
      </c>
      <c r="C8" s="190">
        <v>0.70199999999999996</v>
      </c>
      <c r="D8" s="190">
        <v>1.43</v>
      </c>
    </row>
    <row r="9" spans="1:4" ht="15" x14ac:dyDescent="0.25">
      <c r="A9" s="27" t="s">
        <v>253</v>
      </c>
      <c r="B9" s="9">
        <v>2.8949999999999996</v>
      </c>
      <c r="C9" s="9">
        <v>2.7930000000000001</v>
      </c>
      <c r="D9" s="9">
        <v>5.6879999999999997</v>
      </c>
    </row>
    <row r="14" spans="1:4" ht="15" x14ac:dyDescent="0.25">
      <c r="A14" s="26" t="s">
        <v>252</v>
      </c>
      <c r="B14" s="196" t="s">
        <v>1084</v>
      </c>
      <c r="C14" s="196" t="s">
        <v>1085</v>
      </c>
    </row>
    <row r="15" spans="1:4" ht="15" x14ac:dyDescent="0.25">
      <c r="A15" s="27">
        <v>2013</v>
      </c>
      <c r="B15" s="29"/>
      <c r="C15" s="29"/>
    </row>
    <row r="16" spans="1:4" ht="15" x14ac:dyDescent="0.25">
      <c r="A16" s="198" t="s">
        <v>110</v>
      </c>
      <c r="B16" s="29"/>
      <c r="C16" s="29"/>
    </row>
    <row r="17" spans="1:3" ht="15" x14ac:dyDescent="0.25">
      <c r="A17" s="198" t="s">
        <v>108</v>
      </c>
      <c r="B17" s="29"/>
      <c r="C17" s="29"/>
    </row>
    <row r="18" spans="1:3" ht="15" x14ac:dyDescent="0.25">
      <c r="A18" s="27">
        <v>2014</v>
      </c>
      <c r="B18" s="29"/>
      <c r="C18" s="29"/>
    </row>
    <row r="19" spans="1:3" ht="15" x14ac:dyDescent="0.25">
      <c r="A19" s="198" t="s">
        <v>110</v>
      </c>
      <c r="B19" s="29"/>
      <c r="C19" s="29"/>
    </row>
    <row r="20" spans="1:3" ht="15" x14ac:dyDescent="0.25">
      <c r="A20" s="198" t="s">
        <v>108</v>
      </c>
      <c r="B20" s="29"/>
      <c r="C20" s="29"/>
    </row>
    <row r="21" spans="1:3" ht="15" x14ac:dyDescent="0.25">
      <c r="A21" s="27">
        <v>2015</v>
      </c>
      <c r="B21" s="29">
        <v>14.3</v>
      </c>
      <c r="C21" s="29">
        <v>7.7</v>
      </c>
    </row>
    <row r="22" spans="1:3" ht="15" x14ac:dyDescent="0.25">
      <c r="A22" s="198" t="s">
        <v>110</v>
      </c>
      <c r="B22" s="29">
        <v>7.8</v>
      </c>
      <c r="C22" s="29">
        <v>4.7</v>
      </c>
    </row>
    <row r="23" spans="1:3" ht="15" x14ac:dyDescent="0.25">
      <c r="A23" s="198" t="s">
        <v>108</v>
      </c>
      <c r="B23" s="29">
        <v>6.5</v>
      </c>
      <c r="C23" s="29">
        <v>3</v>
      </c>
    </row>
    <row r="24" spans="1:3" ht="15" x14ac:dyDescent="0.25">
      <c r="A24" s="27">
        <v>2016</v>
      </c>
      <c r="B24" s="29">
        <v>18.3</v>
      </c>
      <c r="C24" s="29">
        <v>6.2</v>
      </c>
    </row>
    <row r="25" spans="1:3" ht="15" x14ac:dyDescent="0.25">
      <c r="A25" s="198" t="s">
        <v>110</v>
      </c>
      <c r="B25" s="29">
        <v>12.8</v>
      </c>
      <c r="C25" s="29">
        <v>3.2</v>
      </c>
    </row>
    <row r="26" spans="1:3" ht="15" x14ac:dyDescent="0.25">
      <c r="A26" s="198" t="s">
        <v>108</v>
      </c>
      <c r="B26" s="29">
        <v>5.5</v>
      </c>
      <c r="C26" s="29">
        <v>3</v>
      </c>
    </row>
    <row r="27" spans="1:3" ht="15" x14ac:dyDescent="0.25">
      <c r="A27" s="27" t="s">
        <v>253</v>
      </c>
      <c r="B27" s="29">
        <v>32.6</v>
      </c>
      <c r="C27" s="29">
        <v>13.9</v>
      </c>
    </row>
    <row r="33" spans="1:3" ht="15" x14ac:dyDescent="0.25">
      <c r="A33" s="26" t="s">
        <v>252</v>
      </c>
      <c r="B33" s="196" t="s">
        <v>964</v>
      </c>
      <c r="C33" s="196" t="s">
        <v>963</v>
      </c>
    </row>
    <row r="34" spans="1:3" ht="15" x14ac:dyDescent="0.25">
      <c r="A34" s="27" t="s">
        <v>1088</v>
      </c>
      <c r="B34" s="9"/>
      <c r="C34" s="9"/>
    </row>
    <row r="35" spans="1:3" ht="15" x14ac:dyDescent="0.25">
      <c r="A35" s="198" t="s">
        <v>110</v>
      </c>
      <c r="B35" s="9">
        <v>0.94</v>
      </c>
      <c r="C35" s="9">
        <v>0.02</v>
      </c>
    </row>
    <row r="36" spans="1:3" ht="15" x14ac:dyDescent="0.25">
      <c r="A36" s="198" t="s">
        <v>668</v>
      </c>
      <c r="B36" s="9">
        <v>0.88</v>
      </c>
      <c r="C36" s="9">
        <v>0.05</v>
      </c>
    </row>
    <row r="37" spans="1:3" ht="15" x14ac:dyDescent="0.25">
      <c r="A37" s="27" t="s">
        <v>1089</v>
      </c>
      <c r="B37" s="9"/>
      <c r="C37" s="9"/>
    </row>
    <row r="38" spans="1:3" ht="15" x14ac:dyDescent="0.25">
      <c r="A38" s="198" t="s">
        <v>110</v>
      </c>
      <c r="B38" s="9">
        <v>0.69</v>
      </c>
      <c r="C38" s="9">
        <v>0.15</v>
      </c>
    </row>
    <row r="39" spans="1:3" ht="15" x14ac:dyDescent="0.25">
      <c r="A39" s="198" t="s">
        <v>668</v>
      </c>
      <c r="B39" s="9">
        <v>0.73</v>
      </c>
      <c r="C39" s="9">
        <v>0.14000000000000001</v>
      </c>
    </row>
    <row r="40" spans="1:3" ht="15" x14ac:dyDescent="0.25">
      <c r="A40" s="27" t="s">
        <v>1090</v>
      </c>
      <c r="B40" s="9"/>
      <c r="C40" s="9"/>
    </row>
    <row r="41" spans="1:3" ht="15" x14ac:dyDescent="0.25">
      <c r="A41" s="198" t="s">
        <v>110</v>
      </c>
      <c r="B41" s="9">
        <v>0.81</v>
      </c>
      <c r="C41" s="9">
        <v>0.08</v>
      </c>
    </row>
    <row r="42" spans="1:3" ht="15" x14ac:dyDescent="0.25">
      <c r="A42" s="198" t="s">
        <v>668</v>
      </c>
      <c r="B42" s="9">
        <v>0.79</v>
      </c>
      <c r="C42" s="9">
        <v>0.1</v>
      </c>
    </row>
    <row r="43" spans="1:3" ht="15" x14ac:dyDescent="0.25">
      <c r="A43" s="27" t="s">
        <v>1091</v>
      </c>
      <c r="B43" s="9"/>
      <c r="C43" s="9"/>
    </row>
    <row r="44" spans="1:3" ht="15" x14ac:dyDescent="0.25">
      <c r="A44" s="198" t="s">
        <v>110</v>
      </c>
      <c r="B44" s="9">
        <v>0.86</v>
      </c>
      <c r="C44" s="9">
        <v>0.04</v>
      </c>
    </row>
    <row r="45" spans="1:3" ht="15" x14ac:dyDescent="0.25">
      <c r="A45" s="198" t="s">
        <v>668</v>
      </c>
      <c r="B45" s="9">
        <v>0.89</v>
      </c>
      <c r="C45" s="9">
        <v>0.04</v>
      </c>
    </row>
    <row r="46" spans="1:3" ht="15" x14ac:dyDescent="0.25">
      <c r="A46" s="27" t="s">
        <v>253</v>
      </c>
      <c r="B46" s="9">
        <v>6.59</v>
      </c>
      <c r="C46" s="9">
        <v>0.62000000000000011</v>
      </c>
    </row>
    <row r="53" spans="1:9" ht="15" x14ac:dyDescent="0.25">
      <c r="A53" s="26" t="s">
        <v>1111</v>
      </c>
      <c r="B53" s="26" t="s">
        <v>254</v>
      </c>
    </row>
    <row r="54" spans="1:9" ht="15" x14ac:dyDescent="0.25">
      <c r="A54" s="26" t="s">
        <v>252</v>
      </c>
      <c r="B54" s="196" t="s">
        <v>1109</v>
      </c>
      <c r="C54" s="196" t="s">
        <v>1107</v>
      </c>
      <c r="D54" s="196" t="s">
        <v>1110</v>
      </c>
      <c r="E54" s="196" t="s">
        <v>1105</v>
      </c>
      <c r="F54" s="196" t="s">
        <v>271</v>
      </c>
      <c r="G54" s="196" t="s">
        <v>1106</v>
      </c>
      <c r="H54" s="196" t="s">
        <v>1108</v>
      </c>
      <c r="I54" s="196" t="s">
        <v>253</v>
      </c>
    </row>
    <row r="55" spans="1:9" ht="15" x14ac:dyDescent="0.25">
      <c r="A55" s="27">
        <v>2008</v>
      </c>
      <c r="B55" s="9">
        <v>0.7</v>
      </c>
      <c r="C55" s="9">
        <v>1</v>
      </c>
      <c r="D55" s="9"/>
      <c r="E55" s="9">
        <v>1</v>
      </c>
      <c r="F55" s="9">
        <v>1</v>
      </c>
      <c r="G55" s="9">
        <v>1</v>
      </c>
      <c r="H55" s="9">
        <v>1</v>
      </c>
      <c r="I55" s="9">
        <v>5.7</v>
      </c>
    </row>
    <row r="56" spans="1:9" ht="15" x14ac:dyDescent="0.25">
      <c r="A56" s="27">
        <v>2009</v>
      </c>
      <c r="B56" s="9">
        <v>0.9</v>
      </c>
      <c r="C56" s="9">
        <v>1</v>
      </c>
      <c r="D56" s="9"/>
      <c r="E56" s="9">
        <v>1</v>
      </c>
      <c r="F56" s="9">
        <v>1</v>
      </c>
      <c r="G56" s="9">
        <v>1</v>
      </c>
      <c r="H56" s="9">
        <v>1</v>
      </c>
      <c r="I56" s="9">
        <v>5.9</v>
      </c>
    </row>
    <row r="57" spans="1:9" ht="15" x14ac:dyDescent="0.25">
      <c r="A57" s="27">
        <v>2010</v>
      </c>
      <c r="B57" s="9">
        <v>1</v>
      </c>
      <c r="C57" s="9">
        <v>1</v>
      </c>
      <c r="D57" s="9">
        <v>0.1</v>
      </c>
      <c r="E57" s="9">
        <v>1</v>
      </c>
      <c r="F57" s="9">
        <v>1</v>
      </c>
      <c r="G57" s="9">
        <v>1</v>
      </c>
      <c r="H57" s="9">
        <v>1</v>
      </c>
      <c r="I57" s="9">
        <v>6.1</v>
      </c>
    </row>
    <row r="58" spans="1:9" ht="15" x14ac:dyDescent="0.25">
      <c r="A58" s="27">
        <v>2011</v>
      </c>
      <c r="B58" s="9">
        <v>1</v>
      </c>
      <c r="C58" s="9">
        <v>1</v>
      </c>
      <c r="D58" s="9">
        <v>0.2</v>
      </c>
      <c r="E58" s="9">
        <v>1</v>
      </c>
      <c r="F58" s="9">
        <v>1</v>
      </c>
      <c r="G58" s="9">
        <v>1</v>
      </c>
      <c r="H58" s="9">
        <v>1</v>
      </c>
      <c r="I58" s="9">
        <v>6.2</v>
      </c>
    </row>
    <row r="59" spans="1:9" ht="15" x14ac:dyDescent="0.25">
      <c r="A59" s="27">
        <v>2012</v>
      </c>
      <c r="B59" s="9">
        <v>1</v>
      </c>
      <c r="C59" s="9">
        <v>1</v>
      </c>
      <c r="D59" s="9">
        <v>0.2</v>
      </c>
      <c r="E59" s="9">
        <v>1</v>
      </c>
      <c r="F59" s="9">
        <v>1</v>
      </c>
      <c r="G59" s="9">
        <v>1</v>
      </c>
      <c r="H59" s="9">
        <v>1</v>
      </c>
      <c r="I59" s="9">
        <v>6.2</v>
      </c>
    </row>
    <row r="60" spans="1:9" ht="15" x14ac:dyDescent="0.25">
      <c r="A60" s="27">
        <v>2013</v>
      </c>
      <c r="B60" s="9">
        <v>1</v>
      </c>
      <c r="C60" s="9">
        <v>1</v>
      </c>
      <c r="D60" s="9">
        <v>0.2</v>
      </c>
      <c r="E60" s="9">
        <v>1</v>
      </c>
      <c r="F60" s="9">
        <v>1</v>
      </c>
      <c r="G60" s="9">
        <v>1</v>
      </c>
      <c r="H60" s="9">
        <v>1</v>
      </c>
      <c r="I60" s="9">
        <v>6.2</v>
      </c>
    </row>
    <row r="61" spans="1:9" ht="15" x14ac:dyDescent="0.25">
      <c r="A61" s="27">
        <v>2014</v>
      </c>
      <c r="B61" s="9">
        <v>1</v>
      </c>
      <c r="C61" s="9">
        <v>1</v>
      </c>
      <c r="D61" s="9">
        <v>0.2</v>
      </c>
      <c r="E61" s="9">
        <v>1</v>
      </c>
      <c r="F61" s="9">
        <v>1</v>
      </c>
      <c r="G61" s="9">
        <v>1</v>
      </c>
      <c r="H61" s="9">
        <v>1</v>
      </c>
      <c r="I61" s="9">
        <v>6.2</v>
      </c>
    </row>
    <row r="62" spans="1:9" ht="15" x14ac:dyDescent="0.25">
      <c r="A62" s="27">
        <v>2015</v>
      </c>
      <c r="B62" s="9">
        <v>1</v>
      </c>
      <c r="C62" s="9">
        <v>1</v>
      </c>
      <c r="D62" s="9">
        <v>0.2</v>
      </c>
      <c r="E62" s="9">
        <v>1</v>
      </c>
      <c r="F62" s="9">
        <v>1</v>
      </c>
      <c r="G62" s="9">
        <v>1</v>
      </c>
      <c r="H62" s="9">
        <v>1</v>
      </c>
      <c r="I62" s="9">
        <v>6.2</v>
      </c>
    </row>
    <row r="63" spans="1:9" ht="15" x14ac:dyDescent="0.25">
      <c r="A63" s="27">
        <v>2016</v>
      </c>
      <c r="B63" s="9">
        <v>1</v>
      </c>
      <c r="C63" s="9">
        <v>1</v>
      </c>
      <c r="D63" s="9">
        <v>0.61</v>
      </c>
      <c r="E63" s="9">
        <v>1</v>
      </c>
      <c r="F63" s="9">
        <v>1</v>
      </c>
      <c r="G63" s="9">
        <v>1</v>
      </c>
      <c r="H63" s="9">
        <v>1</v>
      </c>
      <c r="I63" s="9">
        <v>6.6099999999999994</v>
      </c>
    </row>
    <row r="64" spans="1:9" ht="15" x14ac:dyDescent="0.25">
      <c r="A64" s="27" t="s">
        <v>253</v>
      </c>
      <c r="B64" s="29">
        <v>8.6</v>
      </c>
      <c r="C64" s="29">
        <v>9</v>
      </c>
      <c r="D64" s="29">
        <v>1.71</v>
      </c>
      <c r="E64" s="29">
        <v>9</v>
      </c>
      <c r="F64" s="29">
        <v>9</v>
      </c>
      <c r="G64" s="29">
        <v>9</v>
      </c>
      <c r="H64" s="29">
        <v>9</v>
      </c>
      <c r="I64" s="29">
        <v>55.310000000000009</v>
      </c>
    </row>
    <row r="73" spans="1:6" ht="15" x14ac:dyDescent="0.25">
      <c r="A73" s="26" t="s">
        <v>252</v>
      </c>
      <c r="B73" s="196" t="s">
        <v>1714</v>
      </c>
      <c r="C73" s="196" t="s">
        <v>1715</v>
      </c>
      <c r="D73" s="196" t="s">
        <v>1716</v>
      </c>
      <c r="E73" s="196" t="s">
        <v>1717</v>
      </c>
      <c r="F73" s="196" t="s">
        <v>1718</v>
      </c>
    </row>
    <row r="74" spans="1:6" ht="15" x14ac:dyDescent="0.25">
      <c r="A74" s="27">
        <v>2010</v>
      </c>
      <c r="B74" s="29">
        <v>4003</v>
      </c>
      <c r="C74" s="29">
        <v>3420</v>
      </c>
      <c r="D74" s="29">
        <v>2343</v>
      </c>
      <c r="E74" s="29">
        <v>1628</v>
      </c>
      <c r="F74" s="29">
        <v>390</v>
      </c>
    </row>
    <row r="75" spans="1:6" ht="15" x14ac:dyDescent="0.25">
      <c r="A75" s="27">
        <v>2011</v>
      </c>
      <c r="B75" s="29">
        <v>4038</v>
      </c>
      <c r="C75" s="29">
        <v>3472</v>
      </c>
      <c r="D75" s="29">
        <v>2352</v>
      </c>
      <c r="E75" s="29">
        <v>1655</v>
      </c>
      <c r="F75" s="29">
        <v>381</v>
      </c>
    </row>
    <row r="76" spans="1:6" ht="15" x14ac:dyDescent="0.25">
      <c r="A76" s="27">
        <v>2012</v>
      </c>
      <c r="B76" s="29">
        <v>4057</v>
      </c>
      <c r="C76" s="29">
        <v>3494</v>
      </c>
      <c r="D76" s="29">
        <v>2362</v>
      </c>
      <c r="E76" s="29">
        <v>1727</v>
      </c>
      <c r="F76" s="29">
        <v>376</v>
      </c>
    </row>
    <row r="77" spans="1:6" ht="15" x14ac:dyDescent="0.25">
      <c r="A77" s="27">
        <v>2013</v>
      </c>
      <c r="B77" s="29">
        <v>4077</v>
      </c>
      <c r="C77" s="29">
        <v>3516</v>
      </c>
      <c r="D77" s="29">
        <v>2371</v>
      </c>
      <c r="E77" s="29">
        <v>1791</v>
      </c>
      <c r="F77" s="29">
        <v>374</v>
      </c>
    </row>
    <row r="78" spans="1:6" ht="15" x14ac:dyDescent="0.25">
      <c r="A78" s="27">
        <v>2014</v>
      </c>
      <c r="B78" s="29">
        <v>4108</v>
      </c>
      <c r="C78" s="29">
        <v>3544</v>
      </c>
      <c r="D78" s="29">
        <v>2374</v>
      </c>
      <c r="E78" s="29">
        <v>1812</v>
      </c>
      <c r="F78" s="29">
        <v>369</v>
      </c>
    </row>
    <row r="79" spans="1:6" ht="15" x14ac:dyDescent="0.25">
      <c r="A79" s="27">
        <v>2015</v>
      </c>
      <c r="B79" s="29">
        <v>4128</v>
      </c>
      <c r="C79" s="29">
        <v>3586</v>
      </c>
      <c r="D79" s="29">
        <v>2388</v>
      </c>
      <c r="E79" s="29">
        <v>1912</v>
      </c>
      <c r="F79" s="29">
        <v>365</v>
      </c>
    </row>
    <row r="80" spans="1:6" ht="15" x14ac:dyDescent="0.25">
      <c r="A80" s="27">
        <v>2016</v>
      </c>
      <c r="B80" s="29">
        <v>4132</v>
      </c>
      <c r="C80" s="29">
        <v>3593</v>
      </c>
      <c r="D80" s="29">
        <v>2394</v>
      </c>
      <c r="E80" s="29">
        <v>1939</v>
      </c>
      <c r="F80" s="29">
        <v>358</v>
      </c>
    </row>
    <row r="81" spans="1:6" ht="15" x14ac:dyDescent="0.25">
      <c r="A81" s="27">
        <v>2017</v>
      </c>
      <c r="B81" s="29">
        <v>4154</v>
      </c>
      <c r="C81" s="29">
        <v>3632</v>
      </c>
      <c r="D81" s="29">
        <v>2397</v>
      </c>
      <c r="E81" s="29">
        <v>2083</v>
      </c>
      <c r="F81" s="29">
        <v>347</v>
      </c>
    </row>
    <row r="82" spans="1:6" ht="15" x14ac:dyDescent="0.25">
      <c r="A82" s="27" t="s">
        <v>253</v>
      </c>
      <c r="B82" s="29">
        <v>32697</v>
      </c>
      <c r="C82" s="29">
        <v>28257</v>
      </c>
      <c r="D82" s="29">
        <v>18981</v>
      </c>
      <c r="E82" s="29">
        <v>14547</v>
      </c>
      <c r="F82" s="29">
        <v>2960</v>
      </c>
    </row>
    <row r="94" spans="1:6" x14ac:dyDescent="0.3">
      <c r="A94" s="26" t="s">
        <v>252</v>
      </c>
      <c r="B94" s="196" t="s">
        <v>1813</v>
      </c>
      <c r="C94" s="196" t="s">
        <v>1814</v>
      </c>
    </row>
    <row r="95" spans="1:6" x14ac:dyDescent="0.3">
      <c r="A95" s="27" t="s">
        <v>1806</v>
      </c>
      <c r="B95" s="29">
        <v>617</v>
      </c>
      <c r="C95" s="29">
        <v>354</v>
      </c>
    </row>
    <row r="96" spans="1:6" x14ac:dyDescent="0.3">
      <c r="A96" s="27" t="s">
        <v>1808</v>
      </c>
      <c r="B96" s="29">
        <v>396</v>
      </c>
      <c r="C96" s="29">
        <v>486</v>
      </c>
    </row>
    <row r="97" spans="1:3" x14ac:dyDescent="0.3">
      <c r="A97" s="27" t="s">
        <v>1807</v>
      </c>
      <c r="B97" s="29">
        <v>305</v>
      </c>
      <c r="C97" s="29">
        <v>542</v>
      </c>
    </row>
    <row r="98" spans="1:3" x14ac:dyDescent="0.3">
      <c r="A98" s="27" t="s">
        <v>253</v>
      </c>
      <c r="B98" s="29">
        <v>1318</v>
      </c>
      <c r="C98" s="29">
        <v>1382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7"/>
  <sheetViews>
    <sheetView topLeftCell="A94" workbookViewId="0">
      <selection activeCell="C123" sqref="C123"/>
    </sheetView>
  </sheetViews>
  <sheetFormatPr defaultRowHeight="14.4" x14ac:dyDescent="0.3"/>
  <cols>
    <col min="1" max="1" width="11.44140625" customWidth="1"/>
    <col min="2" max="2" width="37" customWidth="1"/>
    <col min="3" max="3" width="48.6640625" customWidth="1"/>
    <col min="4" max="4" width="25.6640625" customWidth="1"/>
    <col min="5" max="5" width="42.5546875" customWidth="1"/>
    <col min="6" max="6" width="48.33203125" customWidth="1"/>
    <col min="7" max="7" width="54.6640625" customWidth="1"/>
    <col min="8" max="15" width="5" customWidth="1"/>
    <col min="16" max="16" width="10" customWidth="1"/>
    <col min="17" max="22" width="7" customWidth="1"/>
    <col min="23" max="52" width="8" customWidth="1"/>
    <col min="53" max="90" width="9.44140625" bestFit="1" customWidth="1"/>
    <col min="91" max="101" width="10.44140625" bestFit="1" customWidth="1"/>
    <col min="102" max="102" width="10" bestFit="1" customWidth="1"/>
  </cols>
  <sheetData>
    <row r="2" spans="1:8" ht="21" x14ac:dyDescent="0.35">
      <c r="A2" s="22" t="s">
        <v>147</v>
      </c>
    </row>
    <row r="3" spans="1:8" ht="15" x14ac:dyDescent="0.25">
      <c r="A3" s="23" t="s">
        <v>140</v>
      </c>
    </row>
    <row r="4" spans="1:8" ht="15" x14ac:dyDescent="0.25">
      <c r="A4" s="23" t="s">
        <v>148</v>
      </c>
    </row>
    <row r="6" spans="1:8" ht="15" x14ac:dyDescent="0.25">
      <c r="A6" s="26" t="s">
        <v>252</v>
      </c>
      <c r="B6" s="196" t="s">
        <v>1185</v>
      </c>
      <c r="C6" s="196" t="s">
        <v>1187</v>
      </c>
    </row>
    <row r="7" spans="1:8" ht="15" x14ac:dyDescent="0.25">
      <c r="A7" s="27">
        <v>2014</v>
      </c>
      <c r="B7" s="8">
        <v>2.3568369266560455E-3</v>
      </c>
      <c r="C7" s="28">
        <v>7.0000000000000001E-3</v>
      </c>
    </row>
    <row r="8" spans="1:8" ht="15" x14ac:dyDescent="0.25">
      <c r="A8" s="27">
        <v>2015</v>
      </c>
      <c r="B8" s="8">
        <v>2.7752451507691033E-3</v>
      </c>
      <c r="C8" s="28">
        <v>7.0000000000000001E-3</v>
      </c>
    </row>
    <row r="9" spans="1:8" ht="15" x14ac:dyDescent="0.25">
      <c r="A9" s="27">
        <v>2016</v>
      </c>
      <c r="B9" s="8">
        <v>2.3090796176796461E-3</v>
      </c>
      <c r="C9" s="28">
        <v>7.0000000000000001E-3</v>
      </c>
    </row>
    <row r="10" spans="1:8" ht="15" x14ac:dyDescent="0.25">
      <c r="A10" s="27">
        <v>2017</v>
      </c>
      <c r="B10" s="8">
        <v>2.3984244700743264E-3</v>
      </c>
      <c r="C10" s="28">
        <v>7.0000000000000001E-3</v>
      </c>
    </row>
    <row r="11" spans="1:8" ht="15" x14ac:dyDescent="0.25">
      <c r="A11" s="27" t="s">
        <v>253</v>
      </c>
      <c r="B11" s="28">
        <v>2.4573125841884178E-3</v>
      </c>
      <c r="C11" s="28">
        <v>2.8000000000000001E-2</v>
      </c>
    </row>
    <row r="12" spans="1:8" ht="15" x14ac:dyDescent="0.25">
      <c r="H12" t="e">
        <f>GETPIVOTDATA("Som van Geboekt",$A$6,"Jaar",2017)/GETPIVOTDATA("Som van Totaal exploitatiebudget uitgaven",$A$6,"Jaar",2017)</f>
        <v>#REF!</v>
      </c>
    </row>
    <row r="21" spans="1:4" ht="15" x14ac:dyDescent="0.25">
      <c r="A21" s="26" t="s">
        <v>252</v>
      </c>
      <c r="B21" s="196" t="s">
        <v>1170</v>
      </c>
      <c r="C21" s="196" t="s">
        <v>1171</v>
      </c>
      <c r="D21" s="196" t="s">
        <v>1172</v>
      </c>
    </row>
    <row r="22" spans="1:4" ht="15" x14ac:dyDescent="0.25">
      <c r="A22" s="27">
        <v>2004</v>
      </c>
      <c r="B22" s="29">
        <v>322</v>
      </c>
      <c r="C22" s="29">
        <v>21</v>
      </c>
      <c r="D22" s="29">
        <v>22</v>
      </c>
    </row>
    <row r="23" spans="1:4" ht="15" x14ac:dyDescent="0.25">
      <c r="A23" s="27">
        <v>2005</v>
      </c>
      <c r="B23" s="29">
        <v>342</v>
      </c>
      <c r="C23" s="29">
        <v>15</v>
      </c>
      <c r="D23" s="29">
        <v>30</v>
      </c>
    </row>
    <row r="24" spans="1:4" ht="15" x14ac:dyDescent="0.25">
      <c r="A24" s="27">
        <v>2006</v>
      </c>
      <c r="B24" s="29">
        <v>356</v>
      </c>
      <c r="C24" s="29">
        <v>19</v>
      </c>
      <c r="D24" s="29">
        <v>37</v>
      </c>
    </row>
    <row r="25" spans="1:4" ht="15" x14ac:dyDescent="0.25">
      <c r="A25" s="27">
        <v>2007</v>
      </c>
      <c r="B25" s="29">
        <v>364</v>
      </c>
      <c r="C25" s="29">
        <v>38</v>
      </c>
      <c r="D25" s="29">
        <v>41</v>
      </c>
    </row>
    <row r="26" spans="1:4" ht="15" x14ac:dyDescent="0.25">
      <c r="A26" s="27">
        <v>2008</v>
      </c>
      <c r="B26" s="29">
        <v>415</v>
      </c>
      <c r="C26" s="29">
        <v>25</v>
      </c>
      <c r="D26" s="29">
        <v>53</v>
      </c>
    </row>
    <row r="27" spans="1:4" ht="15" x14ac:dyDescent="0.25">
      <c r="A27" s="27">
        <v>2009</v>
      </c>
      <c r="B27" s="29">
        <v>482</v>
      </c>
      <c r="C27" s="29">
        <v>41</v>
      </c>
      <c r="D27" s="29">
        <v>65</v>
      </c>
    </row>
    <row r="28" spans="1:4" ht="15" x14ac:dyDescent="0.25">
      <c r="A28" s="27">
        <v>2010</v>
      </c>
      <c r="B28" s="29">
        <v>561</v>
      </c>
      <c r="C28" s="29">
        <v>38</v>
      </c>
      <c r="D28" s="29">
        <v>75</v>
      </c>
    </row>
    <row r="29" spans="1:4" ht="15" x14ac:dyDescent="0.25">
      <c r="A29" s="27">
        <v>2011</v>
      </c>
      <c r="B29" s="29">
        <v>658</v>
      </c>
      <c r="C29" s="29">
        <v>35</v>
      </c>
      <c r="D29" s="29">
        <v>91</v>
      </c>
    </row>
    <row r="30" spans="1:4" ht="15" x14ac:dyDescent="0.25">
      <c r="A30" s="27">
        <v>2012</v>
      </c>
      <c r="B30" s="29">
        <v>740</v>
      </c>
      <c r="C30" s="29">
        <v>44</v>
      </c>
      <c r="D30" s="29">
        <v>112</v>
      </c>
    </row>
    <row r="31" spans="1:4" ht="15" x14ac:dyDescent="0.25">
      <c r="A31" s="27">
        <v>2013</v>
      </c>
      <c r="B31" s="29">
        <v>810</v>
      </c>
      <c r="C31" s="29">
        <v>51</v>
      </c>
      <c r="D31" s="29">
        <v>109</v>
      </c>
    </row>
    <row r="32" spans="1:4" ht="15" x14ac:dyDescent="0.25">
      <c r="A32" s="27">
        <v>2014</v>
      </c>
      <c r="B32" s="29">
        <v>858</v>
      </c>
      <c r="C32" s="29">
        <v>64</v>
      </c>
      <c r="D32" s="29">
        <v>105</v>
      </c>
    </row>
    <row r="33" spans="1:4" ht="15" x14ac:dyDescent="0.25">
      <c r="A33" s="27">
        <v>2015</v>
      </c>
      <c r="B33" s="29">
        <v>951</v>
      </c>
      <c r="C33" s="29">
        <v>70</v>
      </c>
      <c r="D33" s="29">
        <v>115</v>
      </c>
    </row>
    <row r="34" spans="1:4" ht="15" x14ac:dyDescent="0.25">
      <c r="A34" s="27">
        <v>2016</v>
      </c>
      <c r="B34" s="29">
        <v>1129</v>
      </c>
      <c r="C34" s="29">
        <v>83</v>
      </c>
      <c r="D34" s="29">
        <v>129</v>
      </c>
    </row>
    <row r="35" spans="1:4" ht="15" x14ac:dyDescent="0.25">
      <c r="A35" s="27">
        <v>2017</v>
      </c>
      <c r="B35" s="29">
        <v>1237</v>
      </c>
      <c r="C35" s="29">
        <v>107</v>
      </c>
      <c r="D35" s="29">
        <v>144</v>
      </c>
    </row>
    <row r="36" spans="1:4" ht="15" x14ac:dyDescent="0.25">
      <c r="A36" s="27" t="s">
        <v>253</v>
      </c>
      <c r="B36" s="29">
        <v>9225</v>
      </c>
      <c r="C36" s="29">
        <v>651</v>
      </c>
      <c r="D36" s="29">
        <v>1128</v>
      </c>
    </row>
    <row r="44" spans="1:4" ht="15" x14ac:dyDescent="0.25">
      <c r="A44" s="26" t="s">
        <v>252</v>
      </c>
      <c r="B44" s="196" t="s">
        <v>1183</v>
      </c>
      <c r="C44" s="196" t="s">
        <v>1184</v>
      </c>
    </row>
    <row r="45" spans="1:4" ht="15" x14ac:dyDescent="0.25">
      <c r="A45" s="27">
        <v>2004</v>
      </c>
      <c r="B45" s="190">
        <v>1.401689708141321E-2</v>
      </c>
      <c r="C45" s="190"/>
    </row>
    <row r="46" spans="1:4" ht="15" x14ac:dyDescent="0.25">
      <c r="A46" s="27">
        <v>2005</v>
      </c>
      <c r="B46" s="190">
        <v>1.4787925105082155E-2</v>
      </c>
      <c r="C46" s="190"/>
    </row>
    <row r="47" spans="1:4" ht="15" x14ac:dyDescent="0.25">
      <c r="A47" s="27">
        <v>2006</v>
      </c>
      <c r="B47" s="190">
        <v>1.5670761857669926E-2</v>
      </c>
      <c r="C47" s="190"/>
    </row>
    <row r="48" spans="1:4" ht="15" x14ac:dyDescent="0.25">
      <c r="A48" s="27">
        <v>2007</v>
      </c>
      <c r="B48" s="190">
        <v>1.6823636639829866E-2</v>
      </c>
      <c r="C48" s="190"/>
    </row>
    <row r="49" spans="1:3" ht="15" x14ac:dyDescent="0.25">
      <c r="A49" s="27">
        <v>2008</v>
      </c>
      <c r="B49" s="190">
        <v>1.8630489003098782E-2</v>
      </c>
      <c r="C49" s="190"/>
    </row>
    <row r="50" spans="1:3" ht="15" x14ac:dyDescent="0.25">
      <c r="A50" s="27">
        <v>2009</v>
      </c>
      <c r="B50" s="190">
        <v>2.2123560839792309E-2</v>
      </c>
      <c r="C50" s="190"/>
    </row>
    <row r="51" spans="1:3" ht="15" x14ac:dyDescent="0.25">
      <c r="A51" s="27">
        <v>2010</v>
      </c>
      <c r="B51" s="190">
        <v>2.5190611451637018E-2</v>
      </c>
      <c r="C51" s="190"/>
    </row>
    <row r="52" spans="1:3" ht="15" x14ac:dyDescent="0.25">
      <c r="A52" s="27">
        <v>2011</v>
      </c>
      <c r="B52" s="190">
        <v>2.9088750371029978E-2</v>
      </c>
      <c r="C52" s="190">
        <v>7.9000000000000001E-2</v>
      </c>
    </row>
    <row r="53" spans="1:3" ht="15" x14ac:dyDescent="0.25">
      <c r="A53" s="27">
        <v>2012</v>
      </c>
      <c r="B53" s="190">
        <v>3.3062730627306275E-2</v>
      </c>
      <c r="C53" s="190">
        <v>8.5599999999999996E-2</v>
      </c>
    </row>
    <row r="54" spans="1:3" ht="15" x14ac:dyDescent="0.25">
      <c r="A54" s="27">
        <v>2013</v>
      </c>
      <c r="B54" s="190">
        <v>3.5601556191734565E-2</v>
      </c>
      <c r="C54" s="190">
        <v>9.4799999999999995E-2</v>
      </c>
    </row>
    <row r="55" spans="1:3" ht="15" x14ac:dyDescent="0.25">
      <c r="A55" s="27">
        <v>2014</v>
      </c>
      <c r="B55" s="190">
        <v>3.7429841825205916E-2</v>
      </c>
      <c r="C55" s="190">
        <v>0.10239999999999999</v>
      </c>
    </row>
    <row r="56" spans="1:3" ht="15" x14ac:dyDescent="0.25">
      <c r="A56" s="27">
        <v>2015</v>
      </c>
      <c r="B56" s="190">
        <v>4.1304584954368617E-2</v>
      </c>
      <c r="C56" s="190">
        <v>0.107</v>
      </c>
    </row>
    <row r="57" spans="1:3" ht="15" x14ac:dyDescent="0.25">
      <c r="A57" s="27">
        <v>2016</v>
      </c>
      <c r="B57" s="190">
        <v>4.8462289039066173E-2</v>
      </c>
      <c r="C57" s="190">
        <v>0.1154</v>
      </c>
    </row>
    <row r="58" spans="1:3" ht="15" x14ac:dyDescent="0.25">
      <c r="A58" s="27">
        <v>2017</v>
      </c>
      <c r="B58" s="190">
        <v>5.3373506940708061E-2</v>
      </c>
      <c r="C58" s="190"/>
    </row>
    <row r="59" spans="1:3" ht="15" x14ac:dyDescent="0.25">
      <c r="A59" s="27" t="s">
        <v>253</v>
      </c>
      <c r="B59" s="9">
        <v>0.40556714192794291</v>
      </c>
      <c r="C59" s="9">
        <v>0.58419999999999994</v>
      </c>
    </row>
    <row r="67" spans="1:7" x14ac:dyDescent="0.3">
      <c r="A67" s="26" t="s">
        <v>252</v>
      </c>
      <c r="B67" s="196" t="s">
        <v>1179</v>
      </c>
      <c r="C67" s="196" t="s">
        <v>1181</v>
      </c>
      <c r="D67" s="196" t="s">
        <v>1180</v>
      </c>
      <c r="E67" s="196" t="s">
        <v>1182</v>
      </c>
      <c r="F67" s="196" t="s">
        <v>1177</v>
      </c>
      <c r="G67" s="196" t="s">
        <v>1178</v>
      </c>
    </row>
    <row r="68" spans="1:7" ht="15" x14ac:dyDescent="0.25">
      <c r="A68" s="258">
        <v>2010</v>
      </c>
      <c r="B68" s="29">
        <v>84</v>
      </c>
      <c r="C68" s="29">
        <v>131</v>
      </c>
      <c r="D68" s="29">
        <v>-78</v>
      </c>
      <c r="E68" s="29">
        <v>-36</v>
      </c>
      <c r="F68" s="29">
        <v>6</v>
      </c>
      <c r="G68" s="29">
        <v>95</v>
      </c>
    </row>
    <row r="69" spans="1:7" ht="15" x14ac:dyDescent="0.25">
      <c r="A69" s="258">
        <v>2011</v>
      </c>
      <c r="B69" s="29">
        <v>117</v>
      </c>
      <c r="C69" s="29">
        <v>143</v>
      </c>
      <c r="D69" s="29">
        <v>-100</v>
      </c>
      <c r="E69" s="29">
        <v>-42</v>
      </c>
      <c r="F69" s="29">
        <v>17</v>
      </c>
      <c r="G69" s="29">
        <v>101</v>
      </c>
    </row>
    <row r="70" spans="1:7" ht="15" x14ac:dyDescent="0.25">
      <c r="A70" s="258">
        <v>2012</v>
      </c>
      <c r="B70" s="29">
        <v>109</v>
      </c>
      <c r="C70" s="29">
        <v>147</v>
      </c>
      <c r="D70" s="29">
        <v>-64</v>
      </c>
      <c r="E70" s="29">
        <v>-61</v>
      </c>
      <c r="F70" s="29">
        <v>45</v>
      </c>
      <c r="G70" s="29">
        <v>86</v>
      </c>
    </row>
    <row r="71" spans="1:7" ht="15" x14ac:dyDescent="0.25">
      <c r="A71" s="258">
        <v>2013</v>
      </c>
      <c r="B71" s="29">
        <v>125</v>
      </c>
      <c r="C71" s="29">
        <v>152</v>
      </c>
      <c r="D71" s="29">
        <v>-109</v>
      </c>
      <c r="E71" s="29">
        <v>-63</v>
      </c>
      <c r="F71" s="29">
        <v>16</v>
      </c>
      <c r="G71" s="29">
        <v>89</v>
      </c>
    </row>
    <row r="72" spans="1:7" ht="15" x14ac:dyDescent="0.25">
      <c r="A72" s="258">
        <v>2014</v>
      </c>
      <c r="B72" s="29">
        <v>114</v>
      </c>
      <c r="C72" s="29">
        <v>149</v>
      </c>
      <c r="D72" s="29">
        <v>-135</v>
      </c>
      <c r="E72" s="29">
        <v>-51</v>
      </c>
      <c r="F72" s="29">
        <v>-21</v>
      </c>
      <c r="G72" s="29">
        <v>98</v>
      </c>
    </row>
    <row r="73" spans="1:7" ht="15" x14ac:dyDescent="0.25">
      <c r="A73" s="258">
        <v>2015</v>
      </c>
      <c r="B73" s="29">
        <v>171</v>
      </c>
      <c r="C73" s="29">
        <v>143</v>
      </c>
      <c r="D73" s="29">
        <v>-125</v>
      </c>
      <c r="E73" s="29">
        <v>-41</v>
      </c>
      <c r="F73" s="29">
        <v>46</v>
      </c>
      <c r="G73" s="29">
        <v>102</v>
      </c>
    </row>
    <row r="74" spans="1:7" ht="15" x14ac:dyDescent="0.25">
      <c r="A74" s="258">
        <v>2016</v>
      </c>
      <c r="B74" s="29">
        <v>227</v>
      </c>
      <c r="C74" s="29">
        <v>143</v>
      </c>
      <c r="D74" s="29">
        <v>-184</v>
      </c>
      <c r="E74" s="29">
        <v>-27</v>
      </c>
      <c r="F74" s="29">
        <v>43</v>
      </c>
      <c r="G74" s="29">
        <v>116</v>
      </c>
    </row>
    <row r="75" spans="1:7" ht="15" x14ac:dyDescent="0.25">
      <c r="A75" s="258">
        <v>2017</v>
      </c>
      <c r="B75" s="29">
        <v>232</v>
      </c>
      <c r="C75" s="29">
        <v>214</v>
      </c>
      <c r="D75" s="29">
        <v>-227</v>
      </c>
      <c r="E75" s="29">
        <v>-26</v>
      </c>
      <c r="F75" s="29">
        <v>5</v>
      </c>
      <c r="G75" s="29">
        <v>188</v>
      </c>
    </row>
    <row r="76" spans="1:7" ht="15" x14ac:dyDescent="0.25">
      <c r="A76" s="258" t="s">
        <v>253</v>
      </c>
      <c r="B76" s="29">
        <v>1179</v>
      </c>
      <c r="C76" s="29">
        <v>1222</v>
      </c>
      <c r="D76" s="29">
        <v>-1022</v>
      </c>
      <c r="E76" s="29">
        <v>-347</v>
      </c>
      <c r="F76" s="29">
        <v>157</v>
      </c>
      <c r="G76" s="29">
        <v>875</v>
      </c>
    </row>
    <row r="87" spans="1:3" ht="15" x14ac:dyDescent="0.25">
      <c r="A87" s="26" t="s">
        <v>252</v>
      </c>
      <c r="B87" s="196" t="s">
        <v>998</v>
      </c>
      <c r="C87" s="196" t="s">
        <v>997</v>
      </c>
    </row>
    <row r="88" spans="1:3" ht="15" x14ac:dyDescent="0.25">
      <c r="A88" s="27" t="s">
        <v>1268</v>
      </c>
      <c r="B88" s="9">
        <v>0.99</v>
      </c>
      <c r="C88" s="9">
        <v>0.39</v>
      </c>
    </row>
    <row r="89" spans="1:3" ht="15" x14ac:dyDescent="0.25">
      <c r="A89" s="198" t="s">
        <v>110</v>
      </c>
      <c r="B89" s="9">
        <v>0.45</v>
      </c>
      <c r="C89" s="9">
        <v>0.22</v>
      </c>
    </row>
    <row r="90" spans="1:3" ht="15" x14ac:dyDescent="0.25">
      <c r="A90" s="198" t="s">
        <v>1269</v>
      </c>
      <c r="B90" s="9">
        <v>0.54</v>
      </c>
      <c r="C90" s="9">
        <v>0.17</v>
      </c>
    </row>
    <row r="91" spans="1:3" ht="15" x14ac:dyDescent="0.25">
      <c r="A91" s="27" t="s">
        <v>1270</v>
      </c>
      <c r="B91" s="9">
        <v>1.23</v>
      </c>
      <c r="C91" s="9">
        <v>0.2</v>
      </c>
    </row>
    <row r="92" spans="1:3" ht="15" x14ac:dyDescent="0.25">
      <c r="A92" s="198" t="s">
        <v>110</v>
      </c>
      <c r="B92" s="9">
        <v>0.6</v>
      </c>
      <c r="C92" s="9">
        <v>0.12</v>
      </c>
    </row>
    <row r="93" spans="1:3" ht="15" x14ac:dyDescent="0.25">
      <c r="A93" s="198" t="s">
        <v>1269</v>
      </c>
      <c r="B93" s="9">
        <v>0.63</v>
      </c>
      <c r="C93" s="9">
        <v>0.08</v>
      </c>
    </row>
    <row r="94" spans="1:3" ht="15" x14ac:dyDescent="0.25">
      <c r="A94" s="27" t="s">
        <v>253</v>
      </c>
      <c r="B94" s="9">
        <v>2.2199999999999998</v>
      </c>
      <c r="C94" s="9">
        <v>0.59</v>
      </c>
    </row>
    <row r="106" spans="1:3" ht="15" x14ac:dyDescent="0.25">
      <c r="A106" s="26" t="s">
        <v>252</v>
      </c>
      <c r="B106" s="196" t="s">
        <v>1414</v>
      </c>
      <c r="C106" s="196" t="s">
        <v>1415</v>
      </c>
    </row>
    <row r="107" spans="1:3" ht="15" x14ac:dyDescent="0.25">
      <c r="A107" s="27" t="s">
        <v>272</v>
      </c>
      <c r="B107" s="29">
        <v>0.10249999999999999</v>
      </c>
      <c r="C107" s="29">
        <v>0.1686</v>
      </c>
    </row>
    <row r="108" spans="1:3" ht="15" x14ac:dyDescent="0.25">
      <c r="A108" s="27" t="s">
        <v>266</v>
      </c>
      <c r="B108" s="29">
        <v>8.7499999999999994E-2</v>
      </c>
      <c r="C108" s="29">
        <v>0.13900000000000001</v>
      </c>
    </row>
    <row r="109" spans="1:3" ht="15" x14ac:dyDescent="0.25">
      <c r="A109" s="27" t="s">
        <v>270</v>
      </c>
      <c r="B109" s="29">
        <v>7.3499999999999996E-2</v>
      </c>
      <c r="C109" s="29">
        <v>0.13370000000000001</v>
      </c>
    </row>
    <row r="110" spans="1:3" ht="15" x14ac:dyDescent="0.25">
      <c r="A110" s="27" t="s">
        <v>110</v>
      </c>
      <c r="B110" s="29">
        <v>5.0500000000000003E-2</v>
      </c>
      <c r="C110" s="29">
        <v>9.06E-2</v>
      </c>
    </row>
    <row r="111" spans="1:3" ht="15" x14ac:dyDescent="0.25">
      <c r="A111" s="27" t="s">
        <v>267</v>
      </c>
      <c r="B111" s="29">
        <v>4.8399999999999999E-2</v>
      </c>
      <c r="C111" s="29">
        <v>0.11310000000000001</v>
      </c>
    </row>
    <row r="112" spans="1:3" ht="15" x14ac:dyDescent="0.25">
      <c r="A112" s="27" t="s">
        <v>264</v>
      </c>
      <c r="B112" s="29">
        <v>4.4200000000000003E-2</v>
      </c>
      <c r="C112" s="29">
        <v>9.9099999999999994E-2</v>
      </c>
    </row>
    <row r="113" spans="1:3" ht="15" x14ac:dyDescent="0.25">
      <c r="A113" s="27" t="s">
        <v>268</v>
      </c>
      <c r="B113" s="29">
        <v>4.0399999999999998E-2</v>
      </c>
      <c r="C113" s="29">
        <v>5.7000000000000002E-2</v>
      </c>
    </row>
    <row r="114" spans="1:3" ht="15" x14ac:dyDescent="0.25">
      <c r="A114" s="27" t="s">
        <v>265</v>
      </c>
      <c r="B114" s="29">
        <v>2.0400000000000001E-2</v>
      </c>
      <c r="C114" s="29">
        <v>4.02E-2</v>
      </c>
    </row>
    <row r="115" spans="1:3" ht="15" x14ac:dyDescent="0.25">
      <c r="A115" s="27" t="s">
        <v>271</v>
      </c>
      <c r="B115" s="29">
        <v>2.1700000000000001E-2</v>
      </c>
      <c r="C115" s="29">
        <v>4.8300000000000003E-2</v>
      </c>
    </row>
    <row r="116" spans="1:3" ht="15" x14ac:dyDescent="0.25">
      <c r="A116" s="27" t="s">
        <v>269</v>
      </c>
      <c r="B116" s="29">
        <v>1.9900000000000001E-2</v>
      </c>
      <c r="C116" s="29">
        <v>3.0599999999999999E-2</v>
      </c>
    </row>
    <row r="117" spans="1:3" ht="15" x14ac:dyDescent="0.25">
      <c r="A117" s="27" t="s">
        <v>253</v>
      </c>
      <c r="B117" s="29">
        <v>0.50900000000000001</v>
      </c>
      <c r="C117" s="29">
        <v>0.92020000000000002</v>
      </c>
    </row>
  </sheetData>
  <pageMargins left="0.7" right="0.7" top="0.75" bottom="0.75" header="0.3" footer="0.3"/>
  <pageSetup paperSize="9" orientation="portrait" r:id="rId7"/>
  <drawing r:id="rId8"/>
  <extLst>
    <ext xmlns:x14="http://schemas.microsoft.com/office/spreadsheetml/2009/9/main" uri="{A8765BA9-456A-4dab-B4F3-ACF838C121DE}">
      <x14:slicerList>
        <x14:slicer r:id="rId9"/>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9"/>
  <sheetViews>
    <sheetView workbookViewId="0">
      <pane ySplit="1" topLeftCell="A2" activePane="bottomLeft" state="frozenSplit"/>
      <selection pane="bottomLeft" activeCell="P2" sqref="P2"/>
    </sheetView>
  </sheetViews>
  <sheetFormatPr defaultRowHeight="14.4" x14ac:dyDescent="0.3"/>
  <cols>
    <col min="1" max="1" width="6.33203125" customWidth="1"/>
    <col min="2" max="2" width="7.6640625" customWidth="1"/>
    <col min="3" max="3" width="24.33203125" bestFit="1" customWidth="1"/>
    <col min="4" max="4" width="7" bestFit="1" customWidth="1"/>
    <col min="5" max="5" width="10.33203125" customWidth="1"/>
    <col min="6" max="6" width="10.33203125" bestFit="1" customWidth="1"/>
    <col min="7" max="7" width="12.6640625" customWidth="1"/>
    <col min="8" max="8" width="12.33203125" customWidth="1"/>
    <col min="9" max="9" width="10.33203125" customWidth="1"/>
    <col min="10" max="10" width="12" customWidth="1"/>
    <col min="11" max="11" width="11.88671875" customWidth="1"/>
    <col min="14" max="15" width="14" bestFit="1" customWidth="1"/>
  </cols>
  <sheetData>
    <row r="1" spans="1:16" ht="15" x14ac:dyDescent="0.25">
      <c r="A1" s="25" t="s">
        <v>95</v>
      </c>
      <c r="B1" s="25" t="s">
        <v>251</v>
      </c>
      <c r="C1" s="25" t="s">
        <v>250</v>
      </c>
      <c r="D1" s="25" t="s">
        <v>249</v>
      </c>
      <c r="E1" s="25" t="s">
        <v>248</v>
      </c>
      <c r="F1" s="25" t="s">
        <v>247</v>
      </c>
      <c r="G1" s="25" t="s">
        <v>246</v>
      </c>
      <c r="H1" s="25" t="s">
        <v>245</v>
      </c>
      <c r="I1" s="25" t="s">
        <v>244</v>
      </c>
      <c r="J1" s="25" t="s">
        <v>243</v>
      </c>
      <c r="K1" s="25" t="s">
        <v>242</v>
      </c>
      <c r="L1" s="25" t="s">
        <v>241</v>
      </c>
      <c r="M1" s="25" t="s">
        <v>255</v>
      </c>
      <c r="N1" s="25" t="s">
        <v>307</v>
      </c>
      <c r="O1" s="25" t="s">
        <v>308</v>
      </c>
      <c r="P1" s="25" t="s">
        <v>1186</v>
      </c>
    </row>
    <row r="2" spans="1:16" ht="15" x14ac:dyDescent="0.25">
      <c r="A2" s="25">
        <v>2017</v>
      </c>
      <c r="B2" s="25" t="s">
        <v>153</v>
      </c>
      <c r="C2" s="25" t="s">
        <v>152</v>
      </c>
      <c r="D2" s="25" t="s">
        <v>227</v>
      </c>
      <c r="E2" s="25" t="s">
        <v>220</v>
      </c>
      <c r="F2" s="25" t="s">
        <v>158</v>
      </c>
      <c r="G2" s="24">
        <v>200</v>
      </c>
      <c r="H2" s="24">
        <v>69.5</v>
      </c>
      <c r="I2" s="24">
        <v>130.5</v>
      </c>
      <c r="J2" s="24">
        <v>69.5</v>
      </c>
      <c r="K2" s="24">
        <v>69.5</v>
      </c>
      <c r="L2" s="24" t="str">
        <f>LEFT(Tabel120[[#This Row],[AR]],1)</f>
        <v>6</v>
      </c>
      <c r="M2" s="24" t="str">
        <f>IF(Tabel120[[#This Row],[Rekening]]=6,"Uitgave","Inkomst")</f>
        <v>Inkomst</v>
      </c>
      <c r="N2" s="24">
        <v>33954290</v>
      </c>
      <c r="O2" s="24">
        <v>37190987</v>
      </c>
      <c r="P2" s="259">
        <v>7.0000000000000001E-3</v>
      </c>
    </row>
    <row r="3" spans="1:16" ht="15" x14ac:dyDescent="0.25">
      <c r="A3" s="25">
        <v>2017</v>
      </c>
      <c r="B3" s="25" t="s">
        <v>153</v>
      </c>
      <c r="C3" s="25" t="s">
        <v>152</v>
      </c>
      <c r="D3" s="25" t="s">
        <v>219</v>
      </c>
      <c r="E3" s="25" t="s">
        <v>218</v>
      </c>
      <c r="F3" s="25"/>
      <c r="G3" s="24">
        <v>1000</v>
      </c>
      <c r="H3" s="24">
        <v>130</v>
      </c>
      <c r="I3" s="24">
        <v>870</v>
      </c>
      <c r="J3" s="24">
        <v>130</v>
      </c>
      <c r="K3" s="24">
        <v>130</v>
      </c>
      <c r="L3" s="24" t="str">
        <f>LEFT(Tabel120[[#This Row],[AR]],1)</f>
        <v>6</v>
      </c>
      <c r="M3" s="24" t="str">
        <f>IF(Tabel120[[#This Row],[Rekening]]=6,"Uitgave","Inkomst")</f>
        <v>Inkomst</v>
      </c>
      <c r="N3" s="24"/>
      <c r="O3" s="24"/>
      <c r="P3" s="24"/>
    </row>
    <row r="4" spans="1:16" ht="15" x14ac:dyDescent="0.25">
      <c r="A4" s="25">
        <v>2017</v>
      </c>
      <c r="B4" s="25" t="s">
        <v>153</v>
      </c>
      <c r="C4" s="25" t="s">
        <v>152</v>
      </c>
      <c r="D4" s="25" t="s">
        <v>216</v>
      </c>
      <c r="E4" s="25" t="s">
        <v>215</v>
      </c>
      <c r="F4" s="25" t="s">
        <v>158</v>
      </c>
      <c r="G4" s="24">
        <v>250</v>
      </c>
      <c r="H4" s="24">
        <v>0</v>
      </c>
      <c r="I4" s="24">
        <v>250</v>
      </c>
      <c r="J4" s="24">
        <v>0</v>
      </c>
      <c r="K4" s="24">
        <v>0</v>
      </c>
      <c r="L4" s="24" t="str">
        <f>LEFT(Tabel120[[#This Row],[AR]],1)</f>
        <v>6</v>
      </c>
      <c r="M4" s="24" t="str">
        <f>IF(Tabel120[[#This Row],[Rekening]]=6,"Uitgave","Inkomst")</f>
        <v>Inkomst</v>
      </c>
      <c r="N4" s="24"/>
      <c r="O4" s="24"/>
      <c r="P4" s="24"/>
    </row>
    <row r="5" spans="1:16" ht="15" x14ac:dyDescent="0.25">
      <c r="A5" s="25">
        <v>2017</v>
      </c>
      <c r="B5" s="25" t="s">
        <v>153</v>
      </c>
      <c r="C5" s="25" t="s">
        <v>152</v>
      </c>
      <c r="D5" s="25" t="s">
        <v>216</v>
      </c>
      <c r="E5" s="25" t="s">
        <v>215</v>
      </c>
      <c r="F5" s="25" t="s">
        <v>230</v>
      </c>
      <c r="G5" s="24">
        <v>0</v>
      </c>
      <c r="H5" s="24">
        <v>220.23</v>
      </c>
      <c r="I5" s="24">
        <v>-220.23</v>
      </c>
      <c r="J5" s="24">
        <v>220.23</v>
      </c>
      <c r="K5" s="24">
        <v>220.23</v>
      </c>
      <c r="L5" s="24" t="str">
        <f>LEFT(Tabel120[[#This Row],[AR]],1)</f>
        <v>6</v>
      </c>
      <c r="M5" s="24" t="str">
        <f>IF(Tabel120[[#This Row],[Rekening]]=6,"Uitgave","Inkomst")</f>
        <v>Inkomst</v>
      </c>
      <c r="N5" s="24"/>
      <c r="O5" s="24"/>
      <c r="P5" s="24"/>
    </row>
    <row r="6" spans="1:16" ht="15" x14ac:dyDescent="0.25">
      <c r="A6" s="25">
        <v>2017</v>
      </c>
      <c r="B6" s="25" t="s">
        <v>153</v>
      </c>
      <c r="C6" s="25" t="s">
        <v>152</v>
      </c>
      <c r="D6" s="25" t="s">
        <v>229</v>
      </c>
      <c r="E6" s="25" t="s">
        <v>228</v>
      </c>
      <c r="F6" s="25" t="s">
        <v>158</v>
      </c>
      <c r="G6" s="24">
        <v>0</v>
      </c>
      <c r="H6" s="24">
        <v>1830.1</v>
      </c>
      <c r="I6" s="24">
        <v>-1830.1</v>
      </c>
      <c r="J6" s="24">
        <v>1830.1</v>
      </c>
      <c r="K6" s="24">
        <v>1730.1</v>
      </c>
      <c r="L6" s="24" t="str">
        <f>LEFT(Tabel120[[#This Row],[AR]],1)</f>
        <v>6</v>
      </c>
      <c r="M6" s="24" t="str">
        <f>IF(Tabel120[[#This Row],[Rekening]]=6,"Uitgave","Inkomst")</f>
        <v>Inkomst</v>
      </c>
      <c r="N6" s="24"/>
      <c r="O6" s="24"/>
      <c r="P6" s="24"/>
    </row>
    <row r="7" spans="1:16" ht="15" x14ac:dyDescent="0.25">
      <c r="A7" s="25">
        <v>2017</v>
      </c>
      <c r="B7" s="25" t="s">
        <v>153</v>
      </c>
      <c r="C7" s="25" t="s">
        <v>152</v>
      </c>
      <c r="D7" s="25" t="s">
        <v>212</v>
      </c>
      <c r="E7" s="25" t="s">
        <v>211</v>
      </c>
      <c r="F7" s="25" t="s">
        <v>158</v>
      </c>
      <c r="G7" s="24">
        <v>250</v>
      </c>
      <c r="H7" s="24">
        <v>0</v>
      </c>
      <c r="I7" s="24">
        <v>250</v>
      </c>
      <c r="J7" s="24">
        <v>0</v>
      </c>
      <c r="K7" s="24">
        <v>0</v>
      </c>
      <c r="L7" s="24" t="str">
        <f>LEFT(Tabel120[[#This Row],[AR]],1)</f>
        <v>6</v>
      </c>
      <c r="M7" s="24" t="str">
        <f>IF(Tabel120[[#This Row],[Rekening]]=6,"Uitgave","Inkomst")</f>
        <v>Inkomst</v>
      </c>
      <c r="N7" s="24"/>
      <c r="O7" s="24"/>
      <c r="P7" s="24"/>
    </row>
    <row r="8" spans="1:16" ht="15" x14ac:dyDescent="0.25">
      <c r="A8" s="25">
        <v>2017</v>
      </c>
      <c r="B8" s="25" t="s">
        <v>153</v>
      </c>
      <c r="C8" s="25" t="s">
        <v>152</v>
      </c>
      <c r="D8" s="25" t="s">
        <v>212</v>
      </c>
      <c r="E8" s="25" t="s">
        <v>211</v>
      </c>
      <c r="F8" s="25" t="s">
        <v>236</v>
      </c>
      <c r="G8" s="24">
        <v>21000</v>
      </c>
      <c r="H8" s="24">
        <v>15478.78</v>
      </c>
      <c r="I8" s="24">
        <v>5521.22</v>
      </c>
      <c r="J8" s="24">
        <v>15478.78</v>
      </c>
      <c r="K8" s="24">
        <v>15478.78</v>
      </c>
      <c r="L8" s="24" t="str">
        <f>LEFT(Tabel120[[#This Row],[AR]],1)</f>
        <v>6</v>
      </c>
      <c r="M8" s="24" t="str">
        <f>IF(Tabel120[[#This Row],[Rekening]]=6,"Uitgave","Inkomst")</f>
        <v>Inkomst</v>
      </c>
      <c r="N8" s="24"/>
      <c r="O8" s="24"/>
      <c r="P8" s="24"/>
    </row>
    <row r="9" spans="1:16" ht="15" x14ac:dyDescent="0.25">
      <c r="A9" s="25">
        <v>2017</v>
      </c>
      <c r="B9" s="25" t="s">
        <v>153</v>
      </c>
      <c r="C9" s="25" t="s">
        <v>152</v>
      </c>
      <c r="D9" s="25" t="s">
        <v>210</v>
      </c>
      <c r="E9" s="25" t="s">
        <v>209</v>
      </c>
      <c r="F9" s="25" t="s">
        <v>158</v>
      </c>
      <c r="G9" s="24">
        <v>2500</v>
      </c>
      <c r="H9" s="24">
        <v>1384.24</v>
      </c>
      <c r="I9" s="24">
        <v>1115.76</v>
      </c>
      <c r="J9" s="24">
        <v>1384.24</v>
      </c>
      <c r="K9" s="24">
        <v>1384.24</v>
      </c>
      <c r="L9" s="24" t="str">
        <f>LEFT(Tabel120[[#This Row],[AR]],1)</f>
        <v>6</v>
      </c>
      <c r="M9" s="24" t="str">
        <f>IF(Tabel120[[#This Row],[Rekening]]=6,"Uitgave","Inkomst")</f>
        <v>Inkomst</v>
      </c>
      <c r="N9" s="24"/>
      <c r="O9" s="24"/>
      <c r="P9" s="24"/>
    </row>
    <row r="10" spans="1:16" ht="15" x14ac:dyDescent="0.25">
      <c r="A10" s="25">
        <v>2017</v>
      </c>
      <c r="B10" s="25" t="s">
        <v>153</v>
      </c>
      <c r="C10" s="25" t="s">
        <v>152</v>
      </c>
      <c r="D10" s="25" t="s">
        <v>204</v>
      </c>
      <c r="E10" s="25" t="s">
        <v>203</v>
      </c>
      <c r="F10" s="25" t="s">
        <v>158</v>
      </c>
      <c r="G10" s="24">
        <v>4500</v>
      </c>
      <c r="H10" s="24">
        <v>5225.29</v>
      </c>
      <c r="I10" s="24">
        <v>-725.29</v>
      </c>
      <c r="J10" s="24">
        <v>5225.29</v>
      </c>
      <c r="K10" s="24">
        <v>4286.29</v>
      </c>
      <c r="L10" s="24" t="str">
        <f>LEFT(Tabel120[[#This Row],[AR]],1)</f>
        <v>6</v>
      </c>
      <c r="M10" s="24" t="str">
        <f>IF(Tabel120[[#This Row],[Rekening]]=6,"Uitgave","Inkomst")</f>
        <v>Inkomst</v>
      </c>
      <c r="N10" s="24"/>
      <c r="O10" s="24"/>
      <c r="P10" s="24"/>
    </row>
    <row r="11" spans="1:16" ht="15" x14ac:dyDescent="0.25">
      <c r="A11" s="25">
        <v>2017</v>
      </c>
      <c r="B11" s="25" t="s">
        <v>153</v>
      </c>
      <c r="C11" s="25" t="s">
        <v>152</v>
      </c>
      <c r="D11" s="25" t="s">
        <v>225</v>
      </c>
      <c r="E11" s="25" t="s">
        <v>224</v>
      </c>
      <c r="F11" s="25"/>
      <c r="G11" s="24">
        <v>530</v>
      </c>
      <c r="H11" s="24">
        <v>521.16</v>
      </c>
      <c r="I11" s="24">
        <v>8.84</v>
      </c>
      <c r="J11" s="24">
        <v>521.16</v>
      </c>
      <c r="K11" s="24">
        <v>521.16</v>
      </c>
      <c r="L11" s="24" t="str">
        <f>LEFT(Tabel120[[#This Row],[AR]],1)</f>
        <v>6</v>
      </c>
      <c r="M11" s="24" t="str">
        <f>IF(Tabel120[[#This Row],[Rekening]]=6,"Uitgave","Inkomst")</f>
        <v>Inkomst</v>
      </c>
      <c r="N11" s="24"/>
      <c r="O11" s="24"/>
      <c r="P11" s="24"/>
    </row>
    <row r="12" spans="1:16" ht="15" x14ac:dyDescent="0.25">
      <c r="A12" s="25">
        <v>2017</v>
      </c>
      <c r="B12" s="25" t="s">
        <v>153</v>
      </c>
      <c r="C12" s="25" t="s">
        <v>152</v>
      </c>
      <c r="D12" s="25" t="s">
        <v>199</v>
      </c>
      <c r="E12" s="25" t="s">
        <v>198</v>
      </c>
      <c r="F12" s="25" t="s">
        <v>158</v>
      </c>
      <c r="G12" s="24">
        <v>2800</v>
      </c>
      <c r="H12" s="24">
        <v>3773.59</v>
      </c>
      <c r="I12" s="24">
        <v>-973.59</v>
      </c>
      <c r="J12" s="24">
        <v>3773.59</v>
      </c>
      <c r="K12" s="24">
        <v>3773.59</v>
      </c>
      <c r="L12" s="24" t="str">
        <f>LEFT(Tabel120[[#This Row],[AR]],1)</f>
        <v>6</v>
      </c>
      <c r="M12" s="24" t="str">
        <f>IF(Tabel120[[#This Row],[Rekening]]=6,"Uitgave","Inkomst")</f>
        <v>Inkomst</v>
      </c>
      <c r="N12" s="24"/>
      <c r="O12" s="24"/>
      <c r="P12" s="24"/>
    </row>
    <row r="13" spans="1:16" ht="15" x14ac:dyDescent="0.25">
      <c r="A13" s="25">
        <v>2017</v>
      </c>
      <c r="B13" s="25" t="s">
        <v>153</v>
      </c>
      <c r="C13" s="25" t="s">
        <v>152</v>
      </c>
      <c r="D13" s="25" t="s">
        <v>240</v>
      </c>
      <c r="E13" s="25" t="s">
        <v>239</v>
      </c>
      <c r="F13" s="25" t="s">
        <v>236</v>
      </c>
      <c r="G13" s="24">
        <v>0</v>
      </c>
      <c r="H13" s="24">
        <v>1151.52</v>
      </c>
      <c r="I13" s="24">
        <v>-1151.52</v>
      </c>
      <c r="J13" s="24">
        <v>1151.52</v>
      </c>
      <c r="K13" s="24">
        <v>1151.52</v>
      </c>
      <c r="L13" s="24" t="str">
        <f>LEFT(Tabel120[[#This Row],[AR]],1)</f>
        <v>6</v>
      </c>
      <c r="M13" s="24" t="str">
        <f>IF(Tabel120[[#This Row],[Rekening]]=6,"Uitgave","Inkomst")</f>
        <v>Inkomst</v>
      </c>
      <c r="N13" s="24"/>
      <c r="O13" s="24"/>
      <c r="P13" s="24"/>
    </row>
    <row r="14" spans="1:16" ht="15" x14ac:dyDescent="0.25">
      <c r="A14" s="25">
        <v>2017</v>
      </c>
      <c r="B14" s="25" t="s">
        <v>153</v>
      </c>
      <c r="C14" s="25" t="s">
        <v>152</v>
      </c>
      <c r="D14" s="25" t="s">
        <v>238</v>
      </c>
      <c r="E14" s="25" t="s">
        <v>237</v>
      </c>
      <c r="F14" s="25" t="s">
        <v>236</v>
      </c>
      <c r="G14" s="24">
        <v>0</v>
      </c>
      <c r="H14" s="24">
        <v>468.75</v>
      </c>
      <c r="I14" s="24">
        <v>-468.75</v>
      </c>
      <c r="J14" s="24">
        <v>468.75</v>
      </c>
      <c r="K14" s="24">
        <v>0</v>
      </c>
      <c r="L14" s="24" t="str">
        <f>LEFT(Tabel120[[#This Row],[AR]],1)</f>
        <v>6</v>
      </c>
      <c r="M14" s="24" t="str">
        <f>IF(Tabel120[[#This Row],[Rekening]]=6,"Uitgave","Inkomst")</f>
        <v>Inkomst</v>
      </c>
      <c r="N14" s="24"/>
      <c r="O14" s="24"/>
      <c r="P14" s="24"/>
    </row>
    <row r="15" spans="1:16" ht="15" x14ac:dyDescent="0.25">
      <c r="A15" s="25">
        <v>2017</v>
      </c>
      <c r="B15" s="25" t="s">
        <v>153</v>
      </c>
      <c r="C15" s="25" t="s">
        <v>152</v>
      </c>
      <c r="D15" s="25" t="s">
        <v>235</v>
      </c>
      <c r="E15" s="25" t="s">
        <v>234</v>
      </c>
      <c r="F15" s="25"/>
      <c r="G15" s="24">
        <v>0</v>
      </c>
      <c r="H15" s="24">
        <v>13.12</v>
      </c>
      <c r="I15" s="24">
        <v>-13.12</v>
      </c>
      <c r="J15" s="24">
        <v>13.12</v>
      </c>
      <c r="K15" s="24">
        <v>13.12</v>
      </c>
      <c r="L15" s="24" t="str">
        <f>LEFT(Tabel120[[#This Row],[AR]],1)</f>
        <v>6</v>
      </c>
      <c r="M15" s="24" t="str">
        <f>IF(Tabel120[[#This Row],[Rekening]]=6,"Uitgave","Inkomst")</f>
        <v>Inkomst</v>
      </c>
      <c r="N15" s="24"/>
      <c r="O15" s="24"/>
      <c r="P15" s="24"/>
    </row>
    <row r="16" spans="1:16" ht="15" x14ac:dyDescent="0.25">
      <c r="A16" s="25">
        <v>2017</v>
      </c>
      <c r="B16" s="25" t="s">
        <v>153</v>
      </c>
      <c r="C16" s="25" t="s">
        <v>152</v>
      </c>
      <c r="D16" s="25" t="s">
        <v>196</v>
      </c>
      <c r="E16" s="25" t="s">
        <v>195</v>
      </c>
      <c r="F16" s="25" t="s">
        <v>158</v>
      </c>
      <c r="G16" s="24">
        <v>6500</v>
      </c>
      <c r="H16" s="24">
        <v>5080.62</v>
      </c>
      <c r="I16" s="24">
        <v>1419.38</v>
      </c>
      <c r="J16" s="24">
        <v>5080.62</v>
      </c>
      <c r="K16" s="24">
        <v>5080.62</v>
      </c>
      <c r="L16" s="24" t="str">
        <f>LEFT(Tabel120[[#This Row],[AR]],1)</f>
        <v>6</v>
      </c>
      <c r="M16" s="24" t="str">
        <f>IF(Tabel120[[#This Row],[Rekening]]=6,"Uitgave","Inkomst")</f>
        <v>Inkomst</v>
      </c>
      <c r="N16" s="24"/>
      <c r="O16" s="24"/>
      <c r="P16" s="24"/>
    </row>
    <row r="17" spans="1:16" ht="15" x14ac:dyDescent="0.25">
      <c r="A17" s="25">
        <v>2017</v>
      </c>
      <c r="B17" s="25" t="s">
        <v>153</v>
      </c>
      <c r="C17" s="25" t="s">
        <v>152</v>
      </c>
      <c r="D17" s="25" t="s">
        <v>193</v>
      </c>
      <c r="E17" s="25" t="s">
        <v>192</v>
      </c>
      <c r="F17" s="25"/>
      <c r="G17" s="24">
        <v>0</v>
      </c>
      <c r="H17" s="24">
        <v>0</v>
      </c>
      <c r="I17" s="24">
        <v>0</v>
      </c>
      <c r="J17" s="24">
        <v>0</v>
      </c>
      <c r="K17" s="24">
        <v>0</v>
      </c>
      <c r="L17" s="24" t="str">
        <f>LEFT(Tabel120[[#This Row],[AR]],1)</f>
        <v>6</v>
      </c>
      <c r="M17" s="24" t="str">
        <f>IF(Tabel120[[#This Row],[Rekening]]=6,"Uitgave","Inkomst")</f>
        <v>Inkomst</v>
      </c>
      <c r="N17" s="24"/>
      <c r="O17" s="24"/>
      <c r="P17" s="24"/>
    </row>
    <row r="18" spans="1:16" ht="15" x14ac:dyDescent="0.25">
      <c r="A18" s="25">
        <v>2017</v>
      </c>
      <c r="B18" s="25" t="s">
        <v>153</v>
      </c>
      <c r="C18" s="25" t="s">
        <v>152</v>
      </c>
      <c r="D18" s="25" t="s">
        <v>187</v>
      </c>
      <c r="E18" s="25" t="s">
        <v>186</v>
      </c>
      <c r="F18" s="25"/>
      <c r="G18" s="24">
        <v>0</v>
      </c>
      <c r="H18" s="24">
        <v>114</v>
      </c>
      <c r="I18" s="24">
        <v>-114</v>
      </c>
      <c r="J18" s="24">
        <v>114</v>
      </c>
      <c r="K18" s="24">
        <v>114</v>
      </c>
      <c r="L18" s="24" t="str">
        <f>LEFT(Tabel120[[#This Row],[AR]],1)</f>
        <v>6</v>
      </c>
      <c r="M18" s="24" t="str">
        <f>IF(Tabel120[[#This Row],[Rekening]]=6,"Uitgave","Inkomst")</f>
        <v>Inkomst</v>
      </c>
      <c r="N18" s="24"/>
      <c r="O18" s="24"/>
      <c r="P18" s="24"/>
    </row>
    <row r="19" spans="1:16" ht="15" x14ac:dyDescent="0.25">
      <c r="A19" s="25">
        <v>2017</v>
      </c>
      <c r="B19" s="25" t="s">
        <v>153</v>
      </c>
      <c r="C19" s="25" t="s">
        <v>152</v>
      </c>
      <c r="D19" s="25" t="s">
        <v>183</v>
      </c>
      <c r="E19" s="25" t="s">
        <v>182</v>
      </c>
      <c r="F19" s="25"/>
      <c r="G19" s="24">
        <v>196</v>
      </c>
      <c r="H19" s="24">
        <v>0</v>
      </c>
      <c r="I19" s="24">
        <v>196</v>
      </c>
      <c r="J19" s="24">
        <v>0</v>
      </c>
      <c r="K19" s="24">
        <v>0</v>
      </c>
      <c r="L19" s="24" t="str">
        <f>LEFT(Tabel120[[#This Row],[AR]],1)</f>
        <v>6</v>
      </c>
      <c r="M19" s="24" t="str">
        <f>IF(Tabel120[[#This Row],[Rekening]]=6,"Uitgave","Inkomst")</f>
        <v>Inkomst</v>
      </c>
      <c r="N19" s="24"/>
      <c r="O19" s="24"/>
      <c r="P19" s="24"/>
    </row>
    <row r="20" spans="1:16" ht="15" x14ac:dyDescent="0.25">
      <c r="A20" s="25">
        <v>2017</v>
      </c>
      <c r="B20" s="25" t="s">
        <v>153</v>
      </c>
      <c r="C20" s="25" t="s">
        <v>152</v>
      </c>
      <c r="D20" s="25" t="s">
        <v>183</v>
      </c>
      <c r="E20" s="25" t="s">
        <v>182</v>
      </c>
      <c r="F20" s="25" t="s">
        <v>230</v>
      </c>
      <c r="G20" s="24">
        <v>30997.41</v>
      </c>
      <c r="H20" s="24">
        <v>29579.25</v>
      </c>
      <c r="I20" s="24">
        <v>1418.16</v>
      </c>
      <c r="J20" s="24">
        <v>29579.25</v>
      </c>
      <c r="K20" s="24">
        <v>29579.25</v>
      </c>
      <c r="L20" s="24" t="str">
        <f>LEFT(Tabel120[[#This Row],[AR]],1)</f>
        <v>6</v>
      </c>
      <c r="M20" s="24" t="str">
        <f>IF(Tabel120[[#This Row],[Rekening]]=6,"Uitgave","Inkomst")</f>
        <v>Inkomst</v>
      </c>
      <c r="N20" s="24"/>
      <c r="O20" s="24"/>
      <c r="P20" s="24"/>
    </row>
    <row r="21" spans="1:16" ht="15" x14ac:dyDescent="0.25">
      <c r="A21" s="25">
        <v>2017</v>
      </c>
      <c r="B21" s="25" t="s">
        <v>153</v>
      </c>
      <c r="C21" s="25" t="s">
        <v>152</v>
      </c>
      <c r="D21" s="25" t="s">
        <v>181</v>
      </c>
      <c r="E21" s="25" t="s">
        <v>180</v>
      </c>
      <c r="F21" s="25" t="s">
        <v>230</v>
      </c>
      <c r="G21" s="24">
        <v>591.16</v>
      </c>
      <c r="H21" s="24">
        <v>0</v>
      </c>
      <c r="I21" s="24">
        <v>591.16</v>
      </c>
      <c r="J21" s="24">
        <v>0</v>
      </c>
      <c r="K21" s="24">
        <v>0</v>
      </c>
      <c r="L21" s="24" t="str">
        <f>LEFT(Tabel120[[#This Row],[AR]],1)</f>
        <v>6</v>
      </c>
      <c r="M21" s="24" t="str">
        <f>IF(Tabel120[[#This Row],[Rekening]]=6,"Uitgave","Inkomst")</f>
        <v>Inkomst</v>
      </c>
      <c r="N21" s="24"/>
      <c r="O21" s="24"/>
      <c r="P21" s="24"/>
    </row>
    <row r="22" spans="1:16" ht="15" x14ac:dyDescent="0.25">
      <c r="A22" s="25">
        <v>2017</v>
      </c>
      <c r="B22" s="25" t="s">
        <v>153</v>
      </c>
      <c r="C22" s="25" t="s">
        <v>152</v>
      </c>
      <c r="D22" s="25" t="s">
        <v>179</v>
      </c>
      <c r="E22" s="25" t="s">
        <v>178</v>
      </c>
      <c r="F22" s="25" t="s">
        <v>230</v>
      </c>
      <c r="G22" s="24">
        <v>2052.5</v>
      </c>
      <c r="H22" s="24">
        <v>1765.32</v>
      </c>
      <c r="I22" s="24">
        <v>287.18</v>
      </c>
      <c r="J22" s="24">
        <v>1765.32</v>
      </c>
      <c r="K22" s="24">
        <v>1765.32</v>
      </c>
      <c r="L22" s="24" t="str">
        <f>LEFT(Tabel120[[#This Row],[AR]],1)</f>
        <v>6</v>
      </c>
      <c r="M22" s="24" t="str">
        <f>IF(Tabel120[[#This Row],[Rekening]]=6,"Uitgave","Inkomst")</f>
        <v>Inkomst</v>
      </c>
      <c r="N22" s="24"/>
      <c r="O22" s="24"/>
      <c r="P22" s="24"/>
    </row>
    <row r="23" spans="1:16" ht="15" x14ac:dyDescent="0.25">
      <c r="A23" s="25">
        <v>2017</v>
      </c>
      <c r="B23" s="25" t="s">
        <v>153</v>
      </c>
      <c r="C23" s="25" t="s">
        <v>152</v>
      </c>
      <c r="D23" s="25" t="s">
        <v>177</v>
      </c>
      <c r="E23" s="25" t="s">
        <v>176</v>
      </c>
      <c r="F23" s="25"/>
      <c r="G23" s="24">
        <v>0</v>
      </c>
      <c r="H23" s="24">
        <v>402</v>
      </c>
      <c r="I23" s="24">
        <v>-402</v>
      </c>
      <c r="J23" s="24">
        <v>402</v>
      </c>
      <c r="K23" s="24">
        <v>402</v>
      </c>
      <c r="L23" s="24" t="str">
        <f>LEFT(Tabel120[[#This Row],[AR]],1)</f>
        <v>6</v>
      </c>
      <c r="M23" s="24" t="str">
        <f>IF(Tabel120[[#This Row],[Rekening]]=6,"Uitgave","Inkomst")</f>
        <v>Inkomst</v>
      </c>
      <c r="N23" s="24"/>
      <c r="O23" s="24"/>
      <c r="P23" s="24"/>
    </row>
    <row r="24" spans="1:16" ht="15" x14ac:dyDescent="0.25">
      <c r="A24" s="25">
        <v>2017</v>
      </c>
      <c r="B24" s="25" t="s">
        <v>153</v>
      </c>
      <c r="C24" s="25" t="s">
        <v>152</v>
      </c>
      <c r="D24" s="25" t="s">
        <v>177</v>
      </c>
      <c r="E24" s="25" t="s">
        <v>176</v>
      </c>
      <c r="F24" s="25" t="s">
        <v>230</v>
      </c>
      <c r="G24" s="24">
        <v>1320</v>
      </c>
      <c r="H24" s="24">
        <v>774</v>
      </c>
      <c r="I24" s="24">
        <v>546</v>
      </c>
      <c r="J24" s="24">
        <v>774</v>
      </c>
      <c r="K24" s="24">
        <v>774</v>
      </c>
      <c r="L24" s="24" t="str">
        <f>LEFT(Tabel120[[#This Row],[AR]],1)</f>
        <v>6</v>
      </c>
      <c r="M24" s="24" t="str">
        <f>IF(Tabel120[[#This Row],[Rekening]]=6,"Uitgave","Inkomst")</f>
        <v>Inkomst</v>
      </c>
      <c r="N24" s="24"/>
      <c r="O24" s="24"/>
      <c r="P24" s="24"/>
    </row>
    <row r="25" spans="1:16" ht="15" x14ac:dyDescent="0.25">
      <c r="A25" s="25">
        <v>2017</v>
      </c>
      <c r="B25" s="25" t="s">
        <v>153</v>
      </c>
      <c r="C25" s="25" t="s">
        <v>152</v>
      </c>
      <c r="D25" s="25" t="s">
        <v>233</v>
      </c>
      <c r="E25" s="25" t="s">
        <v>232</v>
      </c>
      <c r="F25" s="25"/>
      <c r="G25" s="24">
        <v>0</v>
      </c>
      <c r="H25" s="24">
        <v>70.38</v>
      </c>
      <c r="I25" s="24">
        <v>-70.38</v>
      </c>
      <c r="J25" s="24">
        <v>70.38</v>
      </c>
      <c r="K25" s="24">
        <v>70.38</v>
      </c>
      <c r="L25" s="24" t="str">
        <f>LEFT(Tabel120[[#This Row],[AR]],1)</f>
        <v>6</v>
      </c>
      <c r="M25" s="24" t="str">
        <f>IF(Tabel120[[#This Row],[Rekening]]=6,"Uitgave","Inkomst")</f>
        <v>Inkomst</v>
      </c>
      <c r="N25" s="24"/>
      <c r="O25" s="24"/>
      <c r="P25" s="24"/>
    </row>
    <row r="26" spans="1:16" ht="15" x14ac:dyDescent="0.25">
      <c r="A26" s="25">
        <v>2017</v>
      </c>
      <c r="B26" s="25" t="s">
        <v>153</v>
      </c>
      <c r="C26" s="25" t="s">
        <v>152</v>
      </c>
      <c r="D26" s="25" t="s">
        <v>233</v>
      </c>
      <c r="E26" s="25" t="s">
        <v>232</v>
      </c>
      <c r="F26" s="25" t="s">
        <v>230</v>
      </c>
      <c r="G26" s="24">
        <v>97.2</v>
      </c>
      <c r="H26" s="24">
        <v>47.61</v>
      </c>
      <c r="I26" s="24">
        <v>49.59</v>
      </c>
      <c r="J26" s="24">
        <v>47.61</v>
      </c>
      <c r="K26" s="24">
        <v>47.61</v>
      </c>
      <c r="L26" s="24" t="str">
        <f>LEFT(Tabel120[[#This Row],[AR]],1)</f>
        <v>6</v>
      </c>
      <c r="M26" s="24" t="str">
        <f>IF(Tabel120[[#This Row],[Rekening]]=6,"Uitgave","Inkomst")</f>
        <v>Inkomst</v>
      </c>
      <c r="N26" s="24"/>
      <c r="O26" s="24"/>
      <c r="P26" s="24"/>
    </row>
    <row r="27" spans="1:16" ht="15" x14ac:dyDescent="0.25">
      <c r="A27" s="25">
        <v>2017</v>
      </c>
      <c r="B27" s="25" t="s">
        <v>153</v>
      </c>
      <c r="C27" s="25" t="s">
        <v>152</v>
      </c>
      <c r="D27" s="25" t="s">
        <v>171</v>
      </c>
      <c r="E27" s="25" t="s">
        <v>170</v>
      </c>
      <c r="F27" s="25"/>
      <c r="G27" s="24">
        <v>0</v>
      </c>
      <c r="H27" s="24">
        <v>0</v>
      </c>
      <c r="I27" s="24">
        <v>0</v>
      </c>
      <c r="J27" s="24">
        <v>0</v>
      </c>
      <c r="K27" s="24">
        <v>0</v>
      </c>
      <c r="L27" s="24" t="str">
        <f>LEFT(Tabel120[[#This Row],[AR]],1)</f>
        <v>6</v>
      </c>
      <c r="M27" s="24" t="str">
        <f>IF(Tabel120[[#This Row],[Rekening]]=6,"Uitgave","Inkomst")</f>
        <v>Inkomst</v>
      </c>
      <c r="N27" s="24"/>
      <c r="O27" s="24"/>
      <c r="P27" s="24"/>
    </row>
    <row r="28" spans="1:16" ht="15" x14ac:dyDescent="0.25">
      <c r="A28" s="25">
        <v>2017</v>
      </c>
      <c r="B28" s="25" t="s">
        <v>153</v>
      </c>
      <c r="C28" s="25" t="s">
        <v>152</v>
      </c>
      <c r="D28" s="25" t="s">
        <v>171</v>
      </c>
      <c r="E28" s="25" t="s">
        <v>170</v>
      </c>
      <c r="F28" s="25" t="s">
        <v>230</v>
      </c>
      <c r="G28" s="24">
        <v>9538.2000000000007</v>
      </c>
      <c r="H28" s="24">
        <v>8945.09</v>
      </c>
      <c r="I28" s="24">
        <v>593.11</v>
      </c>
      <c r="J28" s="24">
        <v>8945.09</v>
      </c>
      <c r="K28" s="24">
        <v>8945.09</v>
      </c>
      <c r="L28" s="24" t="str">
        <f>LEFT(Tabel120[[#This Row],[AR]],1)</f>
        <v>6</v>
      </c>
      <c r="M28" s="24" t="str">
        <f>IF(Tabel120[[#This Row],[Rekening]]=6,"Uitgave","Inkomst")</f>
        <v>Inkomst</v>
      </c>
      <c r="N28" s="24"/>
      <c r="O28" s="24"/>
      <c r="P28" s="24"/>
    </row>
    <row r="29" spans="1:16" ht="15" x14ac:dyDescent="0.25">
      <c r="A29" s="25">
        <v>2017</v>
      </c>
      <c r="B29" s="25" t="s">
        <v>153</v>
      </c>
      <c r="C29" s="25" t="s">
        <v>152</v>
      </c>
      <c r="D29" s="25" t="s">
        <v>169</v>
      </c>
      <c r="E29" s="25" t="s">
        <v>168</v>
      </c>
      <c r="F29" s="25" t="s">
        <v>230</v>
      </c>
      <c r="G29" s="24">
        <v>539.65</v>
      </c>
      <c r="H29" s="24">
        <v>0</v>
      </c>
      <c r="I29" s="24">
        <v>539.65</v>
      </c>
      <c r="J29" s="24">
        <v>0</v>
      </c>
      <c r="K29" s="24">
        <v>0</v>
      </c>
      <c r="L29" s="24" t="str">
        <f>LEFT(Tabel120[[#This Row],[AR]],1)</f>
        <v>6</v>
      </c>
      <c r="M29" s="24" t="str">
        <f>IF(Tabel120[[#This Row],[Rekening]]=6,"Uitgave","Inkomst")</f>
        <v>Inkomst</v>
      </c>
      <c r="N29" s="24"/>
      <c r="O29" s="24"/>
      <c r="P29" s="24"/>
    </row>
    <row r="30" spans="1:16" ht="15" x14ac:dyDescent="0.25">
      <c r="A30" s="25">
        <v>2017</v>
      </c>
      <c r="B30" s="25" t="s">
        <v>153</v>
      </c>
      <c r="C30" s="25" t="s">
        <v>152</v>
      </c>
      <c r="D30" s="25" t="s">
        <v>167</v>
      </c>
      <c r="E30" s="25" t="s">
        <v>166</v>
      </c>
      <c r="F30" s="25" t="s">
        <v>230</v>
      </c>
      <c r="G30" s="24">
        <v>46.44</v>
      </c>
      <c r="H30" s="24">
        <v>0</v>
      </c>
      <c r="I30" s="24">
        <v>46.44</v>
      </c>
      <c r="J30" s="24">
        <v>0</v>
      </c>
      <c r="K30" s="24">
        <v>0</v>
      </c>
      <c r="L30" s="24" t="str">
        <f>LEFT(Tabel120[[#This Row],[AR]],1)</f>
        <v>6</v>
      </c>
      <c r="M30" s="24" t="str">
        <f>IF(Tabel120[[#This Row],[Rekening]]=6,"Uitgave","Inkomst")</f>
        <v>Inkomst</v>
      </c>
      <c r="N30" s="24"/>
      <c r="O30" s="24"/>
      <c r="P30" s="24"/>
    </row>
    <row r="31" spans="1:16" ht="15" x14ac:dyDescent="0.25">
      <c r="A31" s="25">
        <v>2017</v>
      </c>
      <c r="B31" s="25" t="s">
        <v>153</v>
      </c>
      <c r="C31" s="25" t="s">
        <v>152</v>
      </c>
      <c r="D31" s="25" t="s">
        <v>163</v>
      </c>
      <c r="E31" s="25" t="s">
        <v>162</v>
      </c>
      <c r="F31" s="25" t="s">
        <v>158</v>
      </c>
      <c r="G31" s="24">
        <v>8000</v>
      </c>
      <c r="H31" s="24">
        <v>5900</v>
      </c>
      <c r="I31" s="24">
        <v>2100</v>
      </c>
      <c r="J31" s="24">
        <v>5900</v>
      </c>
      <c r="K31" s="24">
        <v>5900</v>
      </c>
      <c r="L31" s="24" t="str">
        <f>LEFT(Tabel120[[#This Row],[AR]],1)</f>
        <v>6</v>
      </c>
      <c r="M31" s="24" t="str">
        <f>IF(Tabel120[[#This Row],[Rekening]]=6,"Uitgave","Inkomst")</f>
        <v>Inkomst</v>
      </c>
      <c r="N31" s="24"/>
      <c r="O31" s="24"/>
      <c r="P31" s="24"/>
    </row>
    <row r="32" spans="1:16" ht="15" x14ac:dyDescent="0.25">
      <c r="A32" s="25">
        <v>2017</v>
      </c>
      <c r="B32" s="25" t="s">
        <v>153</v>
      </c>
      <c r="C32" s="25" t="s">
        <v>152</v>
      </c>
      <c r="D32" s="25" t="s">
        <v>160</v>
      </c>
      <c r="E32" s="25" t="s">
        <v>159</v>
      </c>
      <c r="F32" s="25" t="s">
        <v>158</v>
      </c>
      <c r="G32" s="24">
        <v>3303.12</v>
      </c>
      <c r="H32" s="24">
        <v>0</v>
      </c>
      <c r="I32" s="24">
        <v>3303.12</v>
      </c>
      <c r="J32" s="24">
        <v>0</v>
      </c>
      <c r="K32" s="24">
        <v>0</v>
      </c>
      <c r="L32" s="24" t="str">
        <f>LEFT(Tabel120[[#This Row],[AR]],1)</f>
        <v>6</v>
      </c>
      <c r="M32" s="24" t="str">
        <f>IF(Tabel120[[#This Row],[Rekening]]=6,"Uitgave","Inkomst")</f>
        <v>Inkomst</v>
      </c>
      <c r="N32" s="24"/>
      <c r="O32" s="24"/>
      <c r="P32" s="24"/>
    </row>
    <row r="33" spans="1:16" ht="15" x14ac:dyDescent="0.25">
      <c r="A33" s="25">
        <v>2017</v>
      </c>
      <c r="B33" s="25" t="s">
        <v>153</v>
      </c>
      <c r="C33" s="25" t="s">
        <v>152</v>
      </c>
      <c r="D33" s="25" t="s">
        <v>221</v>
      </c>
      <c r="E33" s="25" t="s">
        <v>154</v>
      </c>
      <c r="F33" s="25"/>
      <c r="G33" s="24">
        <v>0</v>
      </c>
      <c r="H33" s="24">
        <v>20.71</v>
      </c>
      <c r="I33" s="24">
        <v>-20.71</v>
      </c>
      <c r="J33" s="24">
        <v>20.71</v>
      </c>
      <c r="K33" s="24">
        <v>20.71</v>
      </c>
      <c r="L33" s="24" t="str">
        <f>LEFT(Tabel120[[#This Row],[AR]],1)</f>
        <v>7</v>
      </c>
      <c r="M33" s="24" t="str">
        <f>IF(Tabel120[[#This Row],[Rekening]]=6,"Uitgave","Inkomst")</f>
        <v>Inkomst</v>
      </c>
      <c r="N33" s="24"/>
      <c r="O33" s="24"/>
      <c r="P33" s="24"/>
    </row>
    <row r="34" spans="1:16" ht="15" x14ac:dyDescent="0.25">
      <c r="A34" s="25">
        <v>2017</v>
      </c>
      <c r="B34" s="25" t="s">
        <v>153</v>
      </c>
      <c r="C34" s="25" t="s">
        <v>152</v>
      </c>
      <c r="D34" s="25" t="s">
        <v>231</v>
      </c>
      <c r="E34" s="25" t="s">
        <v>150</v>
      </c>
      <c r="F34" s="25"/>
      <c r="G34" s="24">
        <v>0</v>
      </c>
      <c r="H34" s="24">
        <v>73.03</v>
      </c>
      <c r="I34" s="24">
        <v>-73.03</v>
      </c>
      <c r="J34" s="24">
        <v>73.03</v>
      </c>
      <c r="K34" s="24">
        <v>73.03</v>
      </c>
      <c r="L34" s="24" t="str">
        <f>LEFT(Tabel120[[#This Row],[AR]],1)</f>
        <v>7</v>
      </c>
      <c r="M34" s="24" t="str">
        <f>IF(Tabel120[[#This Row],[Rekening]]=6,"Uitgave","Inkomst")</f>
        <v>Inkomst</v>
      </c>
      <c r="N34" s="24"/>
      <c r="O34" s="24"/>
      <c r="P34" s="24"/>
    </row>
    <row r="35" spans="1:16" x14ac:dyDescent="0.3">
      <c r="A35" s="25">
        <v>2017</v>
      </c>
      <c r="B35" s="25" t="s">
        <v>153</v>
      </c>
      <c r="C35" s="25" t="s">
        <v>152</v>
      </c>
      <c r="D35" s="25" t="s">
        <v>231</v>
      </c>
      <c r="E35" s="25" t="s">
        <v>150</v>
      </c>
      <c r="F35" s="25" t="s">
        <v>230</v>
      </c>
      <c r="G35" s="24">
        <v>240</v>
      </c>
      <c r="H35" s="24">
        <v>140.61000000000001</v>
      </c>
      <c r="I35" s="24">
        <v>99.39</v>
      </c>
      <c r="J35" s="24">
        <v>140.61000000000001</v>
      </c>
      <c r="K35" s="24">
        <v>140.61000000000001</v>
      </c>
      <c r="L35" s="24" t="str">
        <f>LEFT(Tabel120[[#This Row],[AR]],1)</f>
        <v>7</v>
      </c>
      <c r="M35" s="24" t="str">
        <f>IF(Tabel120[[#This Row],[Rekening]]=6,"Uitgave","Inkomst")</f>
        <v>Inkomst</v>
      </c>
      <c r="N35" s="24"/>
      <c r="O35" s="24"/>
      <c r="P35" s="24"/>
    </row>
    <row r="36" spans="1:16" x14ac:dyDescent="0.3">
      <c r="A36" s="25">
        <v>2016</v>
      </c>
      <c r="B36" s="25" t="s">
        <v>153</v>
      </c>
      <c r="C36" s="25" t="s">
        <v>152</v>
      </c>
      <c r="D36" s="25" t="s">
        <v>227</v>
      </c>
      <c r="E36" s="25" t="s">
        <v>220</v>
      </c>
      <c r="F36" s="25" t="s">
        <v>214</v>
      </c>
      <c r="G36" s="24">
        <v>100</v>
      </c>
      <c r="H36" s="24">
        <v>21.38</v>
      </c>
      <c r="I36" s="24">
        <v>78.62</v>
      </c>
      <c r="J36" s="24">
        <v>21.38</v>
      </c>
      <c r="K36" s="24">
        <v>21.38</v>
      </c>
      <c r="L36" s="24" t="str">
        <f>LEFT(Tabel120[[#This Row],[AR]],1)</f>
        <v>6</v>
      </c>
      <c r="M36" s="24" t="str">
        <f>IF(Tabel120[[#This Row],[Rekening]]=6,"Uitgave","Inkomst")</f>
        <v>Inkomst</v>
      </c>
      <c r="N36" s="24">
        <v>33215914</v>
      </c>
      <c r="O36" s="24">
        <v>35558403</v>
      </c>
      <c r="P36" s="259">
        <v>7.0000000000000001E-3</v>
      </c>
    </row>
    <row r="37" spans="1:16" x14ac:dyDescent="0.3">
      <c r="A37" s="25">
        <v>2016</v>
      </c>
      <c r="B37" s="25" t="s">
        <v>153</v>
      </c>
      <c r="C37" s="25" t="s">
        <v>152</v>
      </c>
      <c r="D37" s="25" t="s">
        <v>216</v>
      </c>
      <c r="E37" s="25" t="s">
        <v>215</v>
      </c>
      <c r="F37" s="25" t="s">
        <v>158</v>
      </c>
      <c r="G37" s="24">
        <v>250</v>
      </c>
      <c r="H37" s="24">
        <v>0</v>
      </c>
      <c r="I37" s="24">
        <v>250</v>
      </c>
      <c r="J37" s="24">
        <v>0</v>
      </c>
      <c r="K37" s="24">
        <v>0</v>
      </c>
      <c r="L37" s="24" t="str">
        <f>LEFT(Tabel120[[#This Row],[AR]],1)</f>
        <v>6</v>
      </c>
      <c r="M37" s="24" t="str">
        <f>IF(Tabel120[[#This Row],[Rekening]]=6,"Uitgave","Inkomst")</f>
        <v>Inkomst</v>
      </c>
      <c r="N37" s="24"/>
      <c r="O37" s="24"/>
      <c r="P37" s="24"/>
    </row>
    <row r="38" spans="1:16" x14ac:dyDescent="0.3">
      <c r="A38" s="25">
        <v>2016</v>
      </c>
      <c r="B38" s="25" t="s">
        <v>153</v>
      </c>
      <c r="C38" s="25" t="s">
        <v>152</v>
      </c>
      <c r="D38" s="25" t="s">
        <v>229</v>
      </c>
      <c r="E38" s="25" t="s">
        <v>228</v>
      </c>
      <c r="F38" s="25" t="s">
        <v>208</v>
      </c>
      <c r="G38" s="24">
        <v>0</v>
      </c>
      <c r="H38" s="24">
        <v>18.5</v>
      </c>
      <c r="I38" s="24">
        <v>-18.5</v>
      </c>
      <c r="J38" s="24">
        <v>18.5</v>
      </c>
      <c r="K38" s="24">
        <v>18.5</v>
      </c>
      <c r="L38" s="24" t="str">
        <f>LEFT(Tabel120[[#This Row],[AR]],1)</f>
        <v>6</v>
      </c>
      <c r="M38" s="24" t="str">
        <f>IF(Tabel120[[#This Row],[Rekening]]=6,"Uitgave","Inkomst")</f>
        <v>Inkomst</v>
      </c>
      <c r="N38" s="24"/>
      <c r="O38" s="24"/>
      <c r="P38" s="24"/>
    </row>
    <row r="39" spans="1:16" x14ac:dyDescent="0.3">
      <c r="A39" s="25">
        <v>2016</v>
      </c>
      <c r="B39" s="25" t="s">
        <v>153</v>
      </c>
      <c r="C39" s="25" t="s">
        <v>152</v>
      </c>
      <c r="D39" s="25" t="s">
        <v>212</v>
      </c>
      <c r="E39" s="25" t="s">
        <v>211</v>
      </c>
      <c r="F39" s="25" t="s">
        <v>158</v>
      </c>
      <c r="G39" s="24">
        <v>250</v>
      </c>
      <c r="H39" s="24">
        <v>0</v>
      </c>
      <c r="I39" s="24">
        <v>250</v>
      </c>
      <c r="J39" s="24">
        <v>0</v>
      </c>
      <c r="K39" s="24">
        <v>0</v>
      </c>
      <c r="L39" s="24" t="str">
        <f>LEFT(Tabel120[[#This Row],[AR]],1)</f>
        <v>6</v>
      </c>
      <c r="M39" s="24" t="str">
        <f>IF(Tabel120[[#This Row],[Rekening]]=6,"Uitgave","Inkomst")</f>
        <v>Inkomst</v>
      </c>
      <c r="N39" s="24"/>
      <c r="O39" s="24"/>
      <c r="P39" s="24"/>
    </row>
    <row r="40" spans="1:16" x14ac:dyDescent="0.3">
      <c r="A40" s="25">
        <v>2016</v>
      </c>
      <c r="B40" s="25" t="s">
        <v>153</v>
      </c>
      <c r="C40" s="25" t="s">
        <v>152</v>
      </c>
      <c r="D40" s="25" t="s">
        <v>212</v>
      </c>
      <c r="E40" s="25" t="s">
        <v>211</v>
      </c>
      <c r="F40" s="25" t="s">
        <v>214</v>
      </c>
      <c r="G40" s="24">
        <v>7000</v>
      </c>
      <c r="H40" s="24">
        <v>0</v>
      </c>
      <c r="I40" s="24">
        <v>7000</v>
      </c>
      <c r="J40" s="24">
        <v>0</v>
      </c>
      <c r="K40" s="24">
        <v>0</v>
      </c>
      <c r="L40" s="24" t="str">
        <f>LEFT(Tabel120[[#This Row],[AR]],1)</f>
        <v>6</v>
      </c>
      <c r="M40" s="24" t="str">
        <f>IF(Tabel120[[#This Row],[Rekening]]=6,"Uitgave","Inkomst")</f>
        <v>Inkomst</v>
      </c>
      <c r="N40" s="24"/>
      <c r="O40" s="24"/>
      <c r="P40" s="24"/>
    </row>
    <row r="41" spans="1:16" x14ac:dyDescent="0.3">
      <c r="A41" s="25">
        <v>2016</v>
      </c>
      <c r="B41" s="25" t="s">
        <v>153</v>
      </c>
      <c r="C41" s="25" t="s">
        <v>152</v>
      </c>
      <c r="D41" s="25" t="s">
        <v>212</v>
      </c>
      <c r="E41" s="25" t="s">
        <v>211</v>
      </c>
      <c r="F41" s="25" t="s">
        <v>208</v>
      </c>
      <c r="G41" s="24">
        <v>8000</v>
      </c>
      <c r="H41" s="24">
        <v>3862.16</v>
      </c>
      <c r="I41" s="24">
        <v>4137.84</v>
      </c>
      <c r="J41" s="24">
        <v>3862.16</v>
      </c>
      <c r="K41" s="24">
        <v>3862.16</v>
      </c>
      <c r="L41" s="24" t="str">
        <f>LEFT(Tabel120[[#This Row],[AR]],1)</f>
        <v>6</v>
      </c>
      <c r="M41" s="24" t="str">
        <f>IF(Tabel120[[#This Row],[Rekening]]=6,"Uitgave","Inkomst")</f>
        <v>Inkomst</v>
      </c>
      <c r="N41" s="24"/>
      <c r="O41" s="24"/>
      <c r="P41" s="24"/>
    </row>
    <row r="42" spans="1:16" x14ac:dyDescent="0.3">
      <c r="A42" s="25">
        <v>2016</v>
      </c>
      <c r="B42" s="25" t="s">
        <v>153</v>
      </c>
      <c r="C42" s="25" t="s">
        <v>152</v>
      </c>
      <c r="D42" s="25" t="s">
        <v>210</v>
      </c>
      <c r="E42" s="25" t="s">
        <v>209</v>
      </c>
      <c r="F42" s="25" t="s">
        <v>158</v>
      </c>
      <c r="G42" s="24">
        <v>4500</v>
      </c>
      <c r="H42" s="24">
        <v>4654.51</v>
      </c>
      <c r="I42" s="24">
        <v>-154.51</v>
      </c>
      <c r="J42" s="24">
        <v>4654.51</v>
      </c>
      <c r="K42" s="24">
        <v>4654.51</v>
      </c>
      <c r="L42" s="24" t="str">
        <f>LEFT(Tabel120[[#This Row],[AR]],1)</f>
        <v>6</v>
      </c>
      <c r="M42" s="24" t="str">
        <f>IF(Tabel120[[#This Row],[Rekening]]=6,"Uitgave","Inkomst")</f>
        <v>Inkomst</v>
      </c>
      <c r="N42" s="24"/>
      <c r="O42" s="24"/>
      <c r="P42" s="24"/>
    </row>
    <row r="43" spans="1:16" x14ac:dyDescent="0.3">
      <c r="A43" s="25">
        <v>2016</v>
      </c>
      <c r="B43" s="25" t="s">
        <v>153</v>
      </c>
      <c r="C43" s="25" t="s">
        <v>152</v>
      </c>
      <c r="D43" s="25" t="s">
        <v>204</v>
      </c>
      <c r="E43" s="25" t="s">
        <v>203</v>
      </c>
      <c r="F43" s="25" t="s">
        <v>158</v>
      </c>
      <c r="G43" s="24">
        <v>1500</v>
      </c>
      <c r="H43" s="24">
        <v>168.7</v>
      </c>
      <c r="I43" s="24">
        <v>1331.3</v>
      </c>
      <c r="J43" s="24">
        <v>168.7</v>
      </c>
      <c r="K43" s="24">
        <v>168.7</v>
      </c>
      <c r="L43" s="24" t="str">
        <f>LEFT(Tabel120[[#This Row],[AR]],1)</f>
        <v>6</v>
      </c>
      <c r="M43" s="24" t="str">
        <f>IF(Tabel120[[#This Row],[Rekening]]=6,"Uitgave","Inkomst")</f>
        <v>Inkomst</v>
      </c>
      <c r="N43" s="24"/>
      <c r="O43" s="24"/>
      <c r="P43" s="24"/>
    </row>
    <row r="44" spans="1:16" x14ac:dyDescent="0.3">
      <c r="A44" s="25">
        <v>2016</v>
      </c>
      <c r="B44" s="25" t="s">
        <v>153</v>
      </c>
      <c r="C44" s="25" t="s">
        <v>152</v>
      </c>
      <c r="D44" s="25" t="s">
        <v>225</v>
      </c>
      <c r="E44" s="25" t="s">
        <v>224</v>
      </c>
      <c r="F44" s="25"/>
      <c r="G44" s="24">
        <v>505.59</v>
      </c>
      <c r="H44" s="24">
        <v>507.9</v>
      </c>
      <c r="I44" s="24">
        <v>-2.31</v>
      </c>
      <c r="J44" s="24">
        <v>507.9</v>
      </c>
      <c r="K44" s="24">
        <v>507.9</v>
      </c>
      <c r="L44" s="24" t="str">
        <f>LEFT(Tabel120[[#This Row],[AR]],1)</f>
        <v>6</v>
      </c>
      <c r="M44" s="24" t="str">
        <f>IF(Tabel120[[#This Row],[Rekening]]=6,"Uitgave","Inkomst")</f>
        <v>Inkomst</v>
      </c>
      <c r="N44" s="24"/>
      <c r="O44" s="24"/>
      <c r="P44" s="24"/>
    </row>
    <row r="45" spans="1:16" x14ac:dyDescent="0.3">
      <c r="A45" s="25">
        <v>2016</v>
      </c>
      <c r="B45" s="25" t="s">
        <v>153</v>
      </c>
      <c r="C45" s="25" t="s">
        <v>152</v>
      </c>
      <c r="D45" s="25" t="s">
        <v>199</v>
      </c>
      <c r="E45" s="25" t="s">
        <v>198</v>
      </c>
      <c r="F45" s="25" t="s">
        <v>158</v>
      </c>
      <c r="G45" s="24">
        <v>2550</v>
      </c>
      <c r="H45" s="24">
        <v>1835.53</v>
      </c>
      <c r="I45" s="24">
        <v>714.47</v>
      </c>
      <c r="J45" s="24">
        <v>1835.53</v>
      </c>
      <c r="K45" s="24">
        <v>1835.53</v>
      </c>
      <c r="L45" s="24" t="str">
        <f>LEFT(Tabel120[[#This Row],[AR]],1)</f>
        <v>6</v>
      </c>
      <c r="M45" s="24" t="str">
        <f>IF(Tabel120[[#This Row],[Rekening]]=6,"Uitgave","Inkomst")</f>
        <v>Inkomst</v>
      </c>
      <c r="N45" s="24"/>
      <c r="O45" s="24"/>
      <c r="P45" s="24"/>
    </row>
    <row r="46" spans="1:16" x14ac:dyDescent="0.3">
      <c r="A46" s="25">
        <v>2016</v>
      </c>
      <c r="B46" s="25" t="s">
        <v>153</v>
      </c>
      <c r="C46" s="25" t="s">
        <v>152</v>
      </c>
      <c r="D46" s="25" t="s">
        <v>196</v>
      </c>
      <c r="E46" s="25" t="s">
        <v>195</v>
      </c>
      <c r="F46" s="25" t="s">
        <v>158</v>
      </c>
      <c r="G46" s="24">
        <v>8500</v>
      </c>
      <c r="H46" s="24">
        <v>3493.4</v>
      </c>
      <c r="I46" s="24">
        <v>5006.6000000000004</v>
      </c>
      <c r="J46" s="24">
        <v>3493.4</v>
      </c>
      <c r="K46" s="24">
        <v>3493.4</v>
      </c>
      <c r="L46" s="24" t="str">
        <f>LEFT(Tabel120[[#This Row],[AR]],1)</f>
        <v>6</v>
      </c>
      <c r="M46" s="24" t="str">
        <f>IF(Tabel120[[#This Row],[Rekening]]=6,"Uitgave","Inkomst")</f>
        <v>Inkomst</v>
      </c>
      <c r="N46" s="24"/>
      <c r="O46" s="24"/>
      <c r="P46" s="24"/>
    </row>
    <row r="47" spans="1:16" x14ac:dyDescent="0.3">
      <c r="A47" s="25">
        <v>2016</v>
      </c>
      <c r="B47" s="25" t="s">
        <v>153</v>
      </c>
      <c r="C47" s="25" t="s">
        <v>152</v>
      </c>
      <c r="D47" s="25" t="s">
        <v>193</v>
      </c>
      <c r="E47" s="25" t="s">
        <v>192</v>
      </c>
      <c r="F47" s="25"/>
      <c r="G47" s="24">
        <v>34715.4</v>
      </c>
      <c r="H47" s="24">
        <v>34601.82</v>
      </c>
      <c r="I47" s="24">
        <v>113.58</v>
      </c>
      <c r="J47" s="24">
        <v>34601.82</v>
      </c>
      <c r="K47" s="24">
        <v>34601.82</v>
      </c>
      <c r="L47" s="24" t="str">
        <f>LEFT(Tabel120[[#This Row],[AR]],1)</f>
        <v>6</v>
      </c>
      <c r="M47" s="24" t="str">
        <f>IF(Tabel120[[#This Row],[Rekening]]=6,"Uitgave","Inkomst")</f>
        <v>Inkomst</v>
      </c>
      <c r="N47" s="24"/>
      <c r="O47" s="24"/>
      <c r="P47" s="24"/>
    </row>
    <row r="48" spans="1:16" x14ac:dyDescent="0.3">
      <c r="A48" s="25">
        <v>2016</v>
      </c>
      <c r="B48" s="25" t="s">
        <v>153</v>
      </c>
      <c r="C48" s="25" t="s">
        <v>152</v>
      </c>
      <c r="D48" s="25" t="s">
        <v>191</v>
      </c>
      <c r="E48" s="25" t="s">
        <v>190</v>
      </c>
      <c r="F48" s="25"/>
      <c r="G48" s="24">
        <v>2626.52</v>
      </c>
      <c r="H48" s="24">
        <v>2626.52</v>
      </c>
      <c r="I48" s="24">
        <v>0</v>
      </c>
      <c r="J48" s="24">
        <v>2626.52</v>
      </c>
      <c r="K48" s="24">
        <v>2626.52</v>
      </c>
      <c r="L48" s="24" t="str">
        <f>LEFT(Tabel120[[#This Row],[AR]],1)</f>
        <v>6</v>
      </c>
      <c r="M48" s="24" t="str">
        <f>IF(Tabel120[[#This Row],[Rekening]]=6,"Uitgave","Inkomst")</f>
        <v>Inkomst</v>
      </c>
      <c r="N48" s="24"/>
      <c r="O48" s="24"/>
      <c r="P48" s="24"/>
    </row>
    <row r="49" spans="1:16" x14ac:dyDescent="0.3">
      <c r="A49" s="25">
        <v>2016</v>
      </c>
      <c r="B49" s="25" t="s">
        <v>153</v>
      </c>
      <c r="C49" s="25" t="s">
        <v>152</v>
      </c>
      <c r="D49" s="25" t="s">
        <v>189</v>
      </c>
      <c r="E49" s="25" t="s">
        <v>188</v>
      </c>
      <c r="F49" s="25"/>
      <c r="G49" s="24">
        <v>2134.4899999999998</v>
      </c>
      <c r="H49" s="24">
        <v>2140.09</v>
      </c>
      <c r="I49" s="24">
        <v>-5.6</v>
      </c>
      <c r="J49" s="24">
        <v>2140.09</v>
      </c>
      <c r="K49" s="24">
        <v>2140.09</v>
      </c>
      <c r="L49" s="24" t="str">
        <f>LEFT(Tabel120[[#This Row],[AR]],1)</f>
        <v>6</v>
      </c>
      <c r="M49" s="24" t="str">
        <f>IF(Tabel120[[#This Row],[Rekening]]=6,"Uitgave","Inkomst")</f>
        <v>Inkomst</v>
      </c>
      <c r="N49" s="24"/>
      <c r="O49" s="24"/>
      <c r="P49" s="24"/>
    </row>
    <row r="50" spans="1:16" x14ac:dyDescent="0.3">
      <c r="A50" s="25">
        <v>2016</v>
      </c>
      <c r="B50" s="25" t="s">
        <v>153</v>
      </c>
      <c r="C50" s="25" t="s">
        <v>152</v>
      </c>
      <c r="D50" s="25" t="s">
        <v>187</v>
      </c>
      <c r="E50" s="25" t="s">
        <v>186</v>
      </c>
      <c r="F50" s="25"/>
      <c r="G50" s="24">
        <v>1320</v>
      </c>
      <c r="H50" s="24">
        <v>1122</v>
      </c>
      <c r="I50" s="24">
        <v>198</v>
      </c>
      <c r="J50" s="24">
        <v>1122</v>
      </c>
      <c r="K50" s="24">
        <v>1122</v>
      </c>
      <c r="L50" s="24" t="str">
        <f>LEFT(Tabel120[[#This Row],[AR]],1)</f>
        <v>6</v>
      </c>
      <c r="M50" s="24" t="str">
        <f>IF(Tabel120[[#This Row],[Rekening]]=6,"Uitgave","Inkomst")</f>
        <v>Inkomst</v>
      </c>
      <c r="N50" s="24"/>
      <c r="O50" s="24"/>
      <c r="P50" s="24"/>
    </row>
    <row r="51" spans="1:16" x14ac:dyDescent="0.3">
      <c r="A51" s="25">
        <v>2016</v>
      </c>
      <c r="B51" s="25" t="s">
        <v>153</v>
      </c>
      <c r="C51" s="25" t="s">
        <v>152</v>
      </c>
      <c r="D51" s="25" t="s">
        <v>187</v>
      </c>
      <c r="E51" s="25" t="s">
        <v>186</v>
      </c>
      <c r="F51" s="25" t="s">
        <v>149</v>
      </c>
      <c r="G51" s="24">
        <v>0</v>
      </c>
      <c r="H51" s="24">
        <v>114</v>
      </c>
      <c r="I51" s="24">
        <v>-114</v>
      </c>
      <c r="J51" s="24">
        <v>114</v>
      </c>
      <c r="K51" s="24">
        <v>114</v>
      </c>
      <c r="L51" s="24" t="str">
        <f>LEFT(Tabel120[[#This Row],[AR]],1)</f>
        <v>6</v>
      </c>
      <c r="M51" s="24" t="str">
        <f>IF(Tabel120[[#This Row],[Rekening]]=6,"Uitgave","Inkomst")</f>
        <v>Inkomst</v>
      </c>
      <c r="N51" s="24"/>
      <c r="O51" s="24"/>
      <c r="P51" s="24"/>
    </row>
    <row r="52" spans="1:16" x14ac:dyDescent="0.3">
      <c r="A52" s="25">
        <v>2016</v>
      </c>
      <c r="B52" s="25" t="s">
        <v>153</v>
      </c>
      <c r="C52" s="25" t="s">
        <v>152</v>
      </c>
      <c r="D52" s="25" t="s">
        <v>185</v>
      </c>
      <c r="E52" s="25" t="s">
        <v>184</v>
      </c>
      <c r="F52" s="25"/>
      <c r="G52" s="24">
        <v>175.08</v>
      </c>
      <c r="H52" s="24">
        <v>77.22</v>
      </c>
      <c r="I52" s="24">
        <v>97.86</v>
      </c>
      <c r="J52" s="24">
        <v>77.22</v>
      </c>
      <c r="K52" s="24">
        <v>77.22</v>
      </c>
      <c r="L52" s="24" t="str">
        <f>LEFT(Tabel120[[#This Row],[AR]],1)</f>
        <v>6</v>
      </c>
      <c r="M52" s="24" t="str">
        <f>IF(Tabel120[[#This Row],[Rekening]]=6,"Uitgave","Inkomst")</f>
        <v>Inkomst</v>
      </c>
      <c r="N52" s="24"/>
      <c r="O52" s="24"/>
      <c r="P52" s="24"/>
    </row>
    <row r="53" spans="1:16" x14ac:dyDescent="0.3">
      <c r="A53" s="25">
        <v>2016</v>
      </c>
      <c r="B53" s="25" t="s">
        <v>153</v>
      </c>
      <c r="C53" s="25" t="s">
        <v>152</v>
      </c>
      <c r="D53" s="25" t="s">
        <v>175</v>
      </c>
      <c r="E53" s="25" t="s">
        <v>223</v>
      </c>
      <c r="F53" s="25"/>
      <c r="G53" s="24">
        <v>15971.31</v>
      </c>
      <c r="H53" s="24">
        <v>16104.46</v>
      </c>
      <c r="I53" s="24">
        <v>-133.15</v>
      </c>
      <c r="J53" s="24">
        <v>16104.46</v>
      </c>
      <c r="K53" s="24">
        <v>16104.46</v>
      </c>
      <c r="L53" s="24" t="str">
        <f>LEFT(Tabel120[[#This Row],[AR]],1)</f>
        <v>6</v>
      </c>
      <c r="M53" s="24" t="str">
        <f>IF(Tabel120[[#This Row],[Rekening]]=6,"Uitgave","Inkomst")</f>
        <v>Inkomst</v>
      </c>
      <c r="N53" s="24"/>
      <c r="O53" s="24"/>
      <c r="P53" s="24"/>
    </row>
    <row r="54" spans="1:16" x14ac:dyDescent="0.3">
      <c r="A54" s="25">
        <v>2016</v>
      </c>
      <c r="B54" s="25" t="s">
        <v>153</v>
      </c>
      <c r="C54" s="25" t="s">
        <v>152</v>
      </c>
      <c r="D54" s="25" t="s">
        <v>167</v>
      </c>
      <c r="E54" s="25" t="s">
        <v>166</v>
      </c>
      <c r="F54" s="25"/>
      <c r="G54" s="24">
        <v>51.6</v>
      </c>
      <c r="H54" s="24">
        <v>0</v>
      </c>
      <c r="I54" s="24">
        <v>51.6</v>
      </c>
      <c r="J54" s="24">
        <v>0</v>
      </c>
      <c r="K54" s="24">
        <v>0</v>
      </c>
      <c r="L54" s="24" t="str">
        <f>LEFT(Tabel120[[#This Row],[AR]],1)</f>
        <v>6</v>
      </c>
      <c r="M54" s="24" t="str">
        <f>IF(Tabel120[[#This Row],[Rekening]]=6,"Uitgave","Inkomst")</f>
        <v>Inkomst</v>
      </c>
      <c r="N54" s="24"/>
      <c r="O54" s="24"/>
      <c r="P54" s="24"/>
    </row>
    <row r="55" spans="1:16" x14ac:dyDescent="0.3">
      <c r="A55" s="25">
        <v>2016</v>
      </c>
      <c r="B55" s="25" t="s">
        <v>153</v>
      </c>
      <c r="C55" s="25" t="s">
        <v>152</v>
      </c>
      <c r="D55" s="25" t="s">
        <v>163</v>
      </c>
      <c r="E55" s="25" t="s">
        <v>162</v>
      </c>
      <c r="F55" s="25" t="s">
        <v>208</v>
      </c>
      <c r="G55" s="24">
        <v>9000</v>
      </c>
      <c r="H55" s="24">
        <v>5350</v>
      </c>
      <c r="I55" s="24">
        <v>3650</v>
      </c>
      <c r="J55" s="24">
        <v>5350</v>
      </c>
      <c r="K55" s="24">
        <v>5350</v>
      </c>
      <c r="L55" s="24" t="str">
        <f>LEFT(Tabel120[[#This Row],[AR]],1)</f>
        <v>6</v>
      </c>
      <c r="M55" s="24" t="str">
        <f>IF(Tabel120[[#This Row],[Rekening]]=6,"Uitgave","Inkomst")</f>
        <v>Inkomst</v>
      </c>
      <c r="N55" s="24"/>
      <c r="O55" s="24"/>
      <c r="P55" s="24"/>
    </row>
    <row r="56" spans="1:16" x14ac:dyDescent="0.3">
      <c r="A56" s="25">
        <v>2016</v>
      </c>
      <c r="B56" s="25" t="s">
        <v>153</v>
      </c>
      <c r="C56" s="25" t="s">
        <v>152</v>
      </c>
      <c r="D56" s="25" t="s">
        <v>221</v>
      </c>
      <c r="E56" s="25" t="s">
        <v>154</v>
      </c>
      <c r="F56" s="25"/>
      <c r="G56" s="24">
        <v>240</v>
      </c>
      <c r="H56" s="24">
        <v>203.83</v>
      </c>
      <c r="I56" s="24">
        <v>36.17</v>
      </c>
      <c r="J56" s="24">
        <v>203.83</v>
      </c>
      <c r="K56" s="24">
        <v>203.83</v>
      </c>
      <c r="L56" s="24" t="str">
        <f>LEFT(Tabel120[[#This Row],[AR]],1)</f>
        <v>7</v>
      </c>
      <c r="M56" s="24" t="str">
        <f>IF(Tabel120[[#This Row],[Rekening]]=6,"Uitgave","Inkomst")</f>
        <v>Inkomst</v>
      </c>
      <c r="N56" s="24"/>
      <c r="O56" s="24"/>
      <c r="P56" s="24"/>
    </row>
    <row r="57" spans="1:16" x14ac:dyDescent="0.3">
      <c r="A57" s="25">
        <v>2016</v>
      </c>
      <c r="B57" s="25" t="s">
        <v>153</v>
      </c>
      <c r="C57" s="25" t="s">
        <v>152</v>
      </c>
      <c r="D57" s="25" t="s">
        <v>221</v>
      </c>
      <c r="E57" s="25" t="s">
        <v>154</v>
      </c>
      <c r="F57" s="25" t="s">
        <v>149</v>
      </c>
      <c r="G57" s="24">
        <v>0</v>
      </c>
      <c r="H57" s="24">
        <v>20.71</v>
      </c>
      <c r="I57" s="24">
        <v>-20.71</v>
      </c>
      <c r="J57" s="24">
        <v>20.71</v>
      </c>
      <c r="K57" s="24">
        <v>20.71</v>
      </c>
      <c r="L57" s="24" t="str">
        <f>LEFT(Tabel120[[#This Row],[AR]],1)</f>
        <v>7</v>
      </c>
      <c r="M57" s="24" t="str">
        <f>IF(Tabel120[[#This Row],[Rekening]]=6,"Uitgave","Inkomst")</f>
        <v>Inkomst</v>
      </c>
      <c r="N57" s="24"/>
      <c r="O57" s="24"/>
      <c r="P57" s="24"/>
    </row>
    <row r="58" spans="1:16" x14ac:dyDescent="0.3">
      <c r="A58" s="25">
        <v>2015</v>
      </c>
      <c r="B58" s="25" t="s">
        <v>153</v>
      </c>
      <c r="C58" s="25" t="s">
        <v>152</v>
      </c>
      <c r="D58" s="25" t="s">
        <v>227</v>
      </c>
      <c r="E58" s="25" t="s">
        <v>220</v>
      </c>
      <c r="F58" s="25" t="s">
        <v>217</v>
      </c>
      <c r="G58" s="24">
        <v>200</v>
      </c>
      <c r="H58" s="24">
        <v>76.959999999999994</v>
      </c>
      <c r="I58" s="24">
        <v>123.04</v>
      </c>
      <c r="J58" s="24">
        <v>76.959999999999994</v>
      </c>
      <c r="K58" s="24">
        <v>76.959999999999994</v>
      </c>
      <c r="L58" s="24" t="str">
        <f>LEFT(Tabel120[[#This Row],[AR]],1)</f>
        <v>6</v>
      </c>
      <c r="M58" s="24" t="str">
        <f>IF(Tabel120[[#This Row],[Rekening]]=6,"Uitgave","Inkomst")</f>
        <v>Inkomst</v>
      </c>
      <c r="N58" s="24">
        <v>31788907</v>
      </c>
      <c r="O58" s="24">
        <v>36343990</v>
      </c>
      <c r="P58" s="259">
        <v>7.0000000000000001E-3</v>
      </c>
    </row>
    <row r="59" spans="1:16" x14ac:dyDescent="0.3">
      <c r="A59" s="25">
        <v>2015</v>
      </c>
      <c r="B59" s="25" t="s">
        <v>153</v>
      </c>
      <c r="C59" s="25" t="s">
        <v>152</v>
      </c>
      <c r="D59" s="25" t="s">
        <v>219</v>
      </c>
      <c r="E59" s="25" t="s">
        <v>218</v>
      </c>
      <c r="F59" s="25" t="s">
        <v>217</v>
      </c>
      <c r="G59" s="24">
        <v>200</v>
      </c>
      <c r="H59" s="24">
        <v>12</v>
      </c>
      <c r="I59" s="24">
        <v>188</v>
      </c>
      <c r="J59" s="24">
        <v>12</v>
      </c>
      <c r="K59" s="24">
        <v>12</v>
      </c>
      <c r="L59" s="24" t="str">
        <f>LEFT(Tabel120[[#This Row],[AR]],1)</f>
        <v>6</v>
      </c>
      <c r="M59" s="24" t="str">
        <f>IF(Tabel120[[#This Row],[Rekening]]=6,"Uitgave","Inkomst")</f>
        <v>Inkomst</v>
      </c>
      <c r="N59" s="24"/>
      <c r="O59" s="24"/>
      <c r="P59" s="24"/>
    </row>
    <row r="60" spans="1:16" x14ac:dyDescent="0.3">
      <c r="A60" s="25">
        <v>2015</v>
      </c>
      <c r="B60" s="25" t="s">
        <v>153</v>
      </c>
      <c r="C60" s="25" t="s">
        <v>152</v>
      </c>
      <c r="D60" s="25" t="s">
        <v>216</v>
      </c>
      <c r="E60" s="25" t="s">
        <v>215</v>
      </c>
      <c r="F60" s="25" t="s">
        <v>149</v>
      </c>
      <c r="G60" s="24">
        <v>250</v>
      </c>
      <c r="H60" s="24">
        <v>116.36</v>
      </c>
      <c r="I60" s="24">
        <v>133.63999999999999</v>
      </c>
      <c r="J60" s="24">
        <v>116.36</v>
      </c>
      <c r="K60" s="24">
        <v>116.36</v>
      </c>
      <c r="L60" s="24" t="str">
        <f>LEFT(Tabel120[[#This Row],[AR]],1)</f>
        <v>6</v>
      </c>
      <c r="M60" s="24" t="str">
        <f>IF(Tabel120[[#This Row],[Rekening]]=6,"Uitgave","Inkomst")</f>
        <v>Inkomst</v>
      </c>
      <c r="N60" s="24"/>
      <c r="O60" s="24"/>
      <c r="P60" s="24"/>
    </row>
    <row r="61" spans="1:16" x14ac:dyDescent="0.3">
      <c r="A61" s="25">
        <v>2015</v>
      </c>
      <c r="B61" s="25" t="s">
        <v>153</v>
      </c>
      <c r="C61" s="25" t="s">
        <v>152</v>
      </c>
      <c r="D61" s="25" t="s">
        <v>212</v>
      </c>
      <c r="E61" s="25" t="s">
        <v>211</v>
      </c>
      <c r="F61" s="25" t="s">
        <v>214</v>
      </c>
      <c r="G61" s="24">
        <v>1500</v>
      </c>
      <c r="H61" s="24">
        <v>8766.91</v>
      </c>
      <c r="I61" s="24">
        <v>-7266.91</v>
      </c>
      <c r="J61" s="24">
        <v>8766.91</v>
      </c>
      <c r="K61" s="24">
        <v>8766.91</v>
      </c>
      <c r="L61" s="24" t="str">
        <f>LEFT(Tabel120[[#This Row],[AR]],1)</f>
        <v>6</v>
      </c>
      <c r="M61" s="24" t="str">
        <f>IF(Tabel120[[#This Row],[Rekening]]=6,"Uitgave","Inkomst")</f>
        <v>Inkomst</v>
      </c>
      <c r="N61" s="24"/>
      <c r="O61" s="24"/>
      <c r="P61" s="24"/>
    </row>
    <row r="62" spans="1:16" x14ac:dyDescent="0.3">
      <c r="A62" s="25">
        <v>2015</v>
      </c>
      <c r="B62" s="25" t="s">
        <v>153</v>
      </c>
      <c r="C62" s="25" t="s">
        <v>152</v>
      </c>
      <c r="D62" s="25" t="s">
        <v>212</v>
      </c>
      <c r="E62" s="25" t="s">
        <v>211</v>
      </c>
      <c r="F62" s="25" t="s">
        <v>208</v>
      </c>
      <c r="G62" s="24">
        <v>1000</v>
      </c>
      <c r="H62" s="24">
        <v>0</v>
      </c>
      <c r="I62" s="24">
        <v>1000</v>
      </c>
      <c r="J62" s="24">
        <v>0</v>
      </c>
      <c r="K62" s="24">
        <v>0</v>
      </c>
      <c r="L62" s="24" t="str">
        <f>LEFT(Tabel120[[#This Row],[AR]],1)</f>
        <v>6</v>
      </c>
      <c r="M62" s="24" t="str">
        <f>IF(Tabel120[[#This Row],[Rekening]]=6,"Uitgave","Inkomst")</f>
        <v>Inkomst</v>
      </c>
      <c r="N62" s="24"/>
      <c r="O62" s="24"/>
      <c r="P62" s="24"/>
    </row>
    <row r="63" spans="1:16" x14ac:dyDescent="0.3">
      <c r="A63" s="25">
        <v>2015</v>
      </c>
      <c r="B63" s="25" t="s">
        <v>153</v>
      </c>
      <c r="C63" s="25" t="s">
        <v>152</v>
      </c>
      <c r="D63" s="25" t="s">
        <v>212</v>
      </c>
      <c r="E63" s="25" t="s">
        <v>211</v>
      </c>
      <c r="F63" s="25" t="s">
        <v>217</v>
      </c>
      <c r="G63" s="24">
        <v>1000</v>
      </c>
      <c r="H63" s="24">
        <v>1404.67</v>
      </c>
      <c r="I63" s="24">
        <v>-404.67</v>
      </c>
      <c r="J63" s="24">
        <v>1404.67</v>
      </c>
      <c r="K63" s="24">
        <v>1404.67</v>
      </c>
      <c r="L63" s="24" t="str">
        <f>LEFT(Tabel120[[#This Row],[AR]],1)</f>
        <v>6</v>
      </c>
      <c r="M63" s="24" t="str">
        <f>IF(Tabel120[[#This Row],[Rekening]]=6,"Uitgave","Inkomst")</f>
        <v>Inkomst</v>
      </c>
      <c r="N63" s="24"/>
      <c r="O63" s="24"/>
      <c r="P63" s="24"/>
    </row>
    <row r="64" spans="1:16" x14ac:dyDescent="0.3">
      <c r="A64" s="25">
        <v>2015</v>
      </c>
      <c r="B64" s="25" t="s">
        <v>153</v>
      </c>
      <c r="C64" s="25" t="s">
        <v>152</v>
      </c>
      <c r="D64" s="25" t="s">
        <v>212</v>
      </c>
      <c r="E64" s="25" t="s">
        <v>211</v>
      </c>
      <c r="F64" s="25" t="s">
        <v>213</v>
      </c>
      <c r="G64" s="24">
        <v>10750</v>
      </c>
      <c r="H64" s="24">
        <v>12519.19</v>
      </c>
      <c r="I64" s="24">
        <v>-1769.19</v>
      </c>
      <c r="J64" s="24">
        <v>12519.19</v>
      </c>
      <c r="K64" s="24">
        <v>12519.19</v>
      </c>
      <c r="L64" s="24" t="str">
        <f>LEFT(Tabel120[[#This Row],[AR]],1)</f>
        <v>6</v>
      </c>
      <c r="M64" s="24" t="str">
        <f>IF(Tabel120[[#This Row],[Rekening]]=6,"Uitgave","Inkomst")</f>
        <v>Inkomst</v>
      </c>
      <c r="N64" s="24"/>
      <c r="O64" s="24"/>
      <c r="P64" s="24"/>
    </row>
    <row r="65" spans="1:16" x14ac:dyDescent="0.3">
      <c r="A65" s="25">
        <v>2015</v>
      </c>
      <c r="B65" s="25" t="s">
        <v>153</v>
      </c>
      <c r="C65" s="25" t="s">
        <v>152</v>
      </c>
      <c r="D65" s="25" t="s">
        <v>212</v>
      </c>
      <c r="E65" s="25" t="s">
        <v>211</v>
      </c>
      <c r="F65" s="25" t="s">
        <v>226</v>
      </c>
      <c r="G65" s="24">
        <v>250</v>
      </c>
      <c r="H65" s="24">
        <v>0</v>
      </c>
      <c r="I65" s="24">
        <v>250</v>
      </c>
      <c r="J65" s="24">
        <v>0</v>
      </c>
      <c r="K65" s="24">
        <v>0</v>
      </c>
      <c r="L65" s="24" t="str">
        <f>LEFT(Tabel120[[#This Row],[AR]],1)</f>
        <v>6</v>
      </c>
      <c r="M65" s="24" t="str">
        <f>IF(Tabel120[[#This Row],[Rekening]]=6,"Uitgave","Inkomst")</f>
        <v>Inkomst</v>
      </c>
      <c r="N65" s="24"/>
      <c r="O65" s="24"/>
      <c r="P65" s="24"/>
    </row>
    <row r="66" spans="1:16" x14ac:dyDescent="0.3">
      <c r="A66" s="25">
        <v>2015</v>
      </c>
      <c r="B66" s="25" t="s">
        <v>153</v>
      </c>
      <c r="C66" s="25" t="s">
        <v>152</v>
      </c>
      <c r="D66" s="25" t="s">
        <v>212</v>
      </c>
      <c r="E66" s="25" t="s">
        <v>211</v>
      </c>
      <c r="F66" s="25" t="s">
        <v>202</v>
      </c>
      <c r="G66" s="24">
        <v>800</v>
      </c>
      <c r="H66" s="24">
        <v>0</v>
      </c>
      <c r="I66" s="24">
        <v>800</v>
      </c>
      <c r="J66" s="24">
        <v>0</v>
      </c>
      <c r="K66" s="24">
        <v>0</v>
      </c>
      <c r="L66" s="24" t="str">
        <f>LEFT(Tabel120[[#This Row],[AR]],1)</f>
        <v>6</v>
      </c>
      <c r="M66" s="24" t="str">
        <f>IF(Tabel120[[#This Row],[Rekening]]=6,"Uitgave","Inkomst")</f>
        <v>Inkomst</v>
      </c>
      <c r="N66" s="24"/>
      <c r="O66" s="24"/>
      <c r="P66" s="24"/>
    </row>
    <row r="67" spans="1:16" x14ac:dyDescent="0.3">
      <c r="A67" s="25">
        <v>2015</v>
      </c>
      <c r="B67" s="25" t="s">
        <v>153</v>
      </c>
      <c r="C67" s="25" t="s">
        <v>152</v>
      </c>
      <c r="D67" s="25" t="s">
        <v>210</v>
      </c>
      <c r="E67" s="25" t="s">
        <v>209</v>
      </c>
      <c r="F67" s="25" t="s">
        <v>197</v>
      </c>
      <c r="G67" s="24">
        <v>3500</v>
      </c>
      <c r="H67" s="24">
        <v>2922.15</v>
      </c>
      <c r="I67" s="24">
        <v>577.85</v>
      </c>
      <c r="J67" s="24">
        <v>2922.15</v>
      </c>
      <c r="K67" s="24">
        <v>2922.15</v>
      </c>
      <c r="L67" s="24" t="str">
        <f>LEFT(Tabel120[[#This Row],[AR]],1)</f>
        <v>6</v>
      </c>
      <c r="M67" s="24" t="str">
        <f>IF(Tabel120[[#This Row],[Rekening]]=6,"Uitgave","Inkomst")</f>
        <v>Inkomst</v>
      </c>
      <c r="N67" s="24"/>
      <c r="O67" s="24"/>
      <c r="P67" s="24"/>
    </row>
    <row r="68" spans="1:16" x14ac:dyDescent="0.3">
      <c r="A68" s="25">
        <v>2015</v>
      </c>
      <c r="B68" s="25" t="s">
        <v>153</v>
      </c>
      <c r="C68" s="25" t="s">
        <v>152</v>
      </c>
      <c r="D68" s="25" t="s">
        <v>210</v>
      </c>
      <c r="E68" s="25" t="s">
        <v>209</v>
      </c>
      <c r="F68" s="25" t="s">
        <v>205</v>
      </c>
      <c r="G68" s="24">
        <v>1500</v>
      </c>
      <c r="H68" s="24">
        <v>0</v>
      </c>
      <c r="I68" s="24">
        <v>1500</v>
      </c>
      <c r="J68" s="24">
        <v>0</v>
      </c>
      <c r="K68" s="24">
        <v>0</v>
      </c>
      <c r="L68" s="24" t="str">
        <f>LEFT(Tabel120[[#This Row],[AR]],1)</f>
        <v>6</v>
      </c>
      <c r="M68" s="24" t="str">
        <f>IF(Tabel120[[#This Row],[Rekening]]=6,"Uitgave","Inkomst")</f>
        <v>Inkomst</v>
      </c>
      <c r="N68" s="24"/>
      <c r="O68" s="24"/>
      <c r="P68" s="24"/>
    </row>
    <row r="69" spans="1:16" x14ac:dyDescent="0.3">
      <c r="A69" s="25">
        <v>2015</v>
      </c>
      <c r="B69" s="25" t="s">
        <v>153</v>
      </c>
      <c r="C69" s="25" t="s">
        <v>152</v>
      </c>
      <c r="D69" s="25" t="s">
        <v>204</v>
      </c>
      <c r="E69" s="25" t="s">
        <v>203</v>
      </c>
      <c r="F69" s="25" t="s">
        <v>207</v>
      </c>
      <c r="G69" s="24">
        <v>500</v>
      </c>
      <c r="H69" s="24">
        <v>251.68</v>
      </c>
      <c r="I69" s="24">
        <v>248.32</v>
      </c>
      <c r="J69" s="24">
        <v>251.68</v>
      </c>
      <c r="K69" s="24">
        <v>251.68</v>
      </c>
      <c r="L69" s="24" t="str">
        <f>LEFT(Tabel120[[#This Row],[AR]],1)</f>
        <v>6</v>
      </c>
      <c r="M69" s="24" t="str">
        <f>IF(Tabel120[[#This Row],[Rekening]]=6,"Uitgave","Inkomst")</f>
        <v>Inkomst</v>
      </c>
      <c r="N69" s="24"/>
      <c r="O69" s="24"/>
      <c r="P69" s="24"/>
    </row>
    <row r="70" spans="1:16" x14ac:dyDescent="0.3">
      <c r="A70" s="25">
        <v>2015</v>
      </c>
      <c r="B70" s="25" t="s">
        <v>153</v>
      </c>
      <c r="C70" s="25" t="s">
        <v>152</v>
      </c>
      <c r="D70" s="25" t="s">
        <v>204</v>
      </c>
      <c r="E70" s="25" t="s">
        <v>203</v>
      </c>
      <c r="F70" s="25" t="s">
        <v>206</v>
      </c>
      <c r="G70" s="24">
        <v>400</v>
      </c>
      <c r="H70" s="24">
        <v>39</v>
      </c>
      <c r="I70" s="24">
        <v>361</v>
      </c>
      <c r="J70" s="24">
        <v>39</v>
      </c>
      <c r="K70" s="24">
        <v>39</v>
      </c>
      <c r="L70" s="24" t="str">
        <f>LEFT(Tabel120[[#This Row],[AR]],1)</f>
        <v>6</v>
      </c>
      <c r="M70" s="24" t="str">
        <f>IF(Tabel120[[#This Row],[Rekening]]=6,"Uitgave","Inkomst")</f>
        <v>Inkomst</v>
      </c>
      <c r="N70" s="24"/>
      <c r="O70" s="24"/>
      <c r="P70" s="24"/>
    </row>
    <row r="71" spans="1:16" x14ac:dyDescent="0.3">
      <c r="A71" s="25">
        <v>2015</v>
      </c>
      <c r="B71" s="25" t="s">
        <v>153</v>
      </c>
      <c r="C71" s="25" t="s">
        <v>152</v>
      </c>
      <c r="D71" s="25" t="s">
        <v>204</v>
      </c>
      <c r="E71" s="25" t="s">
        <v>203</v>
      </c>
      <c r="F71" s="25" t="s">
        <v>197</v>
      </c>
      <c r="G71" s="24">
        <v>1000</v>
      </c>
      <c r="H71" s="24">
        <v>459.33</v>
      </c>
      <c r="I71" s="24">
        <v>540.66999999999996</v>
      </c>
      <c r="J71" s="24">
        <v>459.33</v>
      </c>
      <c r="K71" s="24">
        <v>459.33</v>
      </c>
      <c r="L71" s="24" t="str">
        <f>LEFT(Tabel120[[#This Row],[AR]],1)</f>
        <v>6</v>
      </c>
      <c r="M71" s="24" t="str">
        <f>IF(Tabel120[[#This Row],[Rekening]]=6,"Uitgave","Inkomst")</f>
        <v>Inkomst</v>
      </c>
      <c r="N71" s="24"/>
      <c r="O71" s="24"/>
      <c r="P71" s="24"/>
    </row>
    <row r="72" spans="1:16" x14ac:dyDescent="0.3">
      <c r="A72" s="25">
        <v>2015</v>
      </c>
      <c r="B72" s="25" t="s">
        <v>153</v>
      </c>
      <c r="C72" s="25" t="s">
        <v>152</v>
      </c>
      <c r="D72" s="25" t="s">
        <v>204</v>
      </c>
      <c r="E72" s="25" t="s">
        <v>203</v>
      </c>
      <c r="F72" s="25" t="s">
        <v>205</v>
      </c>
      <c r="G72" s="24">
        <v>1000</v>
      </c>
      <c r="H72" s="24">
        <v>0</v>
      </c>
      <c r="I72" s="24">
        <v>1000</v>
      </c>
      <c r="J72" s="24">
        <v>0</v>
      </c>
      <c r="K72" s="24">
        <v>0</v>
      </c>
      <c r="L72" s="24" t="str">
        <f>LEFT(Tabel120[[#This Row],[AR]],1)</f>
        <v>6</v>
      </c>
      <c r="M72" s="24" t="str">
        <f>IF(Tabel120[[#This Row],[Rekening]]=6,"Uitgave","Inkomst")</f>
        <v>Inkomst</v>
      </c>
      <c r="N72" s="24"/>
      <c r="O72" s="24"/>
      <c r="P72" s="24"/>
    </row>
    <row r="73" spans="1:16" x14ac:dyDescent="0.3">
      <c r="A73" s="25">
        <v>2015</v>
      </c>
      <c r="B73" s="25" t="s">
        <v>153</v>
      </c>
      <c r="C73" s="25" t="s">
        <v>152</v>
      </c>
      <c r="D73" s="25" t="s">
        <v>204</v>
      </c>
      <c r="E73" s="25" t="s">
        <v>203</v>
      </c>
      <c r="F73" s="25" t="s">
        <v>202</v>
      </c>
      <c r="G73" s="24">
        <v>500</v>
      </c>
      <c r="H73" s="24">
        <v>0</v>
      </c>
      <c r="I73" s="24">
        <v>500</v>
      </c>
      <c r="J73" s="24">
        <v>0</v>
      </c>
      <c r="K73" s="24">
        <v>0</v>
      </c>
      <c r="L73" s="24" t="str">
        <f>LEFT(Tabel120[[#This Row],[AR]],1)</f>
        <v>6</v>
      </c>
      <c r="M73" s="24" t="str">
        <f>IF(Tabel120[[#This Row],[Rekening]]=6,"Uitgave","Inkomst")</f>
        <v>Inkomst</v>
      </c>
      <c r="N73" s="24"/>
      <c r="O73" s="24"/>
      <c r="P73" s="24"/>
    </row>
    <row r="74" spans="1:16" x14ac:dyDescent="0.3">
      <c r="A74" s="25">
        <v>2015</v>
      </c>
      <c r="B74" s="25" t="s">
        <v>153</v>
      </c>
      <c r="C74" s="25" t="s">
        <v>152</v>
      </c>
      <c r="D74" s="25" t="s">
        <v>225</v>
      </c>
      <c r="E74" s="25" t="s">
        <v>224</v>
      </c>
      <c r="F74" s="25"/>
      <c r="G74" s="24">
        <v>505.59</v>
      </c>
      <c r="H74" s="24">
        <v>505.56</v>
      </c>
      <c r="I74" s="24">
        <v>0.03</v>
      </c>
      <c r="J74" s="24">
        <v>505.56</v>
      </c>
      <c r="K74" s="24">
        <v>505.56</v>
      </c>
      <c r="L74" s="24" t="str">
        <f>LEFT(Tabel120[[#This Row],[AR]],1)</f>
        <v>6</v>
      </c>
      <c r="M74" s="24" t="str">
        <f>IF(Tabel120[[#This Row],[Rekening]]=6,"Uitgave","Inkomst")</f>
        <v>Inkomst</v>
      </c>
      <c r="N74" s="24"/>
      <c r="O74" s="24"/>
      <c r="P74" s="24"/>
    </row>
    <row r="75" spans="1:16" x14ac:dyDescent="0.3">
      <c r="A75" s="25">
        <v>2015</v>
      </c>
      <c r="B75" s="25" t="s">
        <v>153</v>
      </c>
      <c r="C75" s="25" t="s">
        <v>152</v>
      </c>
      <c r="D75" s="25" t="s">
        <v>199</v>
      </c>
      <c r="E75" s="25" t="s">
        <v>198</v>
      </c>
      <c r="F75" s="25" t="s">
        <v>197</v>
      </c>
      <c r="G75" s="24">
        <v>3000</v>
      </c>
      <c r="H75" s="24">
        <v>1491.4</v>
      </c>
      <c r="I75" s="24">
        <v>1508.6</v>
      </c>
      <c r="J75" s="24">
        <v>1491.4</v>
      </c>
      <c r="K75" s="24">
        <v>1491.4</v>
      </c>
      <c r="L75" s="24" t="str">
        <f>LEFT(Tabel120[[#This Row],[AR]],1)</f>
        <v>6</v>
      </c>
      <c r="M75" s="24" t="str">
        <f>IF(Tabel120[[#This Row],[Rekening]]=6,"Uitgave","Inkomst")</f>
        <v>Inkomst</v>
      </c>
      <c r="N75" s="24"/>
      <c r="O75" s="24"/>
      <c r="P75" s="24"/>
    </row>
    <row r="76" spans="1:16" x14ac:dyDescent="0.3">
      <c r="A76" s="25">
        <v>2015</v>
      </c>
      <c r="B76" s="25" t="s">
        <v>153</v>
      </c>
      <c r="C76" s="25" t="s">
        <v>152</v>
      </c>
      <c r="D76" s="25" t="s">
        <v>199</v>
      </c>
      <c r="E76" s="25" t="s">
        <v>198</v>
      </c>
      <c r="F76" s="25" t="s">
        <v>205</v>
      </c>
      <c r="G76" s="24">
        <v>1000</v>
      </c>
      <c r="H76" s="24">
        <v>913.08</v>
      </c>
      <c r="I76" s="24">
        <v>86.92</v>
      </c>
      <c r="J76" s="24">
        <v>913.08</v>
      </c>
      <c r="K76" s="24">
        <v>913.08</v>
      </c>
      <c r="L76" s="24" t="str">
        <f>LEFT(Tabel120[[#This Row],[AR]],1)</f>
        <v>6</v>
      </c>
      <c r="M76" s="24" t="str">
        <f>IF(Tabel120[[#This Row],[Rekening]]=6,"Uitgave","Inkomst")</f>
        <v>Inkomst</v>
      </c>
      <c r="N76" s="24"/>
      <c r="O76" s="24"/>
      <c r="P76" s="24"/>
    </row>
    <row r="77" spans="1:16" x14ac:dyDescent="0.3">
      <c r="A77" s="25">
        <v>2015</v>
      </c>
      <c r="B77" s="25" t="s">
        <v>153</v>
      </c>
      <c r="C77" s="25" t="s">
        <v>152</v>
      </c>
      <c r="D77" s="25" t="s">
        <v>196</v>
      </c>
      <c r="E77" s="25" t="s">
        <v>195</v>
      </c>
      <c r="F77" s="25" t="s">
        <v>197</v>
      </c>
      <c r="G77" s="24">
        <v>6650</v>
      </c>
      <c r="H77" s="24">
        <v>3237.76</v>
      </c>
      <c r="I77" s="24">
        <v>3412.24</v>
      </c>
      <c r="J77" s="24">
        <v>3237.76</v>
      </c>
      <c r="K77" s="24">
        <v>3237.76</v>
      </c>
      <c r="L77" s="24" t="str">
        <f>LEFT(Tabel120[[#This Row],[AR]],1)</f>
        <v>6</v>
      </c>
      <c r="M77" s="24" t="str">
        <f>IF(Tabel120[[#This Row],[Rekening]]=6,"Uitgave","Inkomst")</f>
        <v>Inkomst</v>
      </c>
      <c r="N77" s="24"/>
      <c r="O77" s="24"/>
      <c r="P77" s="24"/>
    </row>
    <row r="78" spans="1:16" x14ac:dyDescent="0.3">
      <c r="A78" s="25">
        <v>2015</v>
      </c>
      <c r="B78" s="25" t="s">
        <v>153</v>
      </c>
      <c r="C78" s="25" t="s">
        <v>152</v>
      </c>
      <c r="D78" s="25" t="s">
        <v>196</v>
      </c>
      <c r="E78" s="25" t="s">
        <v>195</v>
      </c>
      <c r="F78" s="25" t="s">
        <v>194</v>
      </c>
      <c r="G78" s="24">
        <v>3000</v>
      </c>
      <c r="H78" s="24">
        <v>289.60000000000002</v>
      </c>
      <c r="I78" s="24">
        <v>2710.4</v>
      </c>
      <c r="J78" s="24">
        <v>289.60000000000002</v>
      </c>
      <c r="K78" s="24">
        <v>289.60000000000002</v>
      </c>
      <c r="L78" s="24" t="str">
        <f>LEFT(Tabel120[[#This Row],[AR]],1)</f>
        <v>6</v>
      </c>
      <c r="M78" s="24" t="str">
        <f>IF(Tabel120[[#This Row],[Rekening]]=6,"Uitgave","Inkomst")</f>
        <v>Inkomst</v>
      </c>
      <c r="N78" s="24"/>
      <c r="O78" s="24"/>
      <c r="P78" s="24"/>
    </row>
    <row r="79" spans="1:16" x14ac:dyDescent="0.3">
      <c r="A79" s="25">
        <v>2015</v>
      </c>
      <c r="B79" s="25" t="s">
        <v>153</v>
      </c>
      <c r="C79" s="25" t="s">
        <v>152</v>
      </c>
      <c r="D79" s="25" t="s">
        <v>196</v>
      </c>
      <c r="E79" s="25" t="s">
        <v>195</v>
      </c>
      <c r="F79" s="25" t="s">
        <v>205</v>
      </c>
      <c r="G79" s="24">
        <v>500</v>
      </c>
      <c r="H79" s="24">
        <v>0</v>
      </c>
      <c r="I79" s="24">
        <v>500</v>
      </c>
      <c r="J79" s="24">
        <v>0</v>
      </c>
      <c r="K79" s="24">
        <v>0</v>
      </c>
      <c r="L79" s="24" t="str">
        <f>LEFT(Tabel120[[#This Row],[AR]],1)</f>
        <v>6</v>
      </c>
      <c r="M79" s="24" t="str">
        <f>IF(Tabel120[[#This Row],[Rekening]]=6,"Uitgave","Inkomst")</f>
        <v>Inkomst</v>
      </c>
      <c r="N79" s="24"/>
      <c r="O79" s="24"/>
      <c r="P79" s="24"/>
    </row>
    <row r="80" spans="1:16" x14ac:dyDescent="0.3">
      <c r="A80" s="25">
        <v>2015</v>
      </c>
      <c r="B80" s="25" t="s">
        <v>153</v>
      </c>
      <c r="C80" s="25" t="s">
        <v>152</v>
      </c>
      <c r="D80" s="25" t="s">
        <v>193</v>
      </c>
      <c r="E80" s="25" t="s">
        <v>192</v>
      </c>
      <c r="F80" s="25" t="s">
        <v>149</v>
      </c>
      <c r="G80" s="24">
        <v>31005.52</v>
      </c>
      <c r="H80" s="24">
        <v>33462.99</v>
      </c>
      <c r="I80" s="24">
        <v>-2457.4699999999998</v>
      </c>
      <c r="J80" s="24">
        <v>33462.99</v>
      </c>
      <c r="K80" s="24">
        <v>33462.99</v>
      </c>
      <c r="L80" s="24" t="str">
        <f>LEFT(Tabel120[[#This Row],[AR]],1)</f>
        <v>6</v>
      </c>
      <c r="M80" s="24" t="str">
        <f>IF(Tabel120[[#This Row],[Rekening]]=6,"Uitgave","Inkomst")</f>
        <v>Inkomst</v>
      </c>
      <c r="N80" s="24"/>
      <c r="O80" s="24"/>
      <c r="P80" s="24"/>
    </row>
    <row r="81" spans="1:16" x14ac:dyDescent="0.3">
      <c r="A81" s="25">
        <v>2015</v>
      </c>
      <c r="B81" s="25" t="s">
        <v>153</v>
      </c>
      <c r="C81" s="25" t="s">
        <v>152</v>
      </c>
      <c r="D81" s="25" t="s">
        <v>191</v>
      </c>
      <c r="E81" s="25" t="s">
        <v>190</v>
      </c>
      <c r="F81" s="25" t="s">
        <v>149</v>
      </c>
      <c r="G81" s="24">
        <v>1164.28</v>
      </c>
      <c r="H81" s="24">
        <v>1164.28</v>
      </c>
      <c r="I81" s="24">
        <v>0</v>
      </c>
      <c r="J81" s="24">
        <v>1164.28</v>
      </c>
      <c r="K81" s="24">
        <v>1164.28</v>
      </c>
      <c r="L81" s="24" t="str">
        <f>LEFT(Tabel120[[#This Row],[AR]],1)</f>
        <v>6</v>
      </c>
      <c r="M81" s="24" t="str">
        <f>IF(Tabel120[[#This Row],[Rekening]]=6,"Uitgave","Inkomst")</f>
        <v>Inkomst</v>
      </c>
      <c r="N81" s="24"/>
      <c r="O81" s="24"/>
      <c r="P81" s="24"/>
    </row>
    <row r="82" spans="1:16" x14ac:dyDescent="0.3">
      <c r="A82" s="25">
        <v>2015</v>
      </c>
      <c r="B82" s="25" t="s">
        <v>153</v>
      </c>
      <c r="C82" s="25" t="s">
        <v>152</v>
      </c>
      <c r="D82" s="25" t="s">
        <v>189</v>
      </c>
      <c r="E82" s="25" t="s">
        <v>188</v>
      </c>
      <c r="F82" s="25" t="s">
        <v>149</v>
      </c>
      <c r="G82" s="24">
        <v>2061.59</v>
      </c>
      <c r="H82" s="24">
        <v>0</v>
      </c>
      <c r="I82" s="24">
        <v>2061.59</v>
      </c>
      <c r="J82" s="24">
        <v>0</v>
      </c>
      <c r="K82" s="24">
        <v>0</v>
      </c>
      <c r="L82" s="24" t="str">
        <f>LEFT(Tabel120[[#This Row],[AR]],1)</f>
        <v>6</v>
      </c>
      <c r="M82" s="24" t="str">
        <f>IF(Tabel120[[#This Row],[Rekening]]=6,"Uitgave","Inkomst")</f>
        <v>Inkomst</v>
      </c>
      <c r="N82" s="24"/>
      <c r="O82" s="24"/>
      <c r="P82" s="24"/>
    </row>
    <row r="83" spans="1:16" x14ac:dyDescent="0.3">
      <c r="A83" s="25">
        <v>2015</v>
      </c>
      <c r="B83" s="25" t="s">
        <v>153</v>
      </c>
      <c r="C83" s="25" t="s">
        <v>152</v>
      </c>
      <c r="D83" s="25" t="s">
        <v>187</v>
      </c>
      <c r="E83" s="25" t="s">
        <v>186</v>
      </c>
      <c r="F83" s="25" t="s">
        <v>149</v>
      </c>
      <c r="G83" s="24">
        <v>1320</v>
      </c>
      <c r="H83" s="24">
        <v>1284</v>
      </c>
      <c r="I83" s="24">
        <v>36</v>
      </c>
      <c r="J83" s="24">
        <v>1284</v>
      </c>
      <c r="K83" s="24">
        <v>1284</v>
      </c>
      <c r="L83" s="24" t="str">
        <f>LEFT(Tabel120[[#This Row],[AR]],1)</f>
        <v>6</v>
      </c>
      <c r="M83" s="24" t="str">
        <f>IF(Tabel120[[#This Row],[Rekening]]=6,"Uitgave","Inkomst")</f>
        <v>Inkomst</v>
      </c>
      <c r="N83" s="24"/>
      <c r="O83" s="24"/>
      <c r="P83" s="24"/>
    </row>
    <row r="84" spans="1:16" x14ac:dyDescent="0.3">
      <c r="A84" s="25">
        <v>2015</v>
      </c>
      <c r="B84" s="25" t="s">
        <v>153</v>
      </c>
      <c r="C84" s="25" t="s">
        <v>152</v>
      </c>
      <c r="D84" s="25" t="s">
        <v>185</v>
      </c>
      <c r="E84" s="25" t="s">
        <v>184</v>
      </c>
      <c r="F84" s="25" t="s">
        <v>149</v>
      </c>
      <c r="G84" s="24">
        <v>0</v>
      </c>
      <c r="H84" s="24">
        <v>108.11</v>
      </c>
      <c r="I84" s="24">
        <v>-108.11</v>
      </c>
      <c r="J84" s="24">
        <v>108.11</v>
      </c>
      <c r="K84" s="24">
        <v>108.11</v>
      </c>
      <c r="L84" s="24" t="str">
        <f>LEFT(Tabel120[[#This Row],[AR]],1)</f>
        <v>6</v>
      </c>
      <c r="M84" s="24" t="str">
        <f>IF(Tabel120[[#This Row],[Rekening]]=6,"Uitgave","Inkomst")</f>
        <v>Inkomst</v>
      </c>
      <c r="N84" s="24"/>
      <c r="O84" s="24"/>
      <c r="P84" s="24"/>
    </row>
    <row r="85" spans="1:16" x14ac:dyDescent="0.3">
      <c r="A85" s="25">
        <v>2015</v>
      </c>
      <c r="B85" s="25" t="s">
        <v>153</v>
      </c>
      <c r="C85" s="25" t="s">
        <v>152</v>
      </c>
      <c r="D85" s="25" t="s">
        <v>179</v>
      </c>
      <c r="E85" s="25" t="s">
        <v>178</v>
      </c>
      <c r="F85" s="25" t="s">
        <v>149</v>
      </c>
      <c r="G85" s="24">
        <v>0</v>
      </c>
      <c r="H85" s="24">
        <v>21.99</v>
      </c>
      <c r="I85" s="24">
        <v>-21.99</v>
      </c>
      <c r="J85" s="24">
        <v>21.99</v>
      </c>
      <c r="K85" s="24">
        <v>21.99</v>
      </c>
      <c r="L85" s="24" t="str">
        <f>LEFT(Tabel120[[#This Row],[AR]],1)</f>
        <v>6</v>
      </c>
      <c r="M85" s="24" t="str">
        <f>IF(Tabel120[[#This Row],[Rekening]]=6,"Uitgave","Inkomst")</f>
        <v>Inkomst</v>
      </c>
      <c r="N85" s="24"/>
      <c r="O85" s="24"/>
      <c r="P85" s="24"/>
    </row>
    <row r="86" spans="1:16" x14ac:dyDescent="0.3">
      <c r="A86" s="25">
        <v>2015</v>
      </c>
      <c r="B86" s="25" t="s">
        <v>153</v>
      </c>
      <c r="C86" s="25" t="s">
        <v>152</v>
      </c>
      <c r="D86" s="25" t="s">
        <v>175</v>
      </c>
      <c r="E86" s="25" t="s">
        <v>223</v>
      </c>
      <c r="F86" s="25"/>
      <c r="G86" s="24">
        <v>0</v>
      </c>
      <c r="H86" s="24">
        <v>0.01</v>
      </c>
      <c r="I86" s="24">
        <v>-0.01</v>
      </c>
      <c r="J86" s="24">
        <v>0.01</v>
      </c>
      <c r="K86" s="24">
        <v>0.01</v>
      </c>
      <c r="L86" s="24" t="str">
        <f>LEFT(Tabel120[[#This Row],[AR]],1)</f>
        <v>6</v>
      </c>
      <c r="M86" s="24" t="str">
        <f>IF(Tabel120[[#This Row],[Rekening]]=6,"Uitgave","Inkomst")</f>
        <v>Inkomst</v>
      </c>
      <c r="N86" s="24"/>
      <c r="O86" s="24"/>
      <c r="P86" s="24"/>
    </row>
    <row r="87" spans="1:16" x14ac:dyDescent="0.3">
      <c r="A87" s="25">
        <v>2015</v>
      </c>
      <c r="B87" s="25" t="s">
        <v>153</v>
      </c>
      <c r="C87" s="25" t="s">
        <v>152</v>
      </c>
      <c r="D87" s="25" t="s">
        <v>175</v>
      </c>
      <c r="E87" s="25" t="s">
        <v>223</v>
      </c>
      <c r="F87" s="25" t="s">
        <v>149</v>
      </c>
      <c r="G87" s="24">
        <v>14355.48</v>
      </c>
      <c r="H87" s="24">
        <v>14554.45</v>
      </c>
      <c r="I87" s="24">
        <v>-198.97</v>
      </c>
      <c r="J87" s="24">
        <v>14554.45</v>
      </c>
      <c r="K87" s="24">
        <v>14554.45</v>
      </c>
      <c r="L87" s="24" t="str">
        <f>LEFT(Tabel120[[#This Row],[AR]],1)</f>
        <v>6</v>
      </c>
      <c r="M87" s="24" t="str">
        <f>IF(Tabel120[[#This Row],[Rekening]]=6,"Uitgave","Inkomst")</f>
        <v>Inkomst</v>
      </c>
      <c r="N87" s="24"/>
      <c r="O87" s="24"/>
      <c r="P87" s="24"/>
    </row>
    <row r="88" spans="1:16" x14ac:dyDescent="0.3">
      <c r="A88" s="25">
        <v>2015</v>
      </c>
      <c r="B88" s="25" t="s">
        <v>153</v>
      </c>
      <c r="C88" s="25" t="s">
        <v>152</v>
      </c>
      <c r="D88" s="25" t="s">
        <v>171</v>
      </c>
      <c r="E88" s="25" t="s">
        <v>170</v>
      </c>
      <c r="F88" s="25" t="s">
        <v>149</v>
      </c>
      <c r="G88" s="24">
        <v>0</v>
      </c>
      <c r="H88" s="24">
        <v>0</v>
      </c>
      <c r="I88" s="24">
        <v>0</v>
      </c>
      <c r="J88" s="24">
        <v>0</v>
      </c>
      <c r="K88" s="24">
        <v>0</v>
      </c>
      <c r="L88" s="24" t="str">
        <f>LEFT(Tabel120[[#This Row],[AR]],1)</f>
        <v>6</v>
      </c>
      <c r="M88" s="24" t="str">
        <f>IF(Tabel120[[#This Row],[Rekening]]=6,"Uitgave","Inkomst")</f>
        <v>Inkomst</v>
      </c>
      <c r="N88" s="24"/>
      <c r="O88" s="24"/>
      <c r="P88" s="24"/>
    </row>
    <row r="89" spans="1:16" x14ac:dyDescent="0.3">
      <c r="A89" s="25">
        <v>2015</v>
      </c>
      <c r="B89" s="25" t="s">
        <v>153</v>
      </c>
      <c r="C89" s="25" t="s">
        <v>152</v>
      </c>
      <c r="D89" s="25" t="s">
        <v>167</v>
      </c>
      <c r="E89" s="25" t="s">
        <v>166</v>
      </c>
      <c r="F89" s="25" t="s">
        <v>149</v>
      </c>
      <c r="G89" s="24">
        <v>46.56</v>
      </c>
      <c r="H89" s="24">
        <v>0</v>
      </c>
      <c r="I89" s="24">
        <v>46.56</v>
      </c>
      <c r="J89" s="24">
        <v>0</v>
      </c>
      <c r="K89" s="24">
        <v>0</v>
      </c>
      <c r="L89" s="24" t="str">
        <f>LEFT(Tabel120[[#This Row],[AR]],1)</f>
        <v>6</v>
      </c>
      <c r="M89" s="24" t="str">
        <f>IF(Tabel120[[#This Row],[Rekening]]=6,"Uitgave","Inkomst")</f>
        <v>Inkomst</v>
      </c>
      <c r="N89" s="24"/>
      <c r="O89" s="24"/>
      <c r="P89" s="24"/>
    </row>
    <row r="90" spans="1:16" x14ac:dyDescent="0.3">
      <c r="A90" s="25">
        <v>2015</v>
      </c>
      <c r="B90" s="25" t="s">
        <v>153</v>
      </c>
      <c r="C90" s="25" t="s">
        <v>152</v>
      </c>
      <c r="D90" s="25" t="s">
        <v>165</v>
      </c>
      <c r="E90" s="25" t="s">
        <v>164</v>
      </c>
      <c r="F90" s="25" t="s">
        <v>149</v>
      </c>
      <c r="G90" s="24">
        <v>46.55</v>
      </c>
      <c r="H90" s="24">
        <v>85.88</v>
      </c>
      <c r="I90" s="24">
        <v>-39.33</v>
      </c>
      <c r="J90" s="24">
        <v>85.88</v>
      </c>
      <c r="K90" s="24">
        <v>85.88</v>
      </c>
      <c r="L90" s="24" t="str">
        <f>LEFT(Tabel120[[#This Row],[AR]],1)</f>
        <v>6</v>
      </c>
      <c r="M90" s="24" t="str">
        <f>IF(Tabel120[[#This Row],[Rekening]]=6,"Uitgave","Inkomst")</f>
        <v>Inkomst</v>
      </c>
      <c r="N90" s="24"/>
      <c r="O90" s="24"/>
      <c r="P90" s="24"/>
    </row>
    <row r="91" spans="1:16" x14ac:dyDescent="0.3">
      <c r="A91" s="25">
        <v>2015</v>
      </c>
      <c r="B91" s="25" t="s">
        <v>153</v>
      </c>
      <c r="C91" s="25" t="s">
        <v>152</v>
      </c>
      <c r="D91" s="25" t="s">
        <v>163</v>
      </c>
      <c r="E91" s="25" t="s">
        <v>162</v>
      </c>
      <c r="F91" s="25" t="s">
        <v>161</v>
      </c>
      <c r="G91" s="24">
        <v>10500</v>
      </c>
      <c r="H91" s="24">
        <v>4534.6499999999996</v>
      </c>
      <c r="I91" s="24">
        <v>5965.35</v>
      </c>
      <c r="J91" s="24">
        <v>4534.6499999999996</v>
      </c>
      <c r="K91" s="24">
        <v>4534.6499999999996</v>
      </c>
      <c r="L91" s="24" t="str">
        <f>LEFT(Tabel120[[#This Row],[AR]],1)</f>
        <v>6</v>
      </c>
      <c r="M91" s="24" t="str">
        <f>IF(Tabel120[[#This Row],[Rekening]]=6,"Uitgave","Inkomst")</f>
        <v>Inkomst</v>
      </c>
      <c r="N91" s="24"/>
      <c r="O91" s="24"/>
      <c r="P91" s="24"/>
    </row>
    <row r="92" spans="1:16" x14ac:dyDescent="0.3">
      <c r="A92" s="25">
        <v>2015</v>
      </c>
      <c r="B92" s="25" t="s">
        <v>153</v>
      </c>
      <c r="C92" s="25" t="s">
        <v>152</v>
      </c>
      <c r="D92" s="25" t="s">
        <v>160</v>
      </c>
      <c r="E92" s="25" t="s">
        <v>159</v>
      </c>
      <c r="F92" s="25" t="s">
        <v>222</v>
      </c>
      <c r="G92" s="24">
        <v>6000</v>
      </c>
      <c r="H92" s="24">
        <v>0</v>
      </c>
      <c r="I92" s="24">
        <v>6000</v>
      </c>
      <c r="J92" s="24">
        <v>0</v>
      </c>
      <c r="K92" s="24">
        <v>0</v>
      </c>
      <c r="L92" s="24" t="str">
        <f>LEFT(Tabel120[[#This Row],[AR]],1)</f>
        <v>6</v>
      </c>
      <c r="M92" s="24" t="str">
        <f>IF(Tabel120[[#This Row],[Rekening]]=6,"Uitgave","Inkomst")</f>
        <v>Inkomst</v>
      </c>
      <c r="N92" s="24"/>
      <c r="O92" s="24"/>
      <c r="P92" s="24"/>
    </row>
    <row r="93" spans="1:16" x14ac:dyDescent="0.3">
      <c r="A93" s="25">
        <v>2015</v>
      </c>
      <c r="B93" s="25" t="s">
        <v>153</v>
      </c>
      <c r="C93" s="25" t="s">
        <v>152</v>
      </c>
      <c r="D93" s="25" t="s">
        <v>157</v>
      </c>
      <c r="E93" s="25" t="s">
        <v>156</v>
      </c>
      <c r="F93" s="25" t="s">
        <v>149</v>
      </c>
      <c r="G93" s="24">
        <v>50000</v>
      </c>
      <c r="H93" s="24">
        <v>45000</v>
      </c>
      <c r="I93" s="24">
        <v>5000</v>
      </c>
      <c r="J93" s="24">
        <v>45000</v>
      </c>
      <c r="K93" s="24">
        <v>45000</v>
      </c>
      <c r="L93" s="24" t="str">
        <f>LEFT(Tabel120[[#This Row],[AR]],1)</f>
        <v>7</v>
      </c>
      <c r="M93" s="24" t="str">
        <f>IF(Tabel120[[#This Row],[Rekening]]=6,"Uitgave","Inkomst")</f>
        <v>Inkomst</v>
      </c>
      <c r="N93" s="24"/>
      <c r="O93" s="24"/>
      <c r="P93" s="24"/>
    </row>
    <row r="94" spans="1:16" x14ac:dyDescent="0.3">
      <c r="A94" s="25">
        <v>2015</v>
      </c>
      <c r="B94" s="25" t="s">
        <v>153</v>
      </c>
      <c r="C94" s="25" t="s">
        <v>152</v>
      </c>
      <c r="D94" s="25" t="s">
        <v>221</v>
      </c>
      <c r="E94" s="25" t="s">
        <v>154</v>
      </c>
      <c r="F94" s="25" t="s">
        <v>149</v>
      </c>
      <c r="G94" s="24">
        <v>240</v>
      </c>
      <c r="H94" s="24">
        <v>219.09</v>
      </c>
      <c r="I94" s="24">
        <v>20.91</v>
      </c>
      <c r="J94" s="24">
        <v>219.09</v>
      </c>
      <c r="K94" s="24">
        <v>219.09</v>
      </c>
      <c r="L94" s="24" t="str">
        <f>LEFT(Tabel120[[#This Row],[AR]],1)</f>
        <v>7</v>
      </c>
      <c r="M94" s="24" t="str">
        <f>IF(Tabel120[[#This Row],[Rekening]]=6,"Uitgave","Inkomst")</f>
        <v>Inkomst</v>
      </c>
      <c r="N94" s="24"/>
      <c r="O94" s="24"/>
      <c r="P94" s="24"/>
    </row>
    <row r="95" spans="1:16" x14ac:dyDescent="0.3">
      <c r="A95" s="25">
        <v>2014</v>
      </c>
      <c r="B95" s="25" t="s">
        <v>153</v>
      </c>
      <c r="C95" s="25" t="s">
        <v>152</v>
      </c>
      <c r="D95" s="25">
        <v>612900</v>
      </c>
      <c r="E95" s="25" t="s">
        <v>220</v>
      </c>
      <c r="F95" s="25" t="s">
        <v>217</v>
      </c>
      <c r="G95" s="24">
        <v>150</v>
      </c>
      <c r="H95" s="24">
        <v>32.07</v>
      </c>
      <c r="I95" s="24">
        <v>117.93</v>
      </c>
      <c r="J95" s="24">
        <v>32.07</v>
      </c>
      <c r="K95" s="24">
        <v>32.07</v>
      </c>
      <c r="L95" s="24" t="str">
        <f>LEFT(Tabel120[[#This Row],[AR]],1)</f>
        <v>6</v>
      </c>
      <c r="M95" s="24" t="str">
        <f>IF(Tabel120[[#This Row],[Rekening]]=6,"Uitgave","Inkomst")</f>
        <v>Inkomst</v>
      </c>
      <c r="N95" s="24">
        <v>31684602</v>
      </c>
      <c r="O95" s="24">
        <v>34515327</v>
      </c>
      <c r="P95" s="259">
        <v>7.0000000000000001E-3</v>
      </c>
    </row>
    <row r="96" spans="1:16" x14ac:dyDescent="0.3">
      <c r="A96" s="25">
        <v>2014</v>
      </c>
      <c r="B96" s="25" t="s">
        <v>153</v>
      </c>
      <c r="C96" s="25" t="s">
        <v>152</v>
      </c>
      <c r="D96" s="25" t="s">
        <v>219</v>
      </c>
      <c r="E96" s="25" t="s">
        <v>218</v>
      </c>
      <c r="F96" s="25" t="s">
        <v>217</v>
      </c>
      <c r="G96" s="24">
        <v>150</v>
      </c>
      <c r="H96" s="24">
        <v>0</v>
      </c>
      <c r="I96" s="24">
        <v>150</v>
      </c>
      <c r="J96" s="24">
        <v>0</v>
      </c>
      <c r="K96" s="24">
        <v>0</v>
      </c>
      <c r="L96" s="24" t="str">
        <f>LEFT(Tabel120[[#This Row],[AR]],1)</f>
        <v>6</v>
      </c>
      <c r="M96" s="24" t="str">
        <f>IF(Tabel120[[#This Row],[Rekening]]=6,"Uitgave","Inkomst")</f>
        <v>Inkomst</v>
      </c>
      <c r="N96" s="24"/>
      <c r="O96" s="24"/>
      <c r="P96" s="24"/>
    </row>
    <row r="97" spans="1:16" x14ac:dyDescent="0.3">
      <c r="A97" s="25">
        <v>2014</v>
      </c>
      <c r="B97" s="25" t="s">
        <v>153</v>
      </c>
      <c r="C97" s="25" t="s">
        <v>152</v>
      </c>
      <c r="D97" s="25" t="s">
        <v>216</v>
      </c>
      <c r="E97" s="25" t="s">
        <v>215</v>
      </c>
      <c r="F97" s="25"/>
      <c r="G97" s="24">
        <v>0</v>
      </c>
      <c r="H97" s="24">
        <v>140.11000000000001</v>
      </c>
      <c r="I97" s="24">
        <v>-140.11000000000001</v>
      </c>
      <c r="J97" s="24">
        <v>140.11000000000001</v>
      </c>
      <c r="K97" s="24">
        <v>140.11000000000001</v>
      </c>
      <c r="L97" s="24" t="str">
        <f>LEFT(Tabel120[[#This Row],[AR]],1)</f>
        <v>6</v>
      </c>
      <c r="M97" s="24" t="str">
        <f>IF(Tabel120[[#This Row],[Rekening]]=6,"Uitgave","Inkomst")</f>
        <v>Inkomst</v>
      </c>
      <c r="N97" s="24"/>
      <c r="O97" s="24"/>
      <c r="P97" s="24"/>
    </row>
    <row r="98" spans="1:16" x14ac:dyDescent="0.3">
      <c r="A98" s="25">
        <v>2014</v>
      </c>
      <c r="B98" s="25" t="s">
        <v>153</v>
      </c>
      <c r="C98" s="25" t="s">
        <v>152</v>
      </c>
      <c r="D98" s="25" t="s">
        <v>216</v>
      </c>
      <c r="E98" s="25" t="s">
        <v>215</v>
      </c>
      <c r="F98" s="25" t="s">
        <v>217</v>
      </c>
      <c r="G98" s="24">
        <v>1850</v>
      </c>
      <c r="H98" s="24">
        <v>0</v>
      </c>
      <c r="I98" s="24">
        <v>1850</v>
      </c>
      <c r="J98" s="24">
        <v>0</v>
      </c>
      <c r="K98" s="24">
        <v>0</v>
      </c>
      <c r="L98" s="24" t="str">
        <f>LEFT(Tabel120[[#This Row],[AR]],1)</f>
        <v>6</v>
      </c>
      <c r="M98" s="24" t="str">
        <f>IF(Tabel120[[#This Row],[Rekening]]=6,"Uitgave","Inkomst")</f>
        <v>Inkomst</v>
      </c>
      <c r="N98" s="24"/>
      <c r="O98" s="24"/>
      <c r="P98" s="24"/>
    </row>
    <row r="99" spans="1:16" x14ac:dyDescent="0.3">
      <c r="A99" s="25">
        <v>2014</v>
      </c>
      <c r="B99" s="25" t="s">
        <v>153</v>
      </c>
      <c r="C99" s="25" t="s">
        <v>152</v>
      </c>
      <c r="D99" s="25" t="s">
        <v>216</v>
      </c>
      <c r="E99" s="25" t="s">
        <v>215</v>
      </c>
      <c r="F99" s="25" t="s">
        <v>213</v>
      </c>
      <c r="G99" s="24">
        <v>7250</v>
      </c>
      <c r="H99" s="24">
        <v>7150.87</v>
      </c>
      <c r="I99" s="24">
        <v>99.13</v>
      </c>
      <c r="J99" s="24">
        <v>7150.87</v>
      </c>
      <c r="K99" s="24">
        <v>7150.87</v>
      </c>
      <c r="L99" s="24" t="str">
        <f>LEFT(Tabel120[[#This Row],[AR]],1)</f>
        <v>6</v>
      </c>
      <c r="M99" s="24" t="str">
        <f>IF(Tabel120[[#This Row],[Rekening]]=6,"Uitgave","Inkomst")</f>
        <v>Inkomst</v>
      </c>
      <c r="N99" s="24"/>
      <c r="O99" s="24"/>
      <c r="P99" s="24"/>
    </row>
    <row r="100" spans="1:16" x14ac:dyDescent="0.3">
      <c r="A100" s="25">
        <v>2014</v>
      </c>
      <c r="B100" s="25" t="s">
        <v>153</v>
      </c>
      <c r="C100" s="25" t="s">
        <v>152</v>
      </c>
      <c r="D100" s="25" t="s">
        <v>216</v>
      </c>
      <c r="E100" s="25" t="s">
        <v>215</v>
      </c>
      <c r="F100" s="25" t="s">
        <v>149</v>
      </c>
      <c r="G100" s="24">
        <v>0</v>
      </c>
      <c r="H100" s="24">
        <v>2.85</v>
      </c>
      <c r="I100" s="24">
        <v>-2.85</v>
      </c>
      <c r="J100" s="24">
        <v>2.85</v>
      </c>
      <c r="K100" s="24">
        <v>2.85</v>
      </c>
      <c r="L100" s="24" t="str">
        <f>LEFT(Tabel120[[#This Row],[AR]],1)</f>
        <v>6</v>
      </c>
      <c r="M100" s="24" t="str">
        <f>IF(Tabel120[[#This Row],[Rekening]]=6,"Uitgave","Inkomst")</f>
        <v>Inkomst</v>
      </c>
      <c r="N100" s="24"/>
      <c r="O100" s="24"/>
      <c r="P100" s="24"/>
    </row>
    <row r="101" spans="1:16" x14ac:dyDescent="0.3">
      <c r="A101" s="25">
        <v>2014</v>
      </c>
      <c r="B101" s="25" t="s">
        <v>153</v>
      </c>
      <c r="C101" s="25" t="s">
        <v>152</v>
      </c>
      <c r="D101" s="25" t="s">
        <v>212</v>
      </c>
      <c r="E101" s="25" t="s">
        <v>211</v>
      </c>
      <c r="F101" s="25" t="s">
        <v>214</v>
      </c>
      <c r="G101" s="24">
        <v>1500</v>
      </c>
      <c r="H101" s="24">
        <v>0</v>
      </c>
      <c r="I101" s="24">
        <v>1500</v>
      </c>
      <c r="J101" s="24">
        <v>0</v>
      </c>
      <c r="K101" s="24">
        <v>0</v>
      </c>
      <c r="L101" s="24" t="str">
        <f>LEFT(Tabel120[[#This Row],[AR]],1)</f>
        <v>6</v>
      </c>
      <c r="M101" s="24" t="str">
        <f>IF(Tabel120[[#This Row],[Rekening]]=6,"Uitgave","Inkomst")</f>
        <v>Inkomst</v>
      </c>
      <c r="N101" s="24"/>
      <c r="O101" s="24"/>
      <c r="P101" s="24"/>
    </row>
    <row r="102" spans="1:16" x14ac:dyDescent="0.3">
      <c r="A102" s="25">
        <v>2014</v>
      </c>
      <c r="B102" s="25" t="s">
        <v>153</v>
      </c>
      <c r="C102" s="25" t="s">
        <v>152</v>
      </c>
      <c r="D102" s="25" t="s">
        <v>212</v>
      </c>
      <c r="E102" s="25" t="s">
        <v>211</v>
      </c>
      <c r="F102" s="25" t="s">
        <v>207</v>
      </c>
      <c r="G102" s="24">
        <v>2000</v>
      </c>
      <c r="H102" s="24">
        <v>553.6</v>
      </c>
      <c r="I102" s="24">
        <v>1446.4</v>
      </c>
      <c r="J102" s="24">
        <v>553.6</v>
      </c>
      <c r="K102" s="24">
        <v>553.6</v>
      </c>
      <c r="L102" s="24" t="str">
        <f>LEFT(Tabel120[[#This Row],[AR]],1)</f>
        <v>6</v>
      </c>
      <c r="M102" s="24" t="str">
        <f>IF(Tabel120[[#This Row],[Rekening]]=6,"Uitgave","Inkomst")</f>
        <v>Inkomst</v>
      </c>
      <c r="N102" s="24"/>
      <c r="O102" s="24"/>
      <c r="P102" s="24"/>
    </row>
    <row r="103" spans="1:16" x14ac:dyDescent="0.3">
      <c r="A103" s="25">
        <v>2014</v>
      </c>
      <c r="B103" s="25" t="s">
        <v>153</v>
      </c>
      <c r="C103" s="25" t="s">
        <v>152</v>
      </c>
      <c r="D103" s="25" t="s">
        <v>212</v>
      </c>
      <c r="E103" s="25" t="s">
        <v>211</v>
      </c>
      <c r="F103" s="25" t="s">
        <v>213</v>
      </c>
      <c r="G103" s="24">
        <v>0</v>
      </c>
      <c r="H103" s="24">
        <v>233.2</v>
      </c>
      <c r="I103" s="24">
        <v>-233.2</v>
      </c>
      <c r="J103" s="24">
        <v>233.2</v>
      </c>
      <c r="K103" s="24">
        <v>233.2</v>
      </c>
      <c r="L103" s="24" t="str">
        <f>LEFT(Tabel120[[#This Row],[AR]],1)</f>
        <v>6</v>
      </c>
      <c r="M103" s="24" t="str">
        <f>IF(Tabel120[[#This Row],[Rekening]]=6,"Uitgave","Inkomst")</f>
        <v>Inkomst</v>
      </c>
      <c r="N103" s="24"/>
      <c r="O103" s="24"/>
      <c r="P103" s="24"/>
    </row>
    <row r="104" spans="1:16" x14ac:dyDescent="0.3">
      <c r="A104" s="25">
        <v>2014</v>
      </c>
      <c r="B104" s="25" t="s">
        <v>153</v>
      </c>
      <c r="C104" s="25" t="s">
        <v>152</v>
      </c>
      <c r="D104" s="25" t="s">
        <v>212</v>
      </c>
      <c r="E104" s="25" t="s">
        <v>211</v>
      </c>
      <c r="F104" s="25" t="s">
        <v>194</v>
      </c>
      <c r="G104" s="24">
        <v>0</v>
      </c>
      <c r="H104" s="24">
        <v>212</v>
      </c>
      <c r="I104" s="24">
        <v>-212</v>
      </c>
      <c r="J104" s="24">
        <v>212</v>
      </c>
      <c r="K104" s="24">
        <v>212</v>
      </c>
      <c r="L104" s="24" t="str">
        <f>LEFT(Tabel120[[#This Row],[AR]],1)</f>
        <v>6</v>
      </c>
      <c r="M104" s="24" t="str">
        <f>IF(Tabel120[[#This Row],[Rekening]]=6,"Uitgave","Inkomst")</f>
        <v>Inkomst</v>
      </c>
      <c r="N104" s="24"/>
      <c r="O104" s="24"/>
      <c r="P104" s="24"/>
    </row>
    <row r="105" spans="1:16" x14ac:dyDescent="0.3">
      <c r="A105" s="25">
        <v>2014</v>
      </c>
      <c r="B105" s="25" t="s">
        <v>153</v>
      </c>
      <c r="C105" s="25" t="s">
        <v>152</v>
      </c>
      <c r="D105" s="25" t="s">
        <v>212</v>
      </c>
      <c r="E105" s="25" t="s">
        <v>211</v>
      </c>
      <c r="F105" s="25" t="s">
        <v>202</v>
      </c>
      <c r="G105" s="24">
        <v>1500</v>
      </c>
      <c r="H105" s="24">
        <v>0</v>
      </c>
      <c r="I105" s="24">
        <v>1500</v>
      </c>
      <c r="J105" s="24">
        <v>0</v>
      </c>
      <c r="K105" s="24">
        <v>0</v>
      </c>
      <c r="L105" s="24" t="str">
        <f>LEFT(Tabel120[[#This Row],[AR]],1)</f>
        <v>6</v>
      </c>
      <c r="M105" s="24" t="str">
        <f>IF(Tabel120[[#This Row],[Rekening]]=6,"Uitgave","Inkomst")</f>
        <v>Inkomst</v>
      </c>
      <c r="N105" s="24"/>
      <c r="O105" s="24"/>
      <c r="P105" s="24"/>
    </row>
    <row r="106" spans="1:16" x14ac:dyDescent="0.3">
      <c r="A106" s="25">
        <v>2014</v>
      </c>
      <c r="B106" s="25" t="s">
        <v>153</v>
      </c>
      <c r="C106" s="25" t="s">
        <v>152</v>
      </c>
      <c r="D106" s="25" t="s">
        <v>210</v>
      </c>
      <c r="E106" s="25" t="s">
        <v>209</v>
      </c>
      <c r="F106" s="25"/>
      <c r="G106" s="24">
        <v>0</v>
      </c>
      <c r="H106" s="24">
        <v>0</v>
      </c>
      <c r="I106" s="24">
        <v>0</v>
      </c>
      <c r="J106" s="24">
        <v>0</v>
      </c>
      <c r="K106" s="24">
        <v>0</v>
      </c>
      <c r="L106" s="24" t="str">
        <f>LEFT(Tabel120[[#This Row],[AR]],1)</f>
        <v>6</v>
      </c>
      <c r="M106" s="24" t="str">
        <f>IF(Tabel120[[#This Row],[Rekening]]=6,"Uitgave","Inkomst")</f>
        <v>Inkomst</v>
      </c>
      <c r="N106" s="24"/>
      <c r="O106" s="24"/>
      <c r="P106" s="24"/>
    </row>
    <row r="107" spans="1:16" x14ac:dyDescent="0.3">
      <c r="A107" s="25">
        <v>2014</v>
      </c>
      <c r="B107" s="25" t="s">
        <v>153</v>
      </c>
      <c r="C107" s="25" t="s">
        <v>152</v>
      </c>
      <c r="D107" s="25" t="s">
        <v>210</v>
      </c>
      <c r="E107" s="25" t="s">
        <v>209</v>
      </c>
      <c r="F107" s="25" t="s">
        <v>197</v>
      </c>
      <c r="G107" s="24">
        <v>3500</v>
      </c>
      <c r="H107" s="24">
        <v>2619.6</v>
      </c>
      <c r="I107" s="24">
        <v>880.4</v>
      </c>
      <c r="J107" s="24">
        <v>2619.6</v>
      </c>
      <c r="K107" s="24">
        <v>2619.6</v>
      </c>
      <c r="L107" s="24" t="str">
        <f>LEFT(Tabel120[[#This Row],[AR]],1)</f>
        <v>6</v>
      </c>
      <c r="M107" s="24" t="str">
        <f>IF(Tabel120[[#This Row],[Rekening]]=6,"Uitgave","Inkomst")</f>
        <v>Inkomst</v>
      </c>
      <c r="N107" s="24"/>
      <c r="O107" s="24"/>
      <c r="P107" s="24"/>
    </row>
    <row r="108" spans="1:16" x14ac:dyDescent="0.3">
      <c r="A108" s="25">
        <v>2014</v>
      </c>
      <c r="B108" s="25" t="s">
        <v>153</v>
      </c>
      <c r="C108" s="25" t="s">
        <v>152</v>
      </c>
      <c r="D108" s="25" t="s">
        <v>210</v>
      </c>
      <c r="E108" s="25" t="s">
        <v>209</v>
      </c>
      <c r="F108" s="25" t="s">
        <v>194</v>
      </c>
      <c r="G108" s="24">
        <v>179</v>
      </c>
      <c r="H108" s="24">
        <v>0</v>
      </c>
      <c r="I108" s="24">
        <v>179</v>
      </c>
      <c r="J108" s="24">
        <v>0</v>
      </c>
      <c r="K108" s="24">
        <v>0</v>
      </c>
      <c r="L108" s="24" t="str">
        <f>LEFT(Tabel120[[#This Row],[AR]],1)</f>
        <v>6</v>
      </c>
      <c r="M108" s="24" t="str">
        <f>IF(Tabel120[[#This Row],[Rekening]]=6,"Uitgave","Inkomst")</f>
        <v>Inkomst</v>
      </c>
      <c r="N108" s="24"/>
      <c r="O108" s="24"/>
      <c r="P108" s="24"/>
    </row>
    <row r="109" spans="1:16" x14ac:dyDescent="0.3">
      <c r="A109" s="25">
        <v>2014</v>
      </c>
      <c r="B109" s="25" t="s">
        <v>153</v>
      </c>
      <c r="C109" s="25" t="s">
        <v>152</v>
      </c>
      <c r="D109" s="25" t="s">
        <v>210</v>
      </c>
      <c r="E109" s="25" t="s">
        <v>209</v>
      </c>
      <c r="F109" s="25" t="s">
        <v>205</v>
      </c>
      <c r="G109" s="24">
        <v>1500</v>
      </c>
      <c r="H109" s="24">
        <v>1487.09</v>
      </c>
      <c r="I109" s="24">
        <v>12.91</v>
      </c>
      <c r="J109" s="24">
        <v>1487.09</v>
      </c>
      <c r="K109" s="24">
        <v>1487.09</v>
      </c>
      <c r="L109" s="24" t="str">
        <f>LEFT(Tabel120[[#This Row],[AR]],1)</f>
        <v>6</v>
      </c>
      <c r="M109" s="24" t="str">
        <f>IF(Tabel120[[#This Row],[Rekening]]=6,"Uitgave","Inkomst")</f>
        <v>Inkomst</v>
      </c>
      <c r="N109" s="24"/>
      <c r="O109" s="24"/>
      <c r="P109" s="24"/>
    </row>
    <row r="110" spans="1:16" x14ac:dyDescent="0.3">
      <c r="A110" s="25">
        <v>2014</v>
      </c>
      <c r="B110" s="25" t="s">
        <v>153</v>
      </c>
      <c r="C110" s="25" t="s">
        <v>152</v>
      </c>
      <c r="D110" s="25" t="s">
        <v>204</v>
      </c>
      <c r="E110" s="25" t="s">
        <v>203</v>
      </c>
      <c r="F110" s="25"/>
      <c r="G110" s="24">
        <v>0</v>
      </c>
      <c r="H110" s="24">
        <v>0</v>
      </c>
      <c r="I110" s="24">
        <v>0</v>
      </c>
      <c r="J110" s="24">
        <v>0</v>
      </c>
      <c r="K110" s="24">
        <v>0</v>
      </c>
      <c r="L110" s="24" t="str">
        <f>LEFT(Tabel120[[#This Row],[AR]],1)</f>
        <v>6</v>
      </c>
      <c r="M110" s="24" t="str">
        <f>IF(Tabel120[[#This Row],[Rekening]]=6,"Uitgave","Inkomst")</f>
        <v>Inkomst</v>
      </c>
      <c r="N110" s="24"/>
      <c r="O110" s="24"/>
      <c r="P110" s="24"/>
    </row>
    <row r="111" spans="1:16" x14ac:dyDescent="0.3">
      <c r="A111" s="25">
        <v>2014</v>
      </c>
      <c r="B111" s="25" t="s">
        <v>153</v>
      </c>
      <c r="C111" s="25" t="s">
        <v>152</v>
      </c>
      <c r="D111" s="25" t="s">
        <v>204</v>
      </c>
      <c r="E111" s="25" t="s">
        <v>203</v>
      </c>
      <c r="F111" s="25" t="s">
        <v>208</v>
      </c>
      <c r="G111" s="24">
        <v>1000</v>
      </c>
      <c r="H111" s="24">
        <v>0</v>
      </c>
      <c r="I111" s="24">
        <v>1000</v>
      </c>
      <c r="J111" s="24">
        <v>0</v>
      </c>
      <c r="K111" s="24">
        <v>0</v>
      </c>
      <c r="L111" s="24" t="str">
        <f>LEFT(Tabel120[[#This Row],[AR]],1)</f>
        <v>6</v>
      </c>
      <c r="M111" s="24" t="str">
        <f>IF(Tabel120[[#This Row],[Rekening]]=6,"Uitgave","Inkomst")</f>
        <v>Inkomst</v>
      </c>
      <c r="N111" s="24"/>
      <c r="O111" s="24"/>
      <c r="P111" s="24"/>
    </row>
    <row r="112" spans="1:16" x14ac:dyDescent="0.3">
      <c r="A112" s="25">
        <v>2014</v>
      </c>
      <c r="B112" s="25" t="s">
        <v>153</v>
      </c>
      <c r="C112" s="25" t="s">
        <v>152</v>
      </c>
      <c r="D112" s="25" t="s">
        <v>204</v>
      </c>
      <c r="E112" s="25" t="s">
        <v>203</v>
      </c>
      <c r="F112" s="25" t="s">
        <v>207</v>
      </c>
      <c r="G112" s="24">
        <v>500</v>
      </c>
      <c r="H112" s="24">
        <v>0</v>
      </c>
      <c r="I112" s="24">
        <v>500</v>
      </c>
      <c r="J112" s="24">
        <v>0</v>
      </c>
      <c r="K112" s="24">
        <v>0</v>
      </c>
      <c r="L112" s="24" t="str">
        <f>LEFT(Tabel120[[#This Row],[AR]],1)</f>
        <v>6</v>
      </c>
      <c r="M112" s="24" t="str">
        <f>IF(Tabel120[[#This Row],[Rekening]]=6,"Uitgave","Inkomst")</f>
        <v>Inkomst</v>
      </c>
      <c r="N112" s="24"/>
      <c r="O112" s="24"/>
      <c r="P112" s="24"/>
    </row>
    <row r="113" spans="1:16" x14ac:dyDescent="0.3">
      <c r="A113" s="25">
        <v>2014</v>
      </c>
      <c r="B113" s="25" t="s">
        <v>153</v>
      </c>
      <c r="C113" s="25" t="s">
        <v>152</v>
      </c>
      <c r="D113" s="25" t="s">
        <v>204</v>
      </c>
      <c r="E113" s="25" t="s">
        <v>203</v>
      </c>
      <c r="F113" s="25" t="s">
        <v>206</v>
      </c>
      <c r="G113" s="24">
        <v>1000</v>
      </c>
      <c r="H113" s="24">
        <v>0</v>
      </c>
      <c r="I113" s="24">
        <v>1000</v>
      </c>
      <c r="J113" s="24">
        <v>0</v>
      </c>
      <c r="K113" s="24">
        <v>0</v>
      </c>
      <c r="L113" s="24" t="str">
        <f>LEFT(Tabel120[[#This Row],[AR]],1)</f>
        <v>6</v>
      </c>
      <c r="M113" s="24" t="str">
        <f>IF(Tabel120[[#This Row],[Rekening]]=6,"Uitgave","Inkomst")</f>
        <v>Inkomst</v>
      </c>
      <c r="N113" s="24"/>
      <c r="O113" s="24"/>
      <c r="P113" s="24"/>
    </row>
    <row r="114" spans="1:16" x14ac:dyDescent="0.3">
      <c r="A114" s="25">
        <v>2014</v>
      </c>
      <c r="B114" s="25" t="s">
        <v>153</v>
      </c>
      <c r="C114" s="25" t="s">
        <v>152</v>
      </c>
      <c r="D114" s="25" t="s">
        <v>204</v>
      </c>
      <c r="E114" s="25" t="s">
        <v>203</v>
      </c>
      <c r="F114" s="25" t="s">
        <v>197</v>
      </c>
      <c r="G114" s="24">
        <v>4250</v>
      </c>
      <c r="H114" s="24">
        <v>2364.8200000000002</v>
      </c>
      <c r="I114" s="24">
        <v>1885.18</v>
      </c>
      <c r="J114" s="24">
        <v>2364.8200000000002</v>
      </c>
      <c r="K114" s="24">
        <v>2364.8200000000002</v>
      </c>
      <c r="L114" s="24" t="str">
        <f>LEFT(Tabel120[[#This Row],[AR]],1)</f>
        <v>6</v>
      </c>
      <c r="M114" s="24" t="str">
        <f>IF(Tabel120[[#This Row],[Rekening]]=6,"Uitgave","Inkomst")</f>
        <v>Inkomst</v>
      </c>
      <c r="N114" s="24"/>
      <c r="O114" s="24"/>
      <c r="P114" s="24"/>
    </row>
    <row r="115" spans="1:16" x14ac:dyDescent="0.3">
      <c r="A115" s="25">
        <v>2014</v>
      </c>
      <c r="B115" s="25" t="s">
        <v>153</v>
      </c>
      <c r="C115" s="25" t="s">
        <v>152</v>
      </c>
      <c r="D115" s="25" t="s">
        <v>204</v>
      </c>
      <c r="E115" s="25" t="s">
        <v>203</v>
      </c>
      <c r="F115" s="25" t="s">
        <v>205</v>
      </c>
      <c r="G115" s="24">
        <v>1600</v>
      </c>
      <c r="H115" s="24">
        <v>611.66</v>
      </c>
      <c r="I115" s="24">
        <v>988.34</v>
      </c>
      <c r="J115" s="24">
        <v>611.66</v>
      </c>
      <c r="K115" s="24">
        <v>611.66</v>
      </c>
      <c r="L115" s="24" t="str">
        <f>LEFT(Tabel120[[#This Row],[AR]],1)</f>
        <v>6</v>
      </c>
      <c r="M115" s="24" t="str">
        <f>IF(Tabel120[[#This Row],[Rekening]]=6,"Uitgave","Inkomst")</f>
        <v>Inkomst</v>
      </c>
      <c r="N115" s="24"/>
      <c r="O115" s="24"/>
      <c r="P115" s="24"/>
    </row>
    <row r="116" spans="1:16" x14ac:dyDescent="0.3">
      <c r="A116" s="25">
        <v>2014</v>
      </c>
      <c r="B116" s="25" t="s">
        <v>153</v>
      </c>
      <c r="C116" s="25" t="s">
        <v>152</v>
      </c>
      <c r="D116" s="25" t="s">
        <v>204</v>
      </c>
      <c r="E116" s="25" t="s">
        <v>203</v>
      </c>
      <c r="F116" s="25" t="s">
        <v>202</v>
      </c>
      <c r="G116" s="24">
        <v>500</v>
      </c>
      <c r="H116" s="24">
        <v>0</v>
      </c>
      <c r="I116" s="24">
        <v>500</v>
      </c>
      <c r="J116" s="24">
        <v>0</v>
      </c>
      <c r="K116" s="24">
        <v>0</v>
      </c>
      <c r="L116" s="24" t="str">
        <f>LEFT(Tabel120[[#This Row],[AR]],1)</f>
        <v>6</v>
      </c>
      <c r="M116" s="24" t="str">
        <f>IF(Tabel120[[#This Row],[Rekening]]=6,"Uitgave","Inkomst")</f>
        <v>Inkomst</v>
      </c>
      <c r="N116" s="24"/>
      <c r="O116" s="24"/>
      <c r="P116" s="24"/>
    </row>
    <row r="117" spans="1:16" x14ac:dyDescent="0.3">
      <c r="A117" s="25">
        <v>2014</v>
      </c>
      <c r="B117" s="25" t="s">
        <v>153</v>
      </c>
      <c r="C117" s="25" t="s">
        <v>152</v>
      </c>
      <c r="D117" s="25" t="s">
        <v>201</v>
      </c>
      <c r="E117" s="25" t="s">
        <v>200</v>
      </c>
      <c r="F117" s="25"/>
      <c r="G117" s="24">
        <v>0</v>
      </c>
      <c r="H117" s="24">
        <v>34.549999999999997</v>
      </c>
      <c r="I117" s="24">
        <v>-34.549999999999997</v>
      </c>
      <c r="J117" s="24">
        <v>34.549999999999997</v>
      </c>
      <c r="K117" s="24">
        <v>34.549999999999997</v>
      </c>
      <c r="L117" s="24" t="str">
        <f>LEFT(Tabel120[[#This Row],[AR]],1)</f>
        <v>6</v>
      </c>
      <c r="M117" s="24" t="str">
        <f>IF(Tabel120[[#This Row],[Rekening]]=6,"Uitgave","Inkomst")</f>
        <v>Inkomst</v>
      </c>
      <c r="N117" s="24"/>
      <c r="O117" s="24"/>
      <c r="P117" s="24"/>
    </row>
    <row r="118" spans="1:16" x14ac:dyDescent="0.3">
      <c r="A118" s="25">
        <v>2014</v>
      </c>
      <c r="B118" s="25" t="s">
        <v>153</v>
      </c>
      <c r="C118" s="25" t="s">
        <v>152</v>
      </c>
      <c r="D118" s="25" t="s">
        <v>199</v>
      </c>
      <c r="E118" s="25" t="s">
        <v>198</v>
      </c>
      <c r="F118" s="25"/>
      <c r="G118" s="24">
        <v>0</v>
      </c>
      <c r="H118" s="24">
        <v>0</v>
      </c>
      <c r="I118" s="24">
        <v>0</v>
      </c>
      <c r="J118" s="24">
        <v>0</v>
      </c>
      <c r="K118" s="24">
        <v>0</v>
      </c>
      <c r="L118" s="24" t="str">
        <f>LEFT(Tabel120[[#This Row],[AR]],1)</f>
        <v>6</v>
      </c>
      <c r="M118" s="24" t="str">
        <f>IF(Tabel120[[#This Row],[Rekening]]=6,"Uitgave","Inkomst")</f>
        <v>Inkomst</v>
      </c>
      <c r="N118" s="24"/>
      <c r="O118" s="24"/>
      <c r="P118" s="24"/>
    </row>
    <row r="119" spans="1:16" x14ac:dyDescent="0.3">
      <c r="A119" s="25">
        <v>2014</v>
      </c>
      <c r="B119" s="25" t="s">
        <v>153</v>
      </c>
      <c r="C119" s="25" t="s">
        <v>152</v>
      </c>
      <c r="D119" s="25" t="s">
        <v>199</v>
      </c>
      <c r="E119" s="25" t="s">
        <v>198</v>
      </c>
      <c r="F119" s="25" t="s">
        <v>197</v>
      </c>
      <c r="G119" s="24">
        <v>3000</v>
      </c>
      <c r="H119" s="24">
        <v>462.98</v>
      </c>
      <c r="I119" s="24">
        <v>2537.02</v>
      </c>
      <c r="J119" s="24">
        <v>462.98</v>
      </c>
      <c r="K119" s="24">
        <v>462.98</v>
      </c>
      <c r="L119" s="24" t="str">
        <f>LEFT(Tabel120[[#This Row],[AR]],1)</f>
        <v>6</v>
      </c>
      <c r="M119" s="24" t="str">
        <f>IF(Tabel120[[#This Row],[Rekening]]=6,"Uitgave","Inkomst")</f>
        <v>Inkomst</v>
      </c>
      <c r="N119" s="24"/>
      <c r="O119" s="24"/>
      <c r="P119" s="24"/>
    </row>
    <row r="120" spans="1:16" x14ac:dyDescent="0.3">
      <c r="A120" s="25">
        <v>2014</v>
      </c>
      <c r="B120" s="25" t="s">
        <v>153</v>
      </c>
      <c r="C120" s="25" t="s">
        <v>152</v>
      </c>
      <c r="D120" s="25" t="s">
        <v>196</v>
      </c>
      <c r="E120" s="25" t="s">
        <v>195</v>
      </c>
      <c r="F120" s="25"/>
      <c r="G120" s="24">
        <v>0</v>
      </c>
      <c r="H120" s="24">
        <v>0</v>
      </c>
      <c r="I120" s="24">
        <v>0</v>
      </c>
      <c r="J120" s="24">
        <v>0</v>
      </c>
      <c r="K120" s="24">
        <v>0</v>
      </c>
      <c r="L120" s="24" t="str">
        <f>LEFT(Tabel120[[#This Row],[AR]],1)</f>
        <v>6</v>
      </c>
      <c r="M120" s="24" t="str">
        <f>IF(Tabel120[[#This Row],[Rekening]]=6,"Uitgave","Inkomst")</f>
        <v>Inkomst</v>
      </c>
      <c r="N120" s="24"/>
      <c r="O120" s="24"/>
      <c r="P120" s="24"/>
    </row>
    <row r="121" spans="1:16" x14ac:dyDescent="0.3">
      <c r="A121" s="25">
        <v>2014</v>
      </c>
      <c r="B121" s="25" t="s">
        <v>153</v>
      </c>
      <c r="C121" s="25" t="s">
        <v>152</v>
      </c>
      <c r="D121" s="25" t="s">
        <v>196</v>
      </c>
      <c r="E121" s="25" t="s">
        <v>195</v>
      </c>
      <c r="F121" s="25" t="s">
        <v>197</v>
      </c>
      <c r="G121" s="24">
        <v>520.29999999999995</v>
      </c>
      <c r="H121" s="24">
        <v>1636.82</v>
      </c>
      <c r="I121" s="24">
        <v>-1116.52</v>
      </c>
      <c r="J121" s="24">
        <v>1636.82</v>
      </c>
      <c r="K121" s="24">
        <v>1636.82</v>
      </c>
      <c r="L121" s="24" t="str">
        <f>LEFT(Tabel120[[#This Row],[AR]],1)</f>
        <v>6</v>
      </c>
      <c r="M121" s="24" t="str">
        <f>IF(Tabel120[[#This Row],[Rekening]]=6,"Uitgave","Inkomst")</f>
        <v>Inkomst</v>
      </c>
      <c r="N121" s="24"/>
      <c r="O121" s="24"/>
      <c r="P121" s="24"/>
    </row>
    <row r="122" spans="1:16" x14ac:dyDescent="0.3">
      <c r="A122" s="25">
        <v>2014</v>
      </c>
      <c r="B122" s="25" t="s">
        <v>153</v>
      </c>
      <c r="C122" s="25" t="s">
        <v>152</v>
      </c>
      <c r="D122" s="25" t="s">
        <v>196</v>
      </c>
      <c r="E122" s="25" t="s">
        <v>195</v>
      </c>
      <c r="F122" s="25" t="s">
        <v>194</v>
      </c>
      <c r="G122" s="24">
        <v>3150</v>
      </c>
      <c r="H122" s="24">
        <v>1165.0999999999999</v>
      </c>
      <c r="I122" s="24">
        <v>1984.9</v>
      </c>
      <c r="J122" s="24">
        <v>1165.0999999999999</v>
      </c>
      <c r="K122" s="24">
        <v>1165.0999999999999</v>
      </c>
      <c r="L122" s="24" t="str">
        <f>LEFT(Tabel120[[#This Row],[AR]],1)</f>
        <v>6</v>
      </c>
      <c r="M122" s="24" t="str">
        <f>IF(Tabel120[[#This Row],[Rekening]]=6,"Uitgave","Inkomst")</f>
        <v>Inkomst</v>
      </c>
      <c r="N122" s="24"/>
      <c r="O122" s="24"/>
      <c r="P122" s="24"/>
    </row>
    <row r="123" spans="1:16" x14ac:dyDescent="0.3">
      <c r="A123" s="25">
        <v>2014</v>
      </c>
      <c r="B123" s="25" t="s">
        <v>153</v>
      </c>
      <c r="C123" s="25" t="s">
        <v>152</v>
      </c>
      <c r="D123" s="25" t="s">
        <v>193</v>
      </c>
      <c r="E123" s="25" t="s">
        <v>192</v>
      </c>
      <c r="F123" s="25" t="s">
        <v>149</v>
      </c>
      <c r="G123" s="24">
        <v>12655</v>
      </c>
      <c r="H123" s="24">
        <v>15186.24</v>
      </c>
      <c r="I123" s="24">
        <v>-2531.2399999999998</v>
      </c>
      <c r="J123" s="24">
        <v>15186.24</v>
      </c>
      <c r="K123" s="24">
        <v>15186.24</v>
      </c>
      <c r="L123" s="24" t="str">
        <f>LEFT(Tabel120[[#This Row],[AR]],1)</f>
        <v>6</v>
      </c>
      <c r="M123" s="24" t="str">
        <f>IF(Tabel120[[#This Row],[Rekening]]=6,"Uitgave","Inkomst")</f>
        <v>Inkomst</v>
      </c>
      <c r="N123" s="24"/>
      <c r="O123" s="24"/>
      <c r="P123" s="24"/>
    </row>
    <row r="124" spans="1:16" x14ac:dyDescent="0.3">
      <c r="A124" s="25">
        <v>2014</v>
      </c>
      <c r="B124" s="25" t="s">
        <v>153</v>
      </c>
      <c r="C124" s="25" t="s">
        <v>152</v>
      </c>
      <c r="D124" s="25" t="s">
        <v>191</v>
      </c>
      <c r="E124" s="25" t="s">
        <v>190</v>
      </c>
      <c r="F124" s="25" t="s">
        <v>149</v>
      </c>
      <c r="G124" s="24">
        <v>0</v>
      </c>
      <c r="H124" s="24">
        <v>0</v>
      </c>
      <c r="I124" s="24">
        <v>0</v>
      </c>
      <c r="J124" s="24">
        <v>0</v>
      </c>
      <c r="K124" s="24">
        <v>0</v>
      </c>
      <c r="L124" s="24" t="str">
        <f>LEFT(Tabel120[[#This Row],[AR]],1)</f>
        <v>6</v>
      </c>
      <c r="M124" s="24" t="str">
        <f>IF(Tabel120[[#This Row],[Rekening]]=6,"Uitgave","Inkomst")</f>
        <v>Inkomst</v>
      </c>
      <c r="N124" s="24"/>
      <c r="O124" s="24"/>
      <c r="P124" s="24"/>
    </row>
    <row r="125" spans="1:16" x14ac:dyDescent="0.3">
      <c r="A125" s="25">
        <v>2014</v>
      </c>
      <c r="B125" s="25" t="s">
        <v>153</v>
      </c>
      <c r="C125" s="25" t="s">
        <v>152</v>
      </c>
      <c r="D125" s="25" t="s">
        <v>189</v>
      </c>
      <c r="E125" s="25" t="s">
        <v>188</v>
      </c>
      <c r="F125" s="25" t="s">
        <v>149</v>
      </c>
      <c r="G125" s="24">
        <v>0</v>
      </c>
      <c r="H125" s="24">
        <v>673.33</v>
      </c>
      <c r="I125" s="24">
        <v>-673.33</v>
      </c>
      <c r="J125" s="24">
        <v>673.33</v>
      </c>
      <c r="K125" s="24">
        <v>673.33</v>
      </c>
      <c r="L125" s="24" t="str">
        <f>LEFT(Tabel120[[#This Row],[AR]],1)</f>
        <v>6</v>
      </c>
      <c r="M125" s="24" t="str">
        <f>IF(Tabel120[[#This Row],[Rekening]]=6,"Uitgave","Inkomst")</f>
        <v>Inkomst</v>
      </c>
      <c r="N125" s="24"/>
      <c r="O125" s="24"/>
      <c r="P125" s="24"/>
    </row>
    <row r="126" spans="1:16" x14ac:dyDescent="0.3">
      <c r="A126" s="25">
        <v>2014</v>
      </c>
      <c r="B126" s="25" t="s">
        <v>153</v>
      </c>
      <c r="C126" s="25" t="s">
        <v>152</v>
      </c>
      <c r="D126" s="25" t="s">
        <v>187</v>
      </c>
      <c r="E126" s="25" t="s">
        <v>186</v>
      </c>
      <c r="F126" s="25"/>
      <c r="G126" s="24">
        <v>0</v>
      </c>
      <c r="H126" s="24">
        <v>132</v>
      </c>
      <c r="I126" s="24">
        <v>-132</v>
      </c>
      <c r="J126" s="24">
        <v>132</v>
      </c>
      <c r="K126" s="24">
        <v>132</v>
      </c>
      <c r="L126" s="24" t="str">
        <f>LEFT(Tabel120[[#This Row],[AR]],1)</f>
        <v>6</v>
      </c>
      <c r="M126" s="24" t="str">
        <f>IF(Tabel120[[#This Row],[Rekening]]=6,"Uitgave","Inkomst")</f>
        <v>Inkomst</v>
      </c>
      <c r="N126" s="24"/>
      <c r="O126" s="24"/>
      <c r="P126" s="24"/>
    </row>
    <row r="127" spans="1:16" x14ac:dyDescent="0.3">
      <c r="A127" s="25">
        <v>2014</v>
      </c>
      <c r="B127" s="25" t="s">
        <v>153</v>
      </c>
      <c r="C127" s="25" t="s">
        <v>152</v>
      </c>
      <c r="D127" s="25" t="s">
        <v>187</v>
      </c>
      <c r="E127" s="25" t="s">
        <v>186</v>
      </c>
      <c r="F127" s="25" t="s">
        <v>149</v>
      </c>
      <c r="G127" s="24">
        <v>0</v>
      </c>
      <c r="H127" s="24">
        <v>300</v>
      </c>
      <c r="I127" s="24">
        <v>-300</v>
      </c>
      <c r="J127" s="24">
        <v>300</v>
      </c>
      <c r="K127" s="24">
        <v>300</v>
      </c>
      <c r="L127" s="24" t="str">
        <f>LEFT(Tabel120[[#This Row],[AR]],1)</f>
        <v>6</v>
      </c>
      <c r="M127" s="24" t="str">
        <f>IF(Tabel120[[#This Row],[Rekening]]=6,"Uitgave","Inkomst")</f>
        <v>Inkomst</v>
      </c>
      <c r="N127" s="24"/>
      <c r="O127" s="24"/>
      <c r="P127" s="24"/>
    </row>
    <row r="128" spans="1:16" x14ac:dyDescent="0.3">
      <c r="A128" s="25">
        <v>2014</v>
      </c>
      <c r="B128" s="25" t="s">
        <v>153</v>
      </c>
      <c r="C128" s="25" t="s">
        <v>152</v>
      </c>
      <c r="D128" s="25" t="s">
        <v>185</v>
      </c>
      <c r="E128" s="25" t="s">
        <v>184</v>
      </c>
      <c r="F128" s="25"/>
      <c r="G128" s="24">
        <v>0</v>
      </c>
      <c r="H128" s="24">
        <v>66.930000000000007</v>
      </c>
      <c r="I128" s="24">
        <v>-66.930000000000007</v>
      </c>
      <c r="J128" s="24">
        <v>66.930000000000007</v>
      </c>
      <c r="K128" s="24">
        <v>66.930000000000007</v>
      </c>
      <c r="L128" s="24" t="str">
        <f>LEFT(Tabel120[[#This Row],[AR]],1)</f>
        <v>6</v>
      </c>
      <c r="M128" s="24" t="str">
        <f>IF(Tabel120[[#This Row],[Rekening]]=6,"Uitgave","Inkomst")</f>
        <v>Inkomst</v>
      </c>
      <c r="N128" s="24"/>
      <c r="O128" s="24"/>
      <c r="P128" s="24"/>
    </row>
    <row r="129" spans="1:16" x14ac:dyDescent="0.3">
      <c r="A129" s="25">
        <v>2014</v>
      </c>
      <c r="B129" s="25" t="s">
        <v>153</v>
      </c>
      <c r="C129" s="25" t="s">
        <v>152</v>
      </c>
      <c r="D129" s="25" t="s">
        <v>185</v>
      </c>
      <c r="E129" s="25" t="s">
        <v>184</v>
      </c>
      <c r="F129" s="25" t="s">
        <v>149</v>
      </c>
      <c r="G129" s="24">
        <v>0</v>
      </c>
      <c r="H129" s="24">
        <v>77.22</v>
      </c>
      <c r="I129" s="24">
        <v>-77.22</v>
      </c>
      <c r="J129" s="24">
        <v>77.22</v>
      </c>
      <c r="K129" s="24">
        <v>77.22</v>
      </c>
      <c r="L129" s="24" t="str">
        <f>LEFT(Tabel120[[#This Row],[AR]],1)</f>
        <v>6</v>
      </c>
      <c r="M129" s="24" t="str">
        <f>IF(Tabel120[[#This Row],[Rekening]]=6,"Uitgave","Inkomst")</f>
        <v>Inkomst</v>
      </c>
      <c r="N129" s="24"/>
      <c r="O129" s="24"/>
      <c r="P129" s="24"/>
    </row>
    <row r="130" spans="1:16" x14ac:dyDescent="0.3">
      <c r="A130" s="25">
        <v>2014</v>
      </c>
      <c r="B130" s="25" t="s">
        <v>153</v>
      </c>
      <c r="C130" s="25" t="s">
        <v>152</v>
      </c>
      <c r="D130" s="25" t="s">
        <v>183</v>
      </c>
      <c r="E130" s="25" t="s">
        <v>182</v>
      </c>
      <c r="F130" s="25" t="s">
        <v>149</v>
      </c>
      <c r="G130" s="24">
        <v>15180</v>
      </c>
      <c r="H130" s="24">
        <v>14999.32</v>
      </c>
      <c r="I130" s="24">
        <v>180.68</v>
      </c>
      <c r="J130" s="24">
        <v>14999.32</v>
      </c>
      <c r="K130" s="24">
        <v>14999.32</v>
      </c>
      <c r="L130" s="24" t="str">
        <f>LEFT(Tabel120[[#This Row],[AR]],1)</f>
        <v>6</v>
      </c>
      <c r="M130" s="24" t="str">
        <f>IF(Tabel120[[#This Row],[Rekening]]=6,"Uitgave","Inkomst")</f>
        <v>Inkomst</v>
      </c>
      <c r="N130" s="24"/>
      <c r="O130" s="24"/>
      <c r="P130" s="24"/>
    </row>
    <row r="131" spans="1:16" x14ac:dyDescent="0.3">
      <c r="A131" s="25">
        <v>2014</v>
      </c>
      <c r="B131" s="25" t="s">
        <v>153</v>
      </c>
      <c r="C131" s="25" t="s">
        <v>152</v>
      </c>
      <c r="D131" s="25" t="s">
        <v>181</v>
      </c>
      <c r="E131" s="25" t="s">
        <v>180</v>
      </c>
      <c r="F131" s="25"/>
      <c r="G131" s="24">
        <v>0</v>
      </c>
      <c r="H131" s="24">
        <v>0</v>
      </c>
      <c r="I131" s="24">
        <v>0</v>
      </c>
      <c r="J131" s="24">
        <v>0</v>
      </c>
      <c r="K131" s="24">
        <v>0</v>
      </c>
      <c r="L131" s="24" t="str">
        <f>LEFT(Tabel120[[#This Row],[AR]],1)</f>
        <v>6</v>
      </c>
      <c r="M131" s="24" t="str">
        <f>IF(Tabel120[[#This Row],[Rekening]]=6,"Uitgave","Inkomst")</f>
        <v>Inkomst</v>
      </c>
      <c r="N131" s="24"/>
      <c r="O131" s="24"/>
      <c r="P131" s="24"/>
    </row>
    <row r="132" spans="1:16" x14ac:dyDescent="0.3">
      <c r="A132" s="25">
        <v>2014</v>
      </c>
      <c r="B132" s="25" t="s">
        <v>153</v>
      </c>
      <c r="C132" s="25" t="s">
        <v>152</v>
      </c>
      <c r="D132" s="25" t="s">
        <v>181</v>
      </c>
      <c r="E132" s="25" t="s">
        <v>180</v>
      </c>
      <c r="F132" s="25" t="s">
        <v>149</v>
      </c>
      <c r="G132" s="24">
        <v>2328</v>
      </c>
      <c r="H132" s="24">
        <v>3491.39</v>
      </c>
      <c r="I132" s="24">
        <v>-1163.3900000000001</v>
      </c>
      <c r="J132" s="24">
        <v>3491.39</v>
      </c>
      <c r="K132" s="24">
        <v>3491.39</v>
      </c>
      <c r="L132" s="24" t="str">
        <f>LEFT(Tabel120[[#This Row],[AR]],1)</f>
        <v>6</v>
      </c>
      <c r="M132" s="24" t="str">
        <f>IF(Tabel120[[#This Row],[Rekening]]=6,"Uitgave","Inkomst")</f>
        <v>Inkomst</v>
      </c>
      <c r="N132" s="24"/>
      <c r="O132" s="24"/>
      <c r="P132" s="24"/>
    </row>
    <row r="133" spans="1:16" x14ac:dyDescent="0.3">
      <c r="A133" s="25">
        <v>2014</v>
      </c>
      <c r="B133" s="25" t="s">
        <v>153</v>
      </c>
      <c r="C133" s="25" t="s">
        <v>152</v>
      </c>
      <c r="D133" s="25" t="s">
        <v>179</v>
      </c>
      <c r="E133" s="25" t="s">
        <v>178</v>
      </c>
      <c r="F133" s="25" t="s">
        <v>149</v>
      </c>
      <c r="G133" s="24">
        <v>1357</v>
      </c>
      <c r="H133" s="24">
        <v>1346.65</v>
      </c>
      <c r="I133" s="24">
        <v>10.35</v>
      </c>
      <c r="J133" s="24">
        <v>1346.65</v>
      </c>
      <c r="K133" s="24">
        <v>1346.65</v>
      </c>
      <c r="L133" s="24" t="str">
        <f>LEFT(Tabel120[[#This Row],[AR]],1)</f>
        <v>6</v>
      </c>
      <c r="M133" s="24" t="str">
        <f>IF(Tabel120[[#This Row],[Rekening]]=6,"Uitgave","Inkomst")</f>
        <v>Inkomst</v>
      </c>
      <c r="N133" s="24"/>
      <c r="O133" s="24"/>
      <c r="P133" s="24"/>
    </row>
    <row r="134" spans="1:16" x14ac:dyDescent="0.3">
      <c r="A134" s="25">
        <v>2014</v>
      </c>
      <c r="B134" s="25" t="s">
        <v>153</v>
      </c>
      <c r="C134" s="25" t="s">
        <v>152</v>
      </c>
      <c r="D134" s="25" t="s">
        <v>177</v>
      </c>
      <c r="E134" s="25" t="s">
        <v>176</v>
      </c>
      <c r="F134" s="25"/>
      <c r="G134" s="24">
        <v>0</v>
      </c>
      <c r="H134" s="24">
        <v>0</v>
      </c>
      <c r="I134" s="24">
        <v>0</v>
      </c>
      <c r="J134" s="24">
        <v>0</v>
      </c>
      <c r="K134" s="24">
        <v>0</v>
      </c>
      <c r="L134" s="24" t="str">
        <f>LEFT(Tabel120[[#This Row],[AR]],1)</f>
        <v>6</v>
      </c>
      <c r="M134" s="24" t="str">
        <f>IF(Tabel120[[#This Row],[Rekening]]=6,"Uitgave","Inkomst")</f>
        <v>Inkomst</v>
      </c>
      <c r="N134" s="24"/>
      <c r="O134" s="24"/>
      <c r="P134" s="24"/>
    </row>
    <row r="135" spans="1:16" x14ac:dyDescent="0.3">
      <c r="A135" s="25">
        <v>2014</v>
      </c>
      <c r="B135" s="25" t="s">
        <v>153</v>
      </c>
      <c r="C135" s="25" t="s">
        <v>152</v>
      </c>
      <c r="D135" s="25" t="s">
        <v>177</v>
      </c>
      <c r="E135" s="25" t="s">
        <v>176</v>
      </c>
      <c r="F135" s="25" t="s">
        <v>149</v>
      </c>
      <c r="G135" s="24">
        <v>7920</v>
      </c>
      <c r="H135" s="24">
        <v>690</v>
      </c>
      <c r="I135" s="24">
        <v>7230</v>
      </c>
      <c r="J135" s="24">
        <v>690</v>
      </c>
      <c r="K135" s="24">
        <v>690</v>
      </c>
      <c r="L135" s="24" t="str">
        <f>LEFT(Tabel120[[#This Row],[AR]],1)</f>
        <v>6</v>
      </c>
      <c r="M135" s="24" t="str">
        <f>IF(Tabel120[[#This Row],[Rekening]]=6,"Uitgave","Inkomst")</f>
        <v>Inkomst</v>
      </c>
      <c r="N135" s="24"/>
      <c r="O135" s="24"/>
      <c r="P135" s="24"/>
    </row>
    <row r="136" spans="1:16" x14ac:dyDescent="0.3">
      <c r="A136" s="25">
        <v>2014</v>
      </c>
      <c r="B136" s="25" t="s">
        <v>153</v>
      </c>
      <c r="C136" s="25" t="s">
        <v>152</v>
      </c>
      <c r="D136" s="25" t="s">
        <v>175</v>
      </c>
      <c r="E136" s="25" t="s">
        <v>174</v>
      </c>
      <c r="F136" s="25"/>
      <c r="G136" s="24">
        <v>0</v>
      </c>
      <c r="H136" s="24">
        <v>0</v>
      </c>
      <c r="I136" s="24">
        <v>0</v>
      </c>
      <c r="J136" s="24">
        <v>0</v>
      </c>
      <c r="K136" s="24">
        <v>0</v>
      </c>
      <c r="L136" s="24" t="str">
        <f>LEFT(Tabel120[[#This Row],[AR]],1)</f>
        <v>6</v>
      </c>
      <c r="M136" s="24" t="str">
        <f>IF(Tabel120[[#This Row],[Rekening]]=6,"Uitgave","Inkomst")</f>
        <v>Inkomst</v>
      </c>
      <c r="N136" s="24"/>
      <c r="O136" s="24"/>
      <c r="P136" s="24"/>
    </row>
    <row r="137" spans="1:16" x14ac:dyDescent="0.3">
      <c r="A137" s="25">
        <v>2014</v>
      </c>
      <c r="B137" s="25" t="s">
        <v>153</v>
      </c>
      <c r="C137" s="25" t="s">
        <v>152</v>
      </c>
      <c r="D137" s="25" t="s">
        <v>175</v>
      </c>
      <c r="E137" s="25" t="s">
        <v>174</v>
      </c>
      <c r="F137" s="25" t="s">
        <v>149</v>
      </c>
      <c r="G137" s="24">
        <v>1949</v>
      </c>
      <c r="H137" s="24">
        <v>6718.84</v>
      </c>
      <c r="I137" s="24">
        <v>-4769.84</v>
      </c>
      <c r="J137" s="24">
        <v>6718.84</v>
      </c>
      <c r="K137" s="24">
        <v>6718.84</v>
      </c>
      <c r="L137" s="24" t="str">
        <f>LEFT(Tabel120[[#This Row],[AR]],1)</f>
        <v>6</v>
      </c>
      <c r="M137" s="24" t="str">
        <f>IF(Tabel120[[#This Row],[Rekening]]=6,"Uitgave","Inkomst")</f>
        <v>Inkomst</v>
      </c>
      <c r="N137" s="24"/>
      <c r="O137" s="24"/>
      <c r="P137" s="24"/>
    </row>
    <row r="138" spans="1:16" x14ac:dyDescent="0.3">
      <c r="A138" s="25">
        <v>2014</v>
      </c>
      <c r="B138" s="25" t="s">
        <v>153</v>
      </c>
      <c r="C138" s="25" t="s">
        <v>152</v>
      </c>
      <c r="D138" s="25" t="s">
        <v>173</v>
      </c>
      <c r="E138" s="25" t="s">
        <v>172</v>
      </c>
      <c r="F138" s="25" t="s">
        <v>149</v>
      </c>
      <c r="G138" s="24">
        <v>3591</v>
      </c>
      <c r="H138" s="24">
        <v>0</v>
      </c>
      <c r="I138" s="24">
        <v>3591</v>
      </c>
      <c r="J138" s="24">
        <v>0</v>
      </c>
      <c r="K138" s="24">
        <v>0</v>
      </c>
      <c r="L138" s="24" t="str">
        <f>LEFT(Tabel120[[#This Row],[AR]],1)</f>
        <v>6</v>
      </c>
      <c r="M138" s="24" t="str">
        <f>IF(Tabel120[[#This Row],[Rekening]]=6,"Uitgave","Inkomst")</f>
        <v>Inkomst</v>
      </c>
      <c r="N138" s="24"/>
      <c r="O138" s="24"/>
      <c r="P138" s="24"/>
    </row>
    <row r="139" spans="1:16" x14ac:dyDescent="0.3">
      <c r="A139" s="25">
        <v>2014</v>
      </c>
      <c r="B139" s="25" t="s">
        <v>153</v>
      </c>
      <c r="C139" s="25" t="s">
        <v>152</v>
      </c>
      <c r="D139" s="25" t="s">
        <v>171</v>
      </c>
      <c r="E139" s="25" t="s">
        <v>170</v>
      </c>
      <c r="F139" s="25" t="s">
        <v>149</v>
      </c>
      <c r="G139" s="24">
        <v>4773</v>
      </c>
      <c r="H139" s="24">
        <v>4672.05</v>
      </c>
      <c r="I139" s="24">
        <v>100.95</v>
      </c>
      <c r="J139" s="24">
        <v>4672.05</v>
      </c>
      <c r="K139" s="24">
        <v>4672.05</v>
      </c>
      <c r="L139" s="24" t="str">
        <f>LEFT(Tabel120[[#This Row],[AR]],1)</f>
        <v>6</v>
      </c>
      <c r="M139" s="24" t="str">
        <f>IF(Tabel120[[#This Row],[Rekening]]=6,"Uitgave","Inkomst")</f>
        <v>Inkomst</v>
      </c>
      <c r="N139" s="24"/>
      <c r="O139" s="24"/>
      <c r="P139" s="24"/>
    </row>
    <row r="140" spans="1:16" x14ac:dyDescent="0.3">
      <c r="A140" s="25">
        <v>2014</v>
      </c>
      <c r="B140" s="25" t="s">
        <v>153</v>
      </c>
      <c r="C140" s="25" t="s">
        <v>152</v>
      </c>
      <c r="D140" s="25" t="s">
        <v>169</v>
      </c>
      <c r="E140" s="25" t="s">
        <v>168</v>
      </c>
      <c r="F140" s="25" t="s">
        <v>149</v>
      </c>
      <c r="G140" s="24">
        <v>270</v>
      </c>
      <c r="H140" s="24">
        <v>0</v>
      </c>
      <c r="I140" s="24">
        <v>270</v>
      </c>
      <c r="J140" s="24">
        <v>0</v>
      </c>
      <c r="K140" s="24">
        <v>0</v>
      </c>
      <c r="L140" s="24" t="str">
        <f>LEFT(Tabel120[[#This Row],[AR]],1)</f>
        <v>6</v>
      </c>
      <c r="M140" s="24" t="str">
        <f>IF(Tabel120[[#This Row],[Rekening]]=6,"Uitgave","Inkomst")</f>
        <v>Inkomst</v>
      </c>
      <c r="N140" s="24"/>
      <c r="O140" s="24"/>
      <c r="P140" s="24"/>
    </row>
    <row r="141" spans="1:16" x14ac:dyDescent="0.3">
      <c r="A141" s="25">
        <v>2014</v>
      </c>
      <c r="B141" s="25" t="s">
        <v>153</v>
      </c>
      <c r="C141" s="25" t="s">
        <v>152</v>
      </c>
      <c r="D141" s="25" t="s">
        <v>167</v>
      </c>
      <c r="E141" s="25" t="s">
        <v>166</v>
      </c>
      <c r="F141" s="25" t="s">
        <v>149</v>
      </c>
      <c r="G141" s="24">
        <v>42</v>
      </c>
      <c r="H141" s="24">
        <v>0</v>
      </c>
      <c r="I141" s="24">
        <v>42</v>
      </c>
      <c r="J141" s="24">
        <v>0</v>
      </c>
      <c r="K141" s="24">
        <v>0</v>
      </c>
      <c r="L141" s="24" t="str">
        <f>LEFT(Tabel120[[#This Row],[AR]],1)</f>
        <v>6</v>
      </c>
      <c r="M141" s="24" t="str">
        <f>IF(Tabel120[[#This Row],[Rekening]]=6,"Uitgave","Inkomst")</f>
        <v>Inkomst</v>
      </c>
      <c r="N141" s="24"/>
      <c r="O141" s="24"/>
      <c r="P141" s="24"/>
    </row>
    <row r="142" spans="1:16" x14ac:dyDescent="0.3">
      <c r="A142" s="25">
        <v>2014</v>
      </c>
      <c r="B142" s="25" t="s">
        <v>153</v>
      </c>
      <c r="C142" s="25" t="s">
        <v>152</v>
      </c>
      <c r="D142" s="25" t="s">
        <v>165</v>
      </c>
      <c r="E142" s="25" t="s">
        <v>164</v>
      </c>
      <c r="F142" s="25" t="s">
        <v>149</v>
      </c>
      <c r="G142" s="24">
        <v>47</v>
      </c>
      <c r="H142" s="24">
        <v>0</v>
      </c>
      <c r="I142" s="24">
        <v>47</v>
      </c>
      <c r="J142" s="24">
        <v>0</v>
      </c>
      <c r="K142" s="24">
        <v>0</v>
      </c>
      <c r="L142" s="24" t="str">
        <f>LEFT(Tabel120[[#This Row],[AR]],1)</f>
        <v>6</v>
      </c>
      <c r="M142" s="24" t="str">
        <f>IF(Tabel120[[#This Row],[Rekening]]=6,"Uitgave","Inkomst")</f>
        <v>Inkomst</v>
      </c>
      <c r="N142" s="24"/>
      <c r="O142" s="24"/>
      <c r="P142" s="24"/>
    </row>
    <row r="143" spans="1:16" x14ac:dyDescent="0.3">
      <c r="A143" s="25">
        <v>2014</v>
      </c>
      <c r="B143" s="25" t="s">
        <v>153</v>
      </c>
      <c r="C143" s="25" t="s">
        <v>152</v>
      </c>
      <c r="D143" s="25" t="s">
        <v>163</v>
      </c>
      <c r="E143" s="25" t="s">
        <v>162</v>
      </c>
      <c r="F143" s="25" t="s">
        <v>161</v>
      </c>
      <c r="G143" s="24">
        <v>11000</v>
      </c>
      <c r="H143" s="24">
        <v>3025</v>
      </c>
      <c r="I143" s="24">
        <v>7975</v>
      </c>
      <c r="J143" s="24">
        <v>3025</v>
      </c>
      <c r="K143" s="24">
        <v>3025</v>
      </c>
      <c r="L143" s="24" t="str">
        <f>LEFT(Tabel120[[#This Row],[AR]],1)</f>
        <v>6</v>
      </c>
      <c r="M143" s="24" t="str">
        <f>IF(Tabel120[[#This Row],[Rekening]]=6,"Uitgave","Inkomst")</f>
        <v>Inkomst</v>
      </c>
      <c r="N143" s="24"/>
      <c r="O143" s="24"/>
      <c r="P143" s="24"/>
    </row>
    <row r="144" spans="1:16" x14ac:dyDescent="0.3">
      <c r="A144" s="25">
        <v>2014</v>
      </c>
      <c r="B144" s="25" t="s">
        <v>153</v>
      </c>
      <c r="C144" s="25" t="s">
        <v>152</v>
      </c>
      <c r="D144" s="25" t="s">
        <v>160</v>
      </c>
      <c r="E144" s="25" t="s">
        <v>159</v>
      </c>
      <c r="F144" s="25"/>
      <c r="G144" s="24">
        <v>0</v>
      </c>
      <c r="H144" s="24">
        <v>0</v>
      </c>
      <c r="I144" s="24">
        <v>0</v>
      </c>
      <c r="J144" s="24">
        <v>0</v>
      </c>
      <c r="K144" s="24">
        <v>0</v>
      </c>
      <c r="L144" s="24" t="str">
        <f>LEFT(Tabel120[[#This Row],[AR]],1)</f>
        <v>6</v>
      </c>
      <c r="M144" s="24" t="str">
        <f>IF(Tabel120[[#This Row],[Rekening]]=6,"Uitgave","Inkomst")</f>
        <v>Inkomst</v>
      </c>
      <c r="N144" s="24"/>
      <c r="O144" s="24"/>
      <c r="P144" s="24"/>
    </row>
    <row r="145" spans="1:16" x14ac:dyDescent="0.3">
      <c r="A145" s="25">
        <v>2014</v>
      </c>
      <c r="B145" s="25" t="s">
        <v>153</v>
      </c>
      <c r="C145" s="25" t="s">
        <v>152</v>
      </c>
      <c r="D145" s="25" t="s">
        <v>160</v>
      </c>
      <c r="E145" s="25" t="s">
        <v>159</v>
      </c>
      <c r="F145" s="25" t="s">
        <v>158</v>
      </c>
      <c r="G145" s="24">
        <v>9500</v>
      </c>
      <c r="H145" s="24">
        <v>4589.1499999999996</v>
      </c>
      <c r="I145" s="24">
        <v>4910.8500000000004</v>
      </c>
      <c r="J145" s="24">
        <v>4589.1499999999996</v>
      </c>
      <c r="K145" s="24">
        <v>4589.1499999999996</v>
      </c>
      <c r="L145" s="24" t="str">
        <f>LEFT(Tabel120[[#This Row],[AR]],1)</f>
        <v>6</v>
      </c>
      <c r="M145" s="24" t="str">
        <f>IF(Tabel120[[#This Row],[Rekening]]=6,"Uitgave","Inkomst")</f>
        <v>Inkomst</v>
      </c>
      <c r="N145" s="24"/>
      <c r="O145" s="24"/>
      <c r="P145" s="24"/>
    </row>
    <row r="146" spans="1:16" x14ac:dyDescent="0.3">
      <c r="A146" s="25">
        <v>2014</v>
      </c>
      <c r="B146" s="25" t="s">
        <v>153</v>
      </c>
      <c r="C146" s="25" t="s">
        <v>152</v>
      </c>
      <c r="D146" s="25" t="s">
        <v>157</v>
      </c>
      <c r="E146" s="25" t="s">
        <v>156</v>
      </c>
      <c r="F146" s="25" t="s">
        <v>149</v>
      </c>
      <c r="G146" s="24">
        <v>50000</v>
      </c>
      <c r="H146" s="24">
        <v>90142.49</v>
      </c>
      <c r="I146" s="24">
        <v>-40142.49</v>
      </c>
      <c r="J146" s="24">
        <v>90142.49</v>
      </c>
      <c r="K146" s="24">
        <v>90142.49</v>
      </c>
      <c r="L146" s="24" t="str">
        <f>LEFT(Tabel120[[#This Row],[AR]],1)</f>
        <v>7</v>
      </c>
      <c r="M146" s="24" t="str">
        <f>IF(Tabel120[[#This Row],[Rekening]]=6,"Uitgave","Inkomst")</f>
        <v>Inkomst</v>
      </c>
      <c r="N146" s="24"/>
      <c r="O146" s="24"/>
      <c r="P146" s="24"/>
    </row>
    <row r="147" spans="1:16" x14ac:dyDescent="0.3">
      <c r="A147" s="25">
        <v>2014</v>
      </c>
      <c r="B147" s="25" t="s">
        <v>153</v>
      </c>
      <c r="C147" s="25" t="s">
        <v>152</v>
      </c>
      <c r="D147" s="25" t="s">
        <v>155</v>
      </c>
      <c r="E147" s="25" t="s">
        <v>154</v>
      </c>
      <c r="F147" s="25" t="s">
        <v>149</v>
      </c>
      <c r="G147" s="24">
        <v>0</v>
      </c>
      <c r="H147" s="24">
        <v>61.04</v>
      </c>
      <c r="I147" s="24">
        <v>-61.04</v>
      </c>
      <c r="J147" s="24">
        <v>61.04</v>
      </c>
      <c r="K147" s="24">
        <v>61.04</v>
      </c>
      <c r="L147" s="24" t="str">
        <f>LEFT(Tabel120[[#This Row],[AR]],1)</f>
        <v>7</v>
      </c>
      <c r="M147" s="24" t="str">
        <f>IF(Tabel120[[#This Row],[Rekening]]=6,"Uitgave","Inkomst")</f>
        <v>Inkomst</v>
      </c>
      <c r="N147" s="24"/>
      <c r="O147" s="24"/>
      <c r="P147" s="24"/>
    </row>
    <row r="148" spans="1:16" x14ac:dyDescent="0.3">
      <c r="A148" s="25">
        <v>2014</v>
      </c>
      <c r="B148" s="25" t="s">
        <v>153</v>
      </c>
      <c r="C148" s="25" t="s">
        <v>152</v>
      </c>
      <c r="D148" s="25" t="s">
        <v>151</v>
      </c>
      <c r="E148" s="25" t="s">
        <v>150</v>
      </c>
      <c r="F148" s="25"/>
      <c r="G148" s="24">
        <v>0</v>
      </c>
      <c r="H148" s="24">
        <v>0</v>
      </c>
      <c r="I148" s="24">
        <v>0</v>
      </c>
      <c r="J148" s="24">
        <v>0</v>
      </c>
      <c r="K148" s="24">
        <v>0</v>
      </c>
      <c r="L148" s="24" t="str">
        <f>LEFT(Tabel120[[#This Row],[AR]],1)</f>
        <v>7</v>
      </c>
      <c r="M148" s="24" t="str">
        <f>IF(Tabel120[[#This Row],[Rekening]]=6,"Uitgave","Inkomst")</f>
        <v>Inkomst</v>
      </c>
      <c r="N148" s="24"/>
      <c r="O148" s="24"/>
      <c r="P148" s="24"/>
    </row>
    <row r="149" spans="1:16" x14ac:dyDescent="0.3">
      <c r="A149" s="25">
        <v>2014</v>
      </c>
      <c r="B149" s="25" t="s">
        <v>153</v>
      </c>
      <c r="C149" s="25" t="s">
        <v>152</v>
      </c>
      <c r="D149" s="25" t="s">
        <v>151</v>
      </c>
      <c r="E149" s="25" t="s">
        <v>150</v>
      </c>
      <c r="F149" s="25" t="s">
        <v>149</v>
      </c>
      <c r="G149" s="24">
        <v>1439</v>
      </c>
      <c r="H149" s="24">
        <v>125.35</v>
      </c>
      <c r="I149" s="24">
        <v>1313.65</v>
      </c>
      <c r="J149" s="24">
        <v>125.35</v>
      </c>
      <c r="K149" s="24">
        <v>125.35</v>
      </c>
      <c r="L149" s="24" t="str">
        <f>LEFT(Tabel120[[#This Row],[AR]],1)</f>
        <v>7</v>
      </c>
      <c r="M149" s="24" t="str">
        <f>IF(Tabel120[[#This Row],[Rekening]]=6,"Uitgave","Inkomst")</f>
        <v>Inkomst</v>
      </c>
      <c r="N149" s="24"/>
      <c r="O149" s="24"/>
      <c r="P149" s="24"/>
    </row>
  </sheetData>
  <pageMargins left="0.7" right="0.7" top="0.75" bottom="0.75" header="0.3" footer="0.3"/>
  <ignoredErrors>
    <ignoredError sqref="D2" numberStoredAsText="1"/>
  </ignoredErrors>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253"/>
  <sheetViews>
    <sheetView topLeftCell="A14" workbookViewId="0">
      <selection activeCell="D266" sqref="D266"/>
    </sheetView>
  </sheetViews>
  <sheetFormatPr defaultRowHeight="14.4" x14ac:dyDescent="0.3"/>
  <cols>
    <col min="1" max="1" width="33.88671875" customWidth="1"/>
    <col min="2" max="2" width="4.5546875" customWidth="1"/>
    <col min="3" max="3" width="15.88671875" customWidth="1"/>
    <col min="4" max="4" width="8.6640625" customWidth="1"/>
    <col min="5" max="5" width="11" customWidth="1"/>
    <col min="6" max="6" width="8.6640625" customWidth="1"/>
    <col min="7" max="7" width="11.44140625" customWidth="1"/>
    <col min="8" max="8" width="10.109375" customWidth="1"/>
    <col min="9" max="9" width="9.5546875" customWidth="1"/>
    <col min="10" max="10" width="6.6640625" customWidth="1"/>
    <col min="11" max="11" width="16.109375" customWidth="1"/>
    <col min="12" max="12" width="10" customWidth="1"/>
    <col min="13" max="21" width="12" customWidth="1"/>
    <col min="22" max="22" width="60.109375" customWidth="1"/>
    <col min="23" max="23" width="74.88671875" bestFit="1" customWidth="1"/>
    <col min="24" max="30" width="68.88671875" bestFit="1" customWidth="1"/>
    <col min="31" max="31" width="47.44140625" bestFit="1" customWidth="1"/>
    <col min="32" max="32" width="60.109375" bestFit="1" customWidth="1"/>
    <col min="33" max="33" width="74.88671875" bestFit="1" customWidth="1"/>
  </cols>
  <sheetData>
    <row r="4" spans="1:12" ht="15" x14ac:dyDescent="0.25">
      <c r="A4" s="26" t="s">
        <v>912</v>
      </c>
      <c r="B4" s="26" t="s">
        <v>254</v>
      </c>
    </row>
    <row r="5" spans="1:12" ht="15" x14ac:dyDescent="0.25">
      <c r="A5" s="26" t="s">
        <v>252</v>
      </c>
      <c r="B5" s="196" t="s">
        <v>267</v>
      </c>
      <c r="C5" s="196" t="s">
        <v>272</v>
      </c>
      <c r="D5" s="196" t="s">
        <v>266</v>
      </c>
      <c r="E5" s="196" t="s">
        <v>264</v>
      </c>
      <c r="F5" s="196" t="s">
        <v>270</v>
      </c>
      <c r="G5" s="196" t="s">
        <v>269</v>
      </c>
      <c r="H5" s="196" t="s">
        <v>265</v>
      </c>
      <c r="I5" s="196" t="s">
        <v>271</v>
      </c>
      <c r="J5" s="196" t="s">
        <v>268</v>
      </c>
      <c r="K5" s="196" t="s">
        <v>920</v>
      </c>
      <c r="L5" s="196" t="s">
        <v>253</v>
      </c>
    </row>
    <row r="6" spans="1:12" ht="15" x14ac:dyDescent="0.25">
      <c r="A6" s="27">
        <v>2002</v>
      </c>
      <c r="B6" s="197">
        <v>3871.4285714285716</v>
      </c>
      <c r="C6" s="197">
        <v>2647.9674796747968</v>
      </c>
      <c r="D6" s="197">
        <v>2111.1111111111109</v>
      </c>
      <c r="E6" s="197">
        <v>1348.8235294117646</v>
      </c>
      <c r="F6" s="197">
        <v>1294.2857142857142</v>
      </c>
      <c r="G6" s="197">
        <v>1203.0864197530864</v>
      </c>
      <c r="H6" s="197">
        <v>602.15946843853828</v>
      </c>
      <c r="I6" s="197">
        <v>511.76470588235293</v>
      </c>
      <c r="J6" s="197">
        <v>417.38623103850642</v>
      </c>
      <c r="K6" s="197">
        <v>900.13745704467351</v>
      </c>
      <c r="L6" s="197">
        <v>14908.150688069114</v>
      </c>
    </row>
    <row r="7" spans="1:12" ht="15" x14ac:dyDescent="0.25">
      <c r="A7" s="27">
        <v>2007</v>
      </c>
      <c r="B7" s="197">
        <v>3842.8571428571431</v>
      </c>
      <c r="C7" s="197">
        <v>2682.1138211382113</v>
      </c>
      <c r="D7" s="197">
        <v>2096.2962962962961</v>
      </c>
      <c r="E7" s="197">
        <v>1392.9411764705883</v>
      </c>
      <c r="F7" s="197">
        <v>1287.6190476190475</v>
      </c>
      <c r="G7" s="197">
        <v>1147.5308641975307</v>
      </c>
      <c r="H7" s="197">
        <v>626.91029900332228</v>
      </c>
      <c r="I7" s="197">
        <v>514.57800511508947</v>
      </c>
      <c r="J7" s="197">
        <v>421.4702450408401</v>
      </c>
      <c r="K7" s="197">
        <v>906.32302405498274</v>
      </c>
      <c r="L7" s="197">
        <v>14918.639921793048</v>
      </c>
    </row>
    <row r="8" spans="1:12" ht="15" x14ac:dyDescent="0.25">
      <c r="A8" s="27">
        <v>2012</v>
      </c>
      <c r="B8" s="197">
        <v>4065.7142857142858</v>
      </c>
      <c r="C8" s="197">
        <v>2749.5934959349593</v>
      </c>
      <c r="D8" s="197">
        <v>2269.7530864197529</v>
      </c>
      <c r="E8" s="197">
        <v>1355.8823529411766</v>
      </c>
      <c r="F8" s="197">
        <v>1277.1428571428571</v>
      </c>
      <c r="G8" s="197">
        <v>1077.1604938271605</v>
      </c>
      <c r="H8" s="197">
        <v>626.57807308970109</v>
      </c>
      <c r="I8" s="197">
        <v>560.48593350383635</v>
      </c>
      <c r="J8" s="197">
        <v>414.70245040840138</v>
      </c>
      <c r="K8" s="197">
        <v>928.00687285223364</v>
      </c>
      <c r="L8" s="197">
        <v>15325.019901834365</v>
      </c>
    </row>
    <row r="9" spans="1:12" ht="15" x14ac:dyDescent="0.25">
      <c r="A9" s="27">
        <v>2017</v>
      </c>
      <c r="B9" s="197">
        <v>4128.5714285714284</v>
      </c>
      <c r="C9" s="197">
        <v>2854.4715447154472</v>
      </c>
      <c r="D9" s="197">
        <v>2384.5679012345677</v>
      </c>
      <c r="E9" s="197">
        <v>1477.6470588235295</v>
      </c>
      <c r="F9" s="197">
        <v>1296.1904761904761</v>
      </c>
      <c r="G9" s="197">
        <v>1150</v>
      </c>
      <c r="H9" s="197">
        <v>620.26578073089706</v>
      </c>
      <c r="I9" s="197">
        <v>582.60869565217388</v>
      </c>
      <c r="J9" s="197">
        <v>401.0501750291715</v>
      </c>
      <c r="K9" s="197">
        <v>952.85223367697586</v>
      </c>
      <c r="L9" s="197">
        <v>15848.225294624668</v>
      </c>
    </row>
    <row r="10" spans="1:12" ht="15" x14ac:dyDescent="0.25">
      <c r="A10" s="27" t="s">
        <v>253</v>
      </c>
      <c r="B10" s="197">
        <v>15908.571428571428</v>
      </c>
      <c r="C10" s="197">
        <v>10934.146341463415</v>
      </c>
      <c r="D10" s="197">
        <v>8861.7283950617275</v>
      </c>
      <c r="E10" s="197">
        <v>5575.2941176470595</v>
      </c>
      <c r="F10" s="197">
        <v>5155.2380952380945</v>
      </c>
      <c r="G10" s="197">
        <v>4577.7777777777774</v>
      </c>
      <c r="H10" s="197">
        <v>2475.9136212624589</v>
      </c>
      <c r="I10" s="197">
        <v>2169.4373401534526</v>
      </c>
      <c r="J10" s="197">
        <v>1654.6091015169193</v>
      </c>
      <c r="K10" s="197">
        <v>3687.3195876288655</v>
      </c>
      <c r="L10" s="197">
        <v>61000.03580632119</v>
      </c>
    </row>
    <row r="12" spans="1:12" s="196" customFormat="1" ht="15" x14ac:dyDescent="0.25"/>
    <row r="13" spans="1:12" s="196" customFormat="1" ht="15" x14ac:dyDescent="0.25"/>
    <row r="17" spans="1:8" ht="15" x14ac:dyDescent="0.25">
      <c r="A17" s="26" t="s">
        <v>252</v>
      </c>
      <c r="B17" s="196" t="s">
        <v>913</v>
      </c>
      <c r="C17" s="196" t="s">
        <v>914</v>
      </c>
      <c r="D17" s="196" t="s">
        <v>915</v>
      </c>
      <c r="E17" s="196" t="s">
        <v>916</v>
      </c>
      <c r="F17" s="196" t="s">
        <v>917</v>
      </c>
      <c r="G17" s="196" t="s">
        <v>918</v>
      </c>
      <c r="H17" s="196" t="s">
        <v>919</v>
      </c>
    </row>
    <row r="18" spans="1:8" ht="15" x14ac:dyDescent="0.25">
      <c r="A18" s="27">
        <v>2002</v>
      </c>
      <c r="B18" s="29">
        <v>7482</v>
      </c>
      <c r="C18" s="29">
        <v>2964</v>
      </c>
      <c r="D18" s="29">
        <v>5478</v>
      </c>
      <c r="E18" s="29">
        <v>6173</v>
      </c>
      <c r="F18" s="29">
        <v>18597</v>
      </c>
      <c r="G18" s="29">
        <v>10060</v>
      </c>
      <c r="H18" s="29">
        <v>1632</v>
      </c>
    </row>
    <row r="19" spans="1:8" ht="15" x14ac:dyDescent="0.25">
      <c r="A19" s="27">
        <v>2007</v>
      </c>
      <c r="B19" s="29">
        <v>7022</v>
      </c>
      <c r="C19" s="29">
        <v>3236</v>
      </c>
      <c r="D19" s="29">
        <v>5150</v>
      </c>
      <c r="E19" s="29">
        <v>5786</v>
      </c>
      <c r="F19" s="29">
        <v>19076</v>
      </c>
      <c r="G19" s="29">
        <v>10238</v>
      </c>
      <c r="H19" s="29">
        <v>2240</v>
      </c>
    </row>
    <row r="20" spans="1:8" ht="15" x14ac:dyDescent="0.25">
      <c r="A20" s="27">
        <v>2012</v>
      </c>
      <c r="B20" s="29">
        <v>7262</v>
      </c>
      <c r="C20" s="29">
        <v>2860</v>
      </c>
      <c r="D20" s="29">
        <v>5260</v>
      </c>
      <c r="E20" s="29">
        <v>6206</v>
      </c>
      <c r="F20" s="29">
        <v>19078</v>
      </c>
      <c r="G20" s="29">
        <v>10592</v>
      </c>
      <c r="H20" s="29">
        <v>2752</v>
      </c>
    </row>
    <row r="21" spans="1:8" ht="15" x14ac:dyDescent="0.25">
      <c r="A21" s="27">
        <v>2017</v>
      </c>
      <c r="B21" s="29">
        <v>7714</v>
      </c>
      <c r="C21" s="29">
        <v>2574</v>
      </c>
      <c r="D21" s="29">
        <v>5077</v>
      </c>
      <c r="E21" s="29">
        <v>6492</v>
      </c>
      <c r="F21" s="29">
        <v>18850</v>
      </c>
      <c r="G21" s="29">
        <v>11526</v>
      </c>
      <c r="H21" s="29">
        <v>3222</v>
      </c>
    </row>
    <row r="22" spans="1:8" ht="15" x14ac:dyDescent="0.25">
      <c r="A22" s="27" t="s">
        <v>253</v>
      </c>
      <c r="B22" s="29">
        <v>29480</v>
      </c>
      <c r="C22" s="29">
        <v>11634</v>
      </c>
      <c r="D22" s="29">
        <v>20965</v>
      </c>
      <c r="E22" s="29">
        <v>24657</v>
      </c>
      <c r="F22" s="29">
        <v>75601</v>
      </c>
      <c r="G22" s="29">
        <v>42416</v>
      </c>
      <c r="H22" s="29">
        <v>9846</v>
      </c>
    </row>
    <row r="24" spans="1:8" s="196" customFormat="1" ht="15" x14ac:dyDescent="0.25"/>
    <row r="25" spans="1:8" s="196" customFormat="1" ht="15" x14ac:dyDescent="0.25"/>
    <row r="26" spans="1:8" s="196" customFormat="1" ht="15" x14ac:dyDescent="0.25"/>
    <row r="27" spans="1:8" s="196" customFormat="1" ht="15" x14ac:dyDescent="0.25"/>
    <row r="29" spans="1:8" ht="15" x14ac:dyDescent="0.25">
      <c r="A29" s="26" t="s">
        <v>252</v>
      </c>
      <c r="B29" s="196" t="s">
        <v>1192</v>
      </c>
      <c r="C29" s="196" t="s">
        <v>1191</v>
      </c>
    </row>
    <row r="30" spans="1:8" ht="15" x14ac:dyDescent="0.25">
      <c r="A30" s="27">
        <v>2013</v>
      </c>
      <c r="B30" s="29">
        <v>724</v>
      </c>
      <c r="C30" s="29">
        <v>190</v>
      </c>
    </row>
    <row r="31" spans="1:8" ht="15" x14ac:dyDescent="0.25">
      <c r="A31" s="27">
        <v>2014</v>
      </c>
      <c r="B31" s="29">
        <v>683</v>
      </c>
      <c r="C31" s="29">
        <v>188</v>
      </c>
    </row>
    <row r="32" spans="1:8" ht="15" x14ac:dyDescent="0.25">
      <c r="A32" s="27">
        <v>2015</v>
      </c>
      <c r="B32" s="29">
        <v>620</v>
      </c>
      <c r="C32" s="29">
        <v>207</v>
      </c>
    </row>
    <row r="33" spans="1:3" ht="15" x14ac:dyDescent="0.25">
      <c r="A33" s="27">
        <v>2016</v>
      </c>
      <c r="B33" s="29">
        <v>580</v>
      </c>
      <c r="C33" s="29">
        <v>220</v>
      </c>
    </row>
    <row r="34" spans="1:3" ht="15" x14ac:dyDescent="0.25">
      <c r="A34" s="27">
        <v>2017</v>
      </c>
      <c r="B34" s="29">
        <v>515</v>
      </c>
      <c r="C34" s="29">
        <v>214</v>
      </c>
    </row>
    <row r="35" spans="1:3" ht="15" x14ac:dyDescent="0.25">
      <c r="A35" s="27" t="s">
        <v>253</v>
      </c>
      <c r="B35" s="29">
        <v>3122</v>
      </c>
      <c r="C35" s="29">
        <v>1019</v>
      </c>
    </row>
    <row r="40" spans="1:3" ht="15" x14ac:dyDescent="0.25">
      <c r="A40" s="26" t="s">
        <v>252</v>
      </c>
      <c r="B40" s="196" t="s">
        <v>1195</v>
      </c>
      <c r="C40" s="196" t="s">
        <v>1196</v>
      </c>
    </row>
    <row r="41" spans="1:3" ht="15" x14ac:dyDescent="0.25">
      <c r="A41" s="27">
        <v>2010</v>
      </c>
      <c r="B41" s="8">
        <v>0.30570753543894552</v>
      </c>
      <c r="C41" s="8">
        <v>0.30639144491420045</v>
      </c>
    </row>
    <row r="42" spans="1:3" ht="15" x14ac:dyDescent="0.25">
      <c r="A42" s="27">
        <v>2011</v>
      </c>
      <c r="B42" s="8">
        <v>0.30652147011508479</v>
      </c>
      <c r="C42" s="8">
        <v>0.30961514664026729</v>
      </c>
    </row>
    <row r="43" spans="1:3" ht="15" x14ac:dyDescent="0.25">
      <c r="A43" s="27">
        <v>2012</v>
      </c>
      <c r="B43" s="8">
        <v>0.31093836757357024</v>
      </c>
      <c r="C43" s="8">
        <v>0.31426985008328706</v>
      </c>
    </row>
    <row r="44" spans="1:3" ht="15" x14ac:dyDescent="0.25">
      <c r="A44" s="27">
        <v>2013</v>
      </c>
      <c r="B44" s="8">
        <v>0.31459079126033823</v>
      </c>
      <c r="C44" s="8">
        <v>0.31959017405258611</v>
      </c>
    </row>
    <row r="45" spans="1:3" ht="15" x14ac:dyDescent="0.25">
      <c r="A45" s="27">
        <v>2014</v>
      </c>
      <c r="B45" s="8">
        <v>0.31342182890855458</v>
      </c>
      <c r="C45" s="8">
        <v>0.32362340216322516</v>
      </c>
    </row>
    <row r="46" spans="1:3" x14ac:dyDescent="0.3">
      <c r="A46" s="27">
        <v>2015</v>
      </c>
      <c r="B46" s="8">
        <v>0.31580556404769183</v>
      </c>
      <c r="C46" s="8">
        <v>0.32864567410577805</v>
      </c>
    </row>
    <row r="47" spans="1:3" x14ac:dyDescent="0.3">
      <c r="A47" s="27">
        <v>2016</v>
      </c>
      <c r="B47" s="8">
        <v>0.31576694992969373</v>
      </c>
      <c r="C47" s="8">
        <v>0.33508589594668947</v>
      </c>
    </row>
    <row r="48" spans="1:3" x14ac:dyDescent="0.3">
      <c r="A48" s="27" t="s">
        <v>253</v>
      </c>
      <c r="B48" s="9">
        <v>2.1827525072738787</v>
      </c>
      <c r="C48" s="9">
        <v>2.2372215879060335</v>
      </c>
    </row>
    <row r="55" spans="1:2" x14ac:dyDescent="0.3">
      <c r="A55" s="26" t="s">
        <v>252</v>
      </c>
      <c r="B55" t="s">
        <v>1197</v>
      </c>
    </row>
    <row r="56" spans="1:2" x14ac:dyDescent="0.3">
      <c r="A56" s="27">
        <v>2010</v>
      </c>
      <c r="B56" s="191">
        <v>2.3269849552134967</v>
      </c>
    </row>
    <row r="57" spans="1:2" x14ac:dyDescent="0.3">
      <c r="A57" s="27">
        <v>2011</v>
      </c>
      <c r="B57" s="191">
        <v>2.3326986325082224</v>
      </c>
    </row>
    <row r="58" spans="1:2" x14ac:dyDescent="0.3">
      <c r="A58" s="27">
        <v>2012</v>
      </c>
      <c r="B58" s="191">
        <v>2.3248391248391247</v>
      </c>
    </row>
    <row r="59" spans="1:2" x14ac:dyDescent="0.3">
      <c r="A59" s="27">
        <v>2013</v>
      </c>
      <c r="B59" s="191">
        <v>2.3154584855953089</v>
      </c>
    </row>
    <row r="60" spans="1:2" x14ac:dyDescent="0.3">
      <c r="A60" s="27">
        <v>2014</v>
      </c>
      <c r="B60" s="191">
        <v>2.2954165272666445</v>
      </c>
    </row>
    <row r="61" spans="1:2" x14ac:dyDescent="0.3">
      <c r="A61" s="27">
        <v>2015</v>
      </c>
      <c r="B61" s="191">
        <v>2.2945245437119759</v>
      </c>
    </row>
    <row r="62" spans="1:2" x14ac:dyDescent="0.3">
      <c r="A62" s="27">
        <v>2016</v>
      </c>
      <c r="B62" s="191">
        <v>2.2808044177037829</v>
      </c>
    </row>
    <row r="63" spans="1:2" x14ac:dyDescent="0.3">
      <c r="A63" s="27">
        <v>2017</v>
      </c>
      <c r="B63" s="191">
        <v>2.2753942959875788</v>
      </c>
    </row>
    <row r="64" spans="1:2" x14ac:dyDescent="0.3">
      <c r="A64" s="27" t="s">
        <v>253</v>
      </c>
      <c r="B64" s="191">
        <v>18.446120982826134</v>
      </c>
    </row>
    <row r="69" spans="1:3" x14ac:dyDescent="0.3">
      <c r="A69" s="26" t="s">
        <v>252</v>
      </c>
      <c r="B69" s="196" t="s">
        <v>1198</v>
      </c>
      <c r="C69" s="196" t="s">
        <v>1199</v>
      </c>
    </row>
    <row r="70" spans="1:3" x14ac:dyDescent="0.3">
      <c r="A70" s="27">
        <v>2013</v>
      </c>
      <c r="B70" s="9">
        <v>0.34499999999999997</v>
      </c>
      <c r="C70" s="9">
        <v>0.28799999999999998</v>
      </c>
    </row>
    <row r="71" spans="1:3" x14ac:dyDescent="0.3">
      <c r="A71" s="27">
        <v>2014</v>
      </c>
      <c r="B71" s="9">
        <v>0.34499999999999997</v>
      </c>
      <c r="C71" s="9">
        <v>0.28799999999999998</v>
      </c>
    </row>
    <row r="72" spans="1:3" x14ac:dyDescent="0.3">
      <c r="A72" s="27">
        <v>2015</v>
      </c>
      <c r="B72" s="9">
        <v>0.34799999999999998</v>
      </c>
      <c r="C72" s="9">
        <v>0.28899999999999998</v>
      </c>
    </row>
    <row r="73" spans="1:3" x14ac:dyDescent="0.3">
      <c r="A73" s="27">
        <v>2016</v>
      </c>
      <c r="B73" s="9">
        <v>0.35</v>
      </c>
      <c r="C73" s="9">
        <v>0.28899999999999998</v>
      </c>
    </row>
    <row r="74" spans="1:3" x14ac:dyDescent="0.3">
      <c r="A74" s="27" t="s">
        <v>253</v>
      </c>
      <c r="B74" s="9">
        <v>1.3879999999999999</v>
      </c>
      <c r="C74" s="9">
        <v>1.1539999999999999</v>
      </c>
    </row>
    <row r="81" spans="1:3" x14ac:dyDescent="0.3">
      <c r="A81" s="26" t="s">
        <v>1173</v>
      </c>
    </row>
    <row r="82" spans="1:3" x14ac:dyDescent="0.3">
      <c r="A82" s="27" t="s">
        <v>1209</v>
      </c>
      <c r="B82" s="190">
        <v>0.64119922630560933</v>
      </c>
    </row>
    <row r="83" spans="1:3" x14ac:dyDescent="0.3">
      <c r="A83" s="27" t="s">
        <v>1211</v>
      </c>
      <c r="B83" s="190">
        <v>4.1586073500967116E-2</v>
      </c>
    </row>
    <row r="84" spans="1:3" x14ac:dyDescent="0.3">
      <c r="A84" s="27" t="s">
        <v>1210</v>
      </c>
      <c r="B84" s="190">
        <v>0.29206963249516443</v>
      </c>
    </row>
    <row r="95" spans="1:3" x14ac:dyDescent="0.3">
      <c r="A95" s="26" t="s">
        <v>252</v>
      </c>
      <c r="B95" s="196" t="s">
        <v>998</v>
      </c>
      <c r="C95" s="196" t="s">
        <v>1219</v>
      </c>
    </row>
    <row r="96" spans="1:3" x14ac:dyDescent="0.3">
      <c r="A96" s="27" t="s">
        <v>1214</v>
      </c>
      <c r="B96" s="9">
        <v>1.58</v>
      </c>
      <c r="C96" s="9">
        <v>0.21000000000000002</v>
      </c>
    </row>
    <row r="97" spans="1:3" x14ac:dyDescent="0.3">
      <c r="A97" s="198" t="s">
        <v>110</v>
      </c>
      <c r="B97" s="9">
        <v>0.78</v>
      </c>
      <c r="C97" s="9">
        <v>0.1</v>
      </c>
    </row>
    <row r="98" spans="1:3" x14ac:dyDescent="0.3">
      <c r="A98" s="198" t="s">
        <v>1218</v>
      </c>
      <c r="B98" s="9">
        <v>0.8</v>
      </c>
      <c r="C98" s="9">
        <v>0.11</v>
      </c>
    </row>
    <row r="99" spans="1:3" x14ac:dyDescent="0.3">
      <c r="A99" s="27" t="s">
        <v>1215</v>
      </c>
      <c r="B99" s="9">
        <v>1.58</v>
      </c>
      <c r="C99" s="9">
        <v>0.16</v>
      </c>
    </row>
    <row r="100" spans="1:3" x14ac:dyDescent="0.3">
      <c r="A100" s="198" t="s">
        <v>110</v>
      </c>
      <c r="B100" s="9">
        <v>0.77</v>
      </c>
      <c r="C100" s="9">
        <v>7.0000000000000007E-2</v>
      </c>
    </row>
    <row r="101" spans="1:3" x14ac:dyDescent="0.3">
      <c r="A101" s="198" t="s">
        <v>1218</v>
      </c>
      <c r="B101" s="9">
        <v>0.81</v>
      </c>
      <c r="C101" s="9">
        <v>0.09</v>
      </c>
    </row>
    <row r="102" spans="1:3" x14ac:dyDescent="0.3">
      <c r="A102" s="27" t="s">
        <v>1216</v>
      </c>
      <c r="B102" s="9">
        <v>1.54</v>
      </c>
      <c r="C102" s="9">
        <v>0.16</v>
      </c>
    </row>
    <row r="103" spans="1:3" x14ac:dyDescent="0.3">
      <c r="A103" s="198" t="s">
        <v>110</v>
      </c>
      <c r="B103" s="9">
        <v>0.79</v>
      </c>
      <c r="C103" s="9">
        <v>0.06</v>
      </c>
    </row>
    <row r="104" spans="1:3" x14ac:dyDescent="0.3">
      <c r="A104" s="198" t="s">
        <v>1218</v>
      </c>
      <c r="B104" s="9">
        <v>0.75</v>
      </c>
      <c r="C104" s="9">
        <v>0.1</v>
      </c>
    </row>
    <row r="105" spans="1:3" x14ac:dyDescent="0.3">
      <c r="A105" s="27" t="s">
        <v>253</v>
      </c>
      <c r="B105" s="9">
        <v>4.7</v>
      </c>
      <c r="C105" s="9">
        <v>0.53</v>
      </c>
    </row>
    <row r="112" spans="1:3" x14ac:dyDescent="0.3">
      <c r="A112" s="26" t="s">
        <v>252</v>
      </c>
      <c r="B112" t="s">
        <v>998</v>
      </c>
    </row>
    <row r="113" spans="1:2" x14ac:dyDescent="0.3">
      <c r="A113" s="27" t="s">
        <v>803</v>
      </c>
      <c r="B113" s="9">
        <v>1.87</v>
      </c>
    </row>
    <row r="114" spans="1:2" x14ac:dyDescent="0.3">
      <c r="A114" s="198" t="s">
        <v>110</v>
      </c>
      <c r="B114" s="9">
        <v>0.95</v>
      </c>
    </row>
    <row r="115" spans="1:2" x14ac:dyDescent="0.3">
      <c r="A115" s="198" t="s">
        <v>108</v>
      </c>
      <c r="B115" s="9">
        <v>0.92</v>
      </c>
    </row>
    <row r="116" spans="1:2" x14ac:dyDescent="0.3">
      <c r="A116" s="27" t="s">
        <v>1225</v>
      </c>
      <c r="B116" s="9">
        <v>1.76</v>
      </c>
    </row>
    <row r="117" spans="1:2" x14ac:dyDescent="0.3">
      <c r="A117" s="198" t="s">
        <v>110</v>
      </c>
      <c r="B117" s="9">
        <v>0.89</v>
      </c>
    </row>
    <row r="118" spans="1:2" x14ac:dyDescent="0.3">
      <c r="A118" s="198" t="s">
        <v>108</v>
      </c>
      <c r="B118" s="9">
        <v>0.87</v>
      </c>
    </row>
    <row r="119" spans="1:2" x14ac:dyDescent="0.3">
      <c r="A119" s="27" t="s">
        <v>1224</v>
      </c>
      <c r="B119" s="9">
        <v>0.38</v>
      </c>
    </row>
    <row r="120" spans="1:2" x14ac:dyDescent="0.3">
      <c r="A120" s="198" t="s">
        <v>110</v>
      </c>
      <c r="B120" s="9">
        <v>0.2</v>
      </c>
    </row>
    <row r="121" spans="1:2" x14ac:dyDescent="0.3">
      <c r="A121" s="198" t="s">
        <v>108</v>
      </c>
      <c r="B121" s="9">
        <v>0.18</v>
      </c>
    </row>
    <row r="122" spans="1:2" x14ac:dyDescent="0.3">
      <c r="A122" s="27" t="s">
        <v>1222</v>
      </c>
      <c r="B122" s="9">
        <v>0.24</v>
      </c>
    </row>
    <row r="123" spans="1:2" x14ac:dyDescent="0.3">
      <c r="A123" s="198" t="s">
        <v>110</v>
      </c>
      <c r="B123" s="9">
        <v>0.12</v>
      </c>
    </row>
    <row r="124" spans="1:2" x14ac:dyDescent="0.3">
      <c r="A124" s="198" t="s">
        <v>108</v>
      </c>
      <c r="B124" s="9">
        <v>0.12</v>
      </c>
    </row>
    <row r="125" spans="1:2" x14ac:dyDescent="0.3">
      <c r="A125" s="27" t="s">
        <v>253</v>
      </c>
      <c r="B125" s="9">
        <v>4.2500000000000009</v>
      </c>
    </row>
    <row r="131" spans="1:3" x14ac:dyDescent="0.3">
      <c r="A131" s="26" t="s">
        <v>252</v>
      </c>
      <c r="B131" s="196" t="s">
        <v>998</v>
      </c>
      <c r="C131" s="196" t="s">
        <v>997</v>
      </c>
    </row>
    <row r="132" spans="1:3" x14ac:dyDescent="0.3">
      <c r="A132" s="27" t="s">
        <v>1228</v>
      </c>
      <c r="B132" s="9">
        <v>0.56000000000000005</v>
      </c>
      <c r="C132" s="9">
        <v>0.25</v>
      </c>
    </row>
    <row r="133" spans="1:3" x14ac:dyDescent="0.3">
      <c r="A133" s="27" t="s">
        <v>1229</v>
      </c>
      <c r="B133" s="9">
        <v>0.55000000000000004</v>
      </c>
      <c r="C133" s="9">
        <v>0.24</v>
      </c>
    </row>
    <row r="134" spans="1:3" x14ac:dyDescent="0.3">
      <c r="A134" s="27" t="s">
        <v>1230</v>
      </c>
      <c r="B134" s="9">
        <v>0.46</v>
      </c>
      <c r="C134" s="9">
        <v>0.27</v>
      </c>
    </row>
    <row r="135" spans="1:3" x14ac:dyDescent="0.3">
      <c r="A135" s="27" t="s">
        <v>1231</v>
      </c>
      <c r="B135" s="9">
        <v>0.47</v>
      </c>
      <c r="C135" s="9">
        <v>0.27</v>
      </c>
    </row>
    <row r="136" spans="1:3" x14ac:dyDescent="0.3">
      <c r="A136" s="27" t="s">
        <v>1232</v>
      </c>
      <c r="B136" s="9">
        <v>0.46</v>
      </c>
      <c r="C136" s="9">
        <v>0.28999999999999998</v>
      </c>
    </row>
    <row r="137" spans="1:3" x14ac:dyDescent="0.3">
      <c r="A137" s="27" t="s">
        <v>253</v>
      </c>
      <c r="B137" s="9">
        <v>2.5</v>
      </c>
      <c r="C137" s="9">
        <v>1.32</v>
      </c>
    </row>
    <row r="152" spans="1:3" x14ac:dyDescent="0.3">
      <c r="A152" s="26" t="s">
        <v>252</v>
      </c>
      <c r="B152" s="196" t="s">
        <v>998</v>
      </c>
      <c r="C152" s="196" t="s">
        <v>997</v>
      </c>
    </row>
    <row r="153" spans="1:3" x14ac:dyDescent="0.3">
      <c r="A153" s="27" t="s">
        <v>1235</v>
      </c>
      <c r="B153" s="9">
        <v>1.06</v>
      </c>
      <c r="C153" s="9">
        <v>0.52</v>
      </c>
    </row>
    <row r="154" spans="1:3" x14ac:dyDescent="0.3">
      <c r="A154" s="27" t="s">
        <v>1236</v>
      </c>
      <c r="B154" s="9">
        <v>0.67</v>
      </c>
      <c r="C154" s="9">
        <v>0.82000000000000006</v>
      </c>
    </row>
    <row r="155" spans="1:3" x14ac:dyDescent="0.3">
      <c r="A155" s="27" t="s">
        <v>253</v>
      </c>
      <c r="B155" s="9">
        <v>1.73</v>
      </c>
      <c r="C155" s="9">
        <v>1.34</v>
      </c>
    </row>
    <row r="167" spans="1:2" x14ac:dyDescent="0.3">
      <c r="A167" s="26" t="s">
        <v>1173</v>
      </c>
    </row>
    <row r="168" spans="1:2" x14ac:dyDescent="0.3">
      <c r="A168" s="27" t="s">
        <v>1246</v>
      </c>
      <c r="B168" s="9">
        <v>1.26</v>
      </c>
    </row>
    <row r="169" spans="1:2" x14ac:dyDescent="0.3">
      <c r="A169" s="27" t="s">
        <v>1245</v>
      </c>
      <c r="B169" s="9">
        <v>0.26</v>
      </c>
    </row>
    <row r="170" spans="1:2" x14ac:dyDescent="0.3">
      <c r="A170" s="27" t="s">
        <v>1244</v>
      </c>
      <c r="B170" s="9">
        <v>0.32</v>
      </c>
    </row>
    <row r="171" spans="1:2" x14ac:dyDescent="0.3">
      <c r="A171" s="27" t="s">
        <v>1243</v>
      </c>
      <c r="B171" s="9">
        <v>7.0000000000000007E-2</v>
      </c>
    </row>
    <row r="172" spans="1:2" x14ac:dyDescent="0.3">
      <c r="A172" s="27" t="s">
        <v>1247</v>
      </c>
      <c r="B172" s="9">
        <v>0.09</v>
      </c>
    </row>
    <row r="178" spans="1:4" x14ac:dyDescent="0.3">
      <c r="A178" s="26" t="s">
        <v>1173</v>
      </c>
    </row>
    <row r="179" spans="1:4" x14ac:dyDescent="0.3">
      <c r="A179" s="27" t="s">
        <v>1254</v>
      </c>
      <c r="B179" s="9">
        <v>0.26</v>
      </c>
    </row>
    <row r="180" spans="1:4" x14ac:dyDescent="0.3">
      <c r="A180" s="27" t="s">
        <v>1255</v>
      </c>
      <c r="B180" s="9">
        <v>0.41</v>
      </c>
    </row>
    <row r="181" spans="1:4" x14ac:dyDescent="0.3">
      <c r="A181" s="27" t="s">
        <v>1256</v>
      </c>
      <c r="B181" s="9">
        <v>0.21</v>
      </c>
    </row>
    <row r="182" spans="1:4" x14ac:dyDescent="0.3">
      <c r="A182" s="27" t="s">
        <v>1257</v>
      </c>
      <c r="B182" s="9">
        <v>0.12</v>
      </c>
    </row>
    <row r="188" spans="1:4" x14ac:dyDescent="0.3">
      <c r="A188" s="26" t="s">
        <v>252</v>
      </c>
      <c r="B188" s="196" t="s">
        <v>1263</v>
      </c>
      <c r="C188" s="196" t="s">
        <v>1264</v>
      </c>
      <c r="D188" s="196" t="s">
        <v>1265</v>
      </c>
    </row>
    <row r="189" spans="1:4" x14ac:dyDescent="0.3">
      <c r="A189" s="27" t="s">
        <v>1239</v>
      </c>
      <c r="B189" s="9">
        <v>0.34</v>
      </c>
      <c r="C189" s="9">
        <v>0.27</v>
      </c>
      <c r="D189" s="9">
        <v>0.39</v>
      </c>
    </row>
    <row r="190" spans="1:4" x14ac:dyDescent="0.3">
      <c r="A190" s="27" t="s">
        <v>1238</v>
      </c>
      <c r="B190" s="9">
        <v>0.24</v>
      </c>
      <c r="C190" s="9">
        <v>0.32</v>
      </c>
      <c r="D190" s="9">
        <v>0.44</v>
      </c>
    </row>
    <row r="191" spans="1:4" x14ac:dyDescent="0.3">
      <c r="A191" s="27" t="s">
        <v>253</v>
      </c>
      <c r="B191" s="9">
        <v>0.58000000000000007</v>
      </c>
      <c r="C191" s="9">
        <v>0.59000000000000008</v>
      </c>
      <c r="D191" s="9">
        <v>0.83000000000000007</v>
      </c>
    </row>
    <row r="205" spans="1:3" x14ac:dyDescent="0.3">
      <c r="A205" s="26" t="s">
        <v>252</v>
      </c>
      <c r="B205" s="196" t="s">
        <v>998</v>
      </c>
      <c r="C205" s="196" t="s">
        <v>997</v>
      </c>
    </row>
    <row r="206" spans="1:3" x14ac:dyDescent="0.3">
      <c r="A206" s="27" t="s">
        <v>1279</v>
      </c>
      <c r="B206" s="9">
        <v>1.59</v>
      </c>
      <c r="C206" s="9">
        <v>0.15</v>
      </c>
    </row>
    <row r="207" spans="1:3" x14ac:dyDescent="0.3">
      <c r="A207" s="198" t="s">
        <v>110</v>
      </c>
      <c r="B207" s="9">
        <v>0.78</v>
      </c>
      <c r="C207" s="9">
        <v>0.09</v>
      </c>
    </row>
    <row r="208" spans="1:3" x14ac:dyDescent="0.3">
      <c r="A208" s="198" t="s">
        <v>108</v>
      </c>
      <c r="B208" s="9">
        <v>0.81</v>
      </c>
      <c r="C208" s="9">
        <v>0.06</v>
      </c>
    </row>
    <row r="209" spans="1:3" x14ac:dyDescent="0.3">
      <c r="A209" s="27" t="s">
        <v>1278</v>
      </c>
      <c r="B209" s="9">
        <v>1.19</v>
      </c>
      <c r="C209" s="9">
        <v>0.41000000000000003</v>
      </c>
    </row>
    <row r="210" spans="1:3" x14ac:dyDescent="0.3">
      <c r="A210" s="198" t="s">
        <v>110</v>
      </c>
      <c r="B210" s="9">
        <v>0.61</v>
      </c>
      <c r="C210" s="9">
        <v>0.21</v>
      </c>
    </row>
    <row r="211" spans="1:3" x14ac:dyDescent="0.3">
      <c r="A211" s="198" t="s">
        <v>108</v>
      </c>
      <c r="B211" s="9">
        <v>0.57999999999999996</v>
      </c>
      <c r="C211" s="9">
        <v>0.2</v>
      </c>
    </row>
    <row r="212" spans="1:3" x14ac:dyDescent="0.3">
      <c r="A212" s="27" t="s">
        <v>1280</v>
      </c>
      <c r="B212" s="9">
        <v>1.31</v>
      </c>
      <c r="C212" s="9">
        <v>0.26</v>
      </c>
    </row>
    <row r="213" spans="1:3" x14ac:dyDescent="0.3">
      <c r="A213" s="198" t="s">
        <v>110</v>
      </c>
      <c r="B213" s="9">
        <v>0.63</v>
      </c>
      <c r="C213" s="9">
        <v>0.15</v>
      </c>
    </row>
    <row r="214" spans="1:3" x14ac:dyDescent="0.3">
      <c r="A214" s="198" t="s">
        <v>108</v>
      </c>
      <c r="B214" s="9">
        <v>0.68</v>
      </c>
      <c r="C214" s="9">
        <v>0.11</v>
      </c>
    </row>
    <row r="215" spans="1:3" x14ac:dyDescent="0.3">
      <c r="A215" s="27" t="s">
        <v>253</v>
      </c>
      <c r="B215" s="9">
        <v>4.09</v>
      </c>
      <c r="C215" s="9">
        <v>0.82000000000000006</v>
      </c>
    </row>
    <row r="229" spans="1:3" x14ac:dyDescent="0.3">
      <c r="A229" s="26" t="s">
        <v>252</v>
      </c>
      <c r="B229" s="196" t="s">
        <v>1300</v>
      </c>
      <c r="C229" s="196" t="s">
        <v>1299</v>
      </c>
    </row>
    <row r="230" spans="1:3" x14ac:dyDescent="0.3">
      <c r="A230" s="27" t="s">
        <v>1288</v>
      </c>
      <c r="B230" s="9">
        <v>0.42</v>
      </c>
      <c r="C230" s="9">
        <v>0.3</v>
      </c>
    </row>
    <row r="231" spans="1:3" x14ac:dyDescent="0.3">
      <c r="A231" s="27" t="s">
        <v>1293</v>
      </c>
      <c r="B231" s="9">
        <v>0.27</v>
      </c>
      <c r="C231" s="9">
        <v>0.36</v>
      </c>
    </row>
    <row r="232" spans="1:3" x14ac:dyDescent="0.3">
      <c r="A232" s="27" t="s">
        <v>1290</v>
      </c>
      <c r="B232" s="9">
        <v>0.26</v>
      </c>
      <c r="C232" s="9">
        <v>0.24</v>
      </c>
    </row>
    <row r="233" spans="1:3" x14ac:dyDescent="0.3">
      <c r="A233" s="27" t="s">
        <v>1289</v>
      </c>
      <c r="B233" s="9">
        <v>0.19</v>
      </c>
      <c r="C233" s="9">
        <v>0.23</v>
      </c>
    </row>
    <row r="234" spans="1:3" x14ac:dyDescent="0.3">
      <c r="A234" s="27" t="s">
        <v>1287</v>
      </c>
      <c r="B234" s="9">
        <v>0.12</v>
      </c>
      <c r="C234" s="9">
        <v>0.26</v>
      </c>
    </row>
    <row r="235" spans="1:3" x14ac:dyDescent="0.3">
      <c r="A235" s="27" t="s">
        <v>1294</v>
      </c>
      <c r="B235" s="9">
        <v>0.11</v>
      </c>
      <c r="C235" s="9">
        <v>0.22</v>
      </c>
    </row>
    <row r="236" spans="1:3" x14ac:dyDescent="0.3">
      <c r="A236" s="27" t="s">
        <v>1291</v>
      </c>
      <c r="B236" s="9">
        <v>0.05</v>
      </c>
      <c r="C236" s="9">
        <v>0.22</v>
      </c>
    </row>
    <row r="237" spans="1:3" x14ac:dyDescent="0.3">
      <c r="A237" s="27" t="s">
        <v>1292</v>
      </c>
      <c r="B237" s="9">
        <v>0.06</v>
      </c>
      <c r="C237" s="9">
        <v>0.05</v>
      </c>
    </row>
    <row r="238" spans="1:3" x14ac:dyDescent="0.3">
      <c r="A238" s="27" t="s">
        <v>253</v>
      </c>
      <c r="B238" s="9">
        <v>1.48</v>
      </c>
      <c r="C238" s="9">
        <v>1.88</v>
      </c>
    </row>
    <row r="246" spans="1:3" x14ac:dyDescent="0.3">
      <c r="A246" s="26" t="s">
        <v>252</v>
      </c>
      <c r="B246" s="196" t="s">
        <v>998</v>
      </c>
      <c r="C246" s="196" t="s">
        <v>997</v>
      </c>
    </row>
    <row r="247" spans="1:3" x14ac:dyDescent="0.3">
      <c r="A247" s="27" t="s">
        <v>1274</v>
      </c>
      <c r="B247" s="9">
        <v>1.53</v>
      </c>
      <c r="C247" s="9">
        <v>0.18</v>
      </c>
    </row>
    <row r="248" spans="1:3" x14ac:dyDescent="0.3">
      <c r="A248" s="198" t="s">
        <v>110</v>
      </c>
      <c r="B248" s="9">
        <v>0.77</v>
      </c>
      <c r="C248" s="9">
        <v>0.09</v>
      </c>
    </row>
    <row r="249" spans="1:3" x14ac:dyDescent="0.3">
      <c r="A249" s="198" t="s">
        <v>108</v>
      </c>
      <c r="B249" s="9">
        <v>0.76</v>
      </c>
      <c r="C249" s="9">
        <v>0.09</v>
      </c>
    </row>
    <row r="250" spans="1:3" x14ac:dyDescent="0.3">
      <c r="A250" s="27" t="s">
        <v>1275</v>
      </c>
      <c r="B250" s="9">
        <v>1.3199999999999998</v>
      </c>
      <c r="C250" s="9">
        <v>0.19</v>
      </c>
    </row>
    <row r="251" spans="1:3" x14ac:dyDescent="0.3">
      <c r="A251" s="198" t="s">
        <v>110</v>
      </c>
      <c r="B251" s="9">
        <v>0.63</v>
      </c>
      <c r="C251" s="9">
        <v>0.1</v>
      </c>
    </row>
    <row r="252" spans="1:3" x14ac:dyDescent="0.3">
      <c r="A252" s="198" t="s">
        <v>108</v>
      </c>
      <c r="B252" s="9">
        <v>0.69</v>
      </c>
      <c r="C252" s="9">
        <v>0.09</v>
      </c>
    </row>
    <row r="253" spans="1:3" x14ac:dyDescent="0.3">
      <c r="A253" s="27" t="s">
        <v>253</v>
      </c>
      <c r="B253" s="9">
        <v>2.85</v>
      </c>
      <c r="C253" s="9">
        <v>0.37</v>
      </c>
    </row>
  </sheetData>
  <pageMargins left="0.7" right="0.7" top="0.75" bottom="0.75" header="0.3" footer="0.3"/>
  <pageSetup paperSize="9" orientation="portrait" r:id="rId18"/>
  <drawing r:id="rId19"/>
  <extLst>
    <ext xmlns:x14="http://schemas.microsoft.com/office/spreadsheetml/2009/9/main" uri="{A8765BA9-456A-4dab-B4F3-ACF838C121DE}">
      <x14:slicerList>
        <x14:slicer r:id="rId20"/>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86"/>
  <sheetViews>
    <sheetView topLeftCell="A40" workbookViewId="0">
      <selection activeCell="E57" sqref="E57"/>
    </sheetView>
  </sheetViews>
  <sheetFormatPr defaultRowHeight="14.4" x14ac:dyDescent="0.3"/>
  <cols>
    <col min="1" max="1" width="10.88671875" customWidth="1"/>
    <col min="2" max="2" width="50.109375" customWidth="1"/>
    <col min="3" max="3" width="44.33203125" customWidth="1"/>
    <col min="4" max="4" width="34.6640625" customWidth="1"/>
    <col min="5" max="5" width="32.88671875" customWidth="1"/>
    <col min="6" max="6" width="24.6640625" customWidth="1"/>
    <col min="7" max="7" width="35.33203125" customWidth="1"/>
    <col min="8" max="10" width="42.88671875" customWidth="1"/>
  </cols>
  <sheetData>
    <row r="3" spans="1:2" ht="15" x14ac:dyDescent="0.25">
      <c r="A3" s="26" t="s">
        <v>252</v>
      </c>
      <c r="B3" t="s">
        <v>798</v>
      </c>
    </row>
    <row r="4" spans="1:2" ht="15" x14ac:dyDescent="0.25">
      <c r="A4" s="27">
        <v>2013</v>
      </c>
      <c r="B4" s="29">
        <v>21.3</v>
      </c>
    </row>
    <row r="5" spans="1:2" ht="15" x14ac:dyDescent="0.25">
      <c r="A5" s="27">
        <v>2014</v>
      </c>
      <c r="B5" s="29"/>
    </row>
    <row r="6" spans="1:2" ht="15" x14ac:dyDescent="0.25">
      <c r="A6" s="27">
        <v>2015</v>
      </c>
      <c r="B6" s="29">
        <v>14.4</v>
      </c>
    </row>
    <row r="7" spans="1:2" ht="15" x14ac:dyDescent="0.25">
      <c r="A7" s="27">
        <v>2016</v>
      </c>
      <c r="B7" s="29">
        <v>14.2</v>
      </c>
    </row>
    <row r="8" spans="1:2" ht="15" x14ac:dyDescent="0.25">
      <c r="A8" s="27">
        <v>2017</v>
      </c>
      <c r="B8" s="29"/>
    </row>
    <row r="9" spans="1:2" ht="15" x14ac:dyDescent="0.25">
      <c r="A9" s="27" t="s">
        <v>253</v>
      </c>
      <c r="B9" s="29">
        <v>49.900000000000006</v>
      </c>
    </row>
    <row r="18" spans="1:3" ht="15" x14ac:dyDescent="0.25">
      <c r="A18" s="26" t="s">
        <v>252</v>
      </c>
      <c r="B18" s="196" t="s">
        <v>1307</v>
      </c>
      <c r="C18" s="196" t="s">
        <v>1308</v>
      </c>
    </row>
    <row r="19" spans="1:3" ht="15" x14ac:dyDescent="0.25">
      <c r="A19" s="27">
        <v>2013</v>
      </c>
      <c r="B19" s="9">
        <v>0.35499999999999998</v>
      </c>
      <c r="C19" s="9">
        <v>7.4999999999999997E-2</v>
      </c>
    </row>
    <row r="20" spans="1:3" ht="15" x14ac:dyDescent="0.25">
      <c r="A20" s="27">
        <v>2014</v>
      </c>
      <c r="B20" s="9">
        <v>9.9000000000000005E-2</v>
      </c>
      <c r="C20" s="9">
        <v>8.2000000000000003E-2</v>
      </c>
    </row>
    <row r="21" spans="1:3" ht="15" x14ac:dyDescent="0.25">
      <c r="A21" s="27">
        <v>2015</v>
      </c>
      <c r="B21" s="9">
        <v>0.314</v>
      </c>
      <c r="C21" s="9">
        <v>0.109</v>
      </c>
    </row>
    <row r="22" spans="1:3" ht="15" x14ac:dyDescent="0.25">
      <c r="A22" s="27">
        <v>2016</v>
      </c>
      <c r="B22" s="9">
        <v>0.307</v>
      </c>
      <c r="C22" s="9">
        <v>0.122</v>
      </c>
    </row>
    <row r="23" spans="1:3" ht="15" x14ac:dyDescent="0.25">
      <c r="A23" s="27">
        <v>2017</v>
      </c>
      <c r="B23" s="9">
        <v>0.33500000000000002</v>
      </c>
      <c r="C23" s="9">
        <v>0.105</v>
      </c>
    </row>
    <row r="24" spans="1:3" ht="15" x14ac:dyDescent="0.25">
      <c r="A24" s="27" t="s">
        <v>253</v>
      </c>
      <c r="B24" s="9">
        <v>1.41</v>
      </c>
      <c r="C24" s="9">
        <v>0.49299999999999999</v>
      </c>
    </row>
    <row r="32" spans="1:3" ht="15" x14ac:dyDescent="0.25">
      <c r="A32" s="26" t="s">
        <v>252</v>
      </c>
      <c r="B32" s="196" t="s">
        <v>998</v>
      </c>
      <c r="C32" s="196" t="s">
        <v>997</v>
      </c>
    </row>
    <row r="33" spans="1:3" ht="15" x14ac:dyDescent="0.25">
      <c r="A33" s="27" t="s">
        <v>1302</v>
      </c>
      <c r="B33" s="9">
        <v>1.45</v>
      </c>
      <c r="C33" s="9">
        <v>0.38</v>
      </c>
    </row>
    <row r="34" spans="1:3" ht="15" x14ac:dyDescent="0.25">
      <c r="A34" s="198" t="s">
        <v>110</v>
      </c>
      <c r="B34" s="9">
        <v>0.72</v>
      </c>
      <c r="C34" s="9">
        <v>0.2</v>
      </c>
    </row>
    <row r="35" spans="1:3" ht="15" x14ac:dyDescent="0.25">
      <c r="A35" s="198" t="s">
        <v>108</v>
      </c>
      <c r="B35" s="9">
        <v>0.73</v>
      </c>
      <c r="C35" s="9">
        <v>0.18</v>
      </c>
    </row>
    <row r="36" spans="1:3" ht="15" x14ac:dyDescent="0.25">
      <c r="A36" s="27" t="s">
        <v>1303</v>
      </c>
      <c r="B36" s="9">
        <v>1.06</v>
      </c>
      <c r="C36" s="9">
        <v>0.55000000000000004</v>
      </c>
    </row>
    <row r="37" spans="1:3" ht="15" x14ac:dyDescent="0.25">
      <c r="A37" s="198" t="s">
        <v>110</v>
      </c>
      <c r="B37" s="9">
        <v>0.43</v>
      </c>
      <c r="C37" s="9">
        <v>0.36</v>
      </c>
    </row>
    <row r="38" spans="1:3" ht="15" x14ac:dyDescent="0.25">
      <c r="A38" s="198" t="s">
        <v>108</v>
      </c>
      <c r="B38" s="9">
        <v>0.63</v>
      </c>
      <c r="C38" s="9">
        <v>0.19</v>
      </c>
    </row>
    <row r="39" spans="1:3" x14ac:dyDescent="0.3">
      <c r="A39" s="27" t="s">
        <v>1304</v>
      </c>
      <c r="B39" s="9">
        <v>1.31</v>
      </c>
      <c r="C39" s="9">
        <v>0.32</v>
      </c>
    </row>
    <row r="40" spans="1:3" ht="15" x14ac:dyDescent="0.25">
      <c r="A40" s="198" t="s">
        <v>110</v>
      </c>
      <c r="B40" s="9">
        <v>0.57999999999999996</v>
      </c>
      <c r="C40" s="9">
        <v>0.21</v>
      </c>
    </row>
    <row r="41" spans="1:3" ht="15" x14ac:dyDescent="0.25">
      <c r="A41" s="198" t="s">
        <v>108</v>
      </c>
      <c r="B41" s="9">
        <v>0.73</v>
      </c>
      <c r="C41" s="9">
        <v>0.11</v>
      </c>
    </row>
    <row r="42" spans="1:3" ht="15" x14ac:dyDescent="0.25">
      <c r="A42" s="27" t="s">
        <v>1305</v>
      </c>
      <c r="B42" s="9">
        <v>0.92999999999999994</v>
      </c>
      <c r="C42" s="9">
        <v>0.53</v>
      </c>
    </row>
    <row r="43" spans="1:3" ht="15" x14ac:dyDescent="0.25">
      <c r="A43" s="198" t="s">
        <v>110</v>
      </c>
      <c r="B43" s="9">
        <v>0.42</v>
      </c>
      <c r="C43" s="9">
        <v>0.3</v>
      </c>
    </row>
    <row r="44" spans="1:3" ht="15" x14ac:dyDescent="0.25">
      <c r="A44" s="198" t="s">
        <v>108</v>
      </c>
      <c r="B44" s="9">
        <v>0.51</v>
      </c>
      <c r="C44" s="9">
        <v>0.23</v>
      </c>
    </row>
    <row r="45" spans="1:3" ht="15" x14ac:dyDescent="0.25">
      <c r="A45" s="27" t="s">
        <v>253</v>
      </c>
      <c r="B45" s="9">
        <v>4.75</v>
      </c>
      <c r="C45" s="9">
        <v>1.78</v>
      </c>
    </row>
    <row r="51" spans="1:2" ht="15" x14ac:dyDescent="0.25">
      <c r="A51" s="26" t="s">
        <v>252</v>
      </c>
      <c r="B51" t="s">
        <v>1316</v>
      </c>
    </row>
    <row r="52" spans="1:2" ht="15" x14ac:dyDescent="0.25">
      <c r="A52" s="27">
        <v>2008</v>
      </c>
      <c r="B52" s="197">
        <v>164.55</v>
      </c>
    </row>
    <row r="53" spans="1:2" ht="15" x14ac:dyDescent="0.25">
      <c r="A53" s="27">
        <v>2009</v>
      </c>
      <c r="B53" s="197">
        <v>174.35</v>
      </c>
    </row>
    <row r="54" spans="1:2" ht="15" x14ac:dyDescent="0.25">
      <c r="A54" s="27">
        <v>2010</v>
      </c>
      <c r="B54" s="197">
        <v>158.15</v>
      </c>
    </row>
    <row r="55" spans="1:2" ht="15" x14ac:dyDescent="0.25">
      <c r="A55" s="27">
        <v>2011</v>
      </c>
      <c r="B55" s="197">
        <v>129</v>
      </c>
    </row>
    <row r="56" spans="1:2" ht="15" x14ac:dyDescent="0.25">
      <c r="A56" s="27">
        <v>2012</v>
      </c>
      <c r="B56" s="197">
        <v>134.66999999999999</v>
      </c>
    </row>
    <row r="57" spans="1:2" ht="15" x14ac:dyDescent="0.25">
      <c r="A57" s="27">
        <v>2013</v>
      </c>
      <c r="B57" s="197">
        <v>136.85</v>
      </c>
    </row>
    <row r="58" spans="1:2" ht="15" x14ac:dyDescent="0.25">
      <c r="A58" s="27">
        <v>2014</v>
      </c>
      <c r="B58" s="197">
        <v>138.30000000000001</v>
      </c>
    </row>
    <row r="59" spans="1:2" ht="15" x14ac:dyDescent="0.25">
      <c r="A59" s="27">
        <v>2015</v>
      </c>
      <c r="B59" s="197">
        <v>140.51</v>
      </c>
    </row>
    <row r="60" spans="1:2" ht="15" x14ac:dyDescent="0.25">
      <c r="A60" s="27">
        <v>2016</v>
      </c>
      <c r="B60" s="197">
        <v>139.83000000000001</v>
      </c>
    </row>
    <row r="61" spans="1:2" ht="15" x14ac:dyDescent="0.25">
      <c r="A61" s="27" t="s">
        <v>253</v>
      </c>
      <c r="B61" s="29">
        <v>1316.2099999999998</v>
      </c>
    </row>
    <row r="68" spans="1:8" ht="15" x14ac:dyDescent="0.25">
      <c r="A68" s="26" t="s">
        <v>252</v>
      </c>
      <c r="B68" s="196" t="s">
        <v>1327</v>
      </c>
      <c r="C68" s="196" t="s">
        <v>1328</v>
      </c>
      <c r="D68" s="196" t="s">
        <v>1329</v>
      </c>
      <c r="E68" s="196" t="s">
        <v>1333</v>
      </c>
      <c r="F68" s="196" t="s">
        <v>1330</v>
      </c>
      <c r="G68" s="196" t="s">
        <v>1331</v>
      </c>
      <c r="H68" s="196" t="s">
        <v>1332</v>
      </c>
    </row>
    <row r="69" spans="1:8" ht="15" x14ac:dyDescent="0.25">
      <c r="A69" s="27">
        <v>2011</v>
      </c>
      <c r="B69" s="197">
        <v>100</v>
      </c>
      <c r="C69" s="197">
        <v>100</v>
      </c>
      <c r="D69" s="197">
        <v>100</v>
      </c>
      <c r="E69" s="197"/>
      <c r="F69" s="197">
        <v>100</v>
      </c>
      <c r="G69" s="197">
        <v>100</v>
      </c>
      <c r="H69" s="197">
        <v>100</v>
      </c>
    </row>
    <row r="70" spans="1:8" ht="15" x14ac:dyDescent="0.25">
      <c r="A70" s="27">
        <v>2012</v>
      </c>
      <c r="B70" s="197">
        <v>101.79232714471289</v>
      </c>
      <c r="C70" s="197">
        <v>101.37953563172178</v>
      </c>
      <c r="D70" s="197">
        <v>95.496265467652634</v>
      </c>
      <c r="E70" s="197">
        <v>100</v>
      </c>
      <c r="F70" s="197">
        <v>56.736159454805261</v>
      </c>
      <c r="G70" s="197">
        <v>100.07381768671775</v>
      </c>
      <c r="H70" s="197">
        <v>140.033303426147</v>
      </c>
    </row>
    <row r="71" spans="1:8" ht="15" x14ac:dyDescent="0.25">
      <c r="A71" s="27">
        <v>2013</v>
      </c>
      <c r="B71" s="197">
        <v>103.31376942657164</v>
      </c>
      <c r="C71" s="197">
        <v>101.73886822796261</v>
      </c>
      <c r="D71" s="197">
        <v>90.051001449221516</v>
      </c>
      <c r="E71" s="197">
        <v>0</v>
      </c>
      <c r="F71" s="197">
        <v>12.889751951049719</v>
      </c>
      <c r="G71" s="197">
        <v>98.691200697401385</v>
      </c>
      <c r="H71" s="197">
        <v>133.37870101430983</v>
      </c>
    </row>
    <row r="72" spans="1:8" x14ac:dyDescent="0.3">
      <c r="A72" s="27">
        <v>2014</v>
      </c>
      <c r="B72" s="197">
        <v>105.10166491708652</v>
      </c>
      <c r="C72" s="197">
        <v>103.18624987435922</v>
      </c>
      <c r="D72" s="197">
        <v>90.468117126825462</v>
      </c>
      <c r="E72" s="197">
        <v>167.24137931034483</v>
      </c>
      <c r="F72" s="197">
        <v>30.168907778551279</v>
      </c>
      <c r="G72" s="197">
        <v>97.189420870954962</v>
      </c>
      <c r="H72" s="197">
        <v>128.40827871470063</v>
      </c>
    </row>
    <row r="73" spans="1:8" x14ac:dyDescent="0.3">
      <c r="A73" s="27">
        <v>2015</v>
      </c>
      <c r="B73" s="197">
        <v>107.03580499613614</v>
      </c>
      <c r="C73" s="197">
        <v>104.62609307468087</v>
      </c>
      <c r="D73" s="197">
        <v>90.39937200401323</v>
      </c>
      <c r="E73" s="197">
        <v>0</v>
      </c>
      <c r="F73" s="197">
        <v>28.131755395156265</v>
      </c>
      <c r="G73" s="197">
        <v>95.941081768906116</v>
      </c>
      <c r="H73" s="197">
        <v>130.32436624644535</v>
      </c>
    </row>
    <row r="74" spans="1:8" x14ac:dyDescent="0.3">
      <c r="A74" s="27">
        <v>2016</v>
      </c>
      <c r="B74" s="197">
        <v>106.64997410252077</v>
      </c>
      <c r="C74" s="197">
        <v>103.92501758970751</v>
      </c>
      <c r="D74" s="197">
        <v>87.893426479878116</v>
      </c>
      <c r="E74" s="197">
        <v>0</v>
      </c>
      <c r="F74" s="197">
        <v>31.040926244824679</v>
      </c>
      <c r="G74" s="197">
        <v>97.091114459595957</v>
      </c>
      <c r="H74" s="197">
        <v>175.94245654587203</v>
      </c>
    </row>
    <row r="75" spans="1:8" x14ac:dyDescent="0.3">
      <c r="A75" s="27" t="s">
        <v>253</v>
      </c>
      <c r="B75" s="29">
        <v>623.89354058702793</v>
      </c>
      <c r="C75" s="29">
        <v>614.85576439843203</v>
      </c>
      <c r="D75" s="29">
        <v>554.30818252759093</v>
      </c>
      <c r="E75" s="29">
        <v>267.24137931034483</v>
      </c>
      <c r="F75" s="29">
        <v>258.96750082438723</v>
      </c>
      <c r="G75" s="29">
        <v>588.98663548357615</v>
      </c>
      <c r="H75" s="29">
        <v>808.08710594747481</v>
      </c>
    </row>
    <row r="79" spans="1:8" x14ac:dyDescent="0.3">
      <c r="A79" s="26" t="s">
        <v>252</v>
      </c>
      <c r="B79" t="s">
        <v>1334</v>
      </c>
    </row>
    <row r="80" spans="1:8" x14ac:dyDescent="0.3">
      <c r="A80" s="27">
        <v>2011</v>
      </c>
      <c r="B80" s="29">
        <v>27640</v>
      </c>
    </row>
    <row r="81" spans="1:2" x14ac:dyDescent="0.3">
      <c r="A81" s="27">
        <v>2012</v>
      </c>
      <c r="B81" s="29">
        <v>20540</v>
      </c>
    </row>
    <row r="82" spans="1:2" x14ac:dyDescent="0.3">
      <c r="A82" s="27">
        <v>2013</v>
      </c>
      <c r="B82" s="29">
        <v>25786</v>
      </c>
    </row>
    <row r="83" spans="1:2" x14ac:dyDescent="0.3">
      <c r="A83" s="27">
        <v>2014</v>
      </c>
      <c r="B83" s="29">
        <v>16680</v>
      </c>
    </row>
    <row r="84" spans="1:2" x14ac:dyDescent="0.3">
      <c r="A84" s="27">
        <v>2015</v>
      </c>
      <c r="B84" s="29">
        <v>17270</v>
      </c>
    </row>
    <row r="85" spans="1:2" x14ac:dyDescent="0.3">
      <c r="A85" s="27">
        <v>2016</v>
      </c>
      <c r="B85" s="29">
        <v>21645</v>
      </c>
    </row>
    <row r="86" spans="1:2" x14ac:dyDescent="0.3">
      <c r="A86" s="27" t="s">
        <v>253</v>
      </c>
      <c r="B86" s="29">
        <v>129561</v>
      </c>
    </row>
  </sheetData>
  <pageMargins left="0.7" right="0.7" top="0.75" bottom="0.75" header="0.3" footer="0.3"/>
  <pageSetup paperSize="9" orientation="portrait"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8"/>
  <sheetViews>
    <sheetView topLeftCell="A7" workbookViewId="0">
      <selection activeCell="J33" sqref="J33"/>
    </sheetView>
  </sheetViews>
  <sheetFormatPr defaultRowHeight="14.4" x14ac:dyDescent="0.3"/>
  <cols>
    <col min="1" max="1" width="10.88671875" customWidth="1"/>
    <col min="2" max="2" width="22.5546875" customWidth="1"/>
    <col min="3" max="3" width="18.44140625" customWidth="1"/>
    <col min="4" max="4" width="12.33203125" customWidth="1"/>
    <col min="5" max="5" width="13.44140625" customWidth="1"/>
    <col min="6" max="6" width="11.109375" customWidth="1"/>
    <col min="7" max="7" width="16.33203125" customWidth="1"/>
    <col min="8" max="8" width="11" customWidth="1"/>
    <col min="9" max="9" width="20.6640625" customWidth="1"/>
    <col min="10" max="10" width="10.5546875" customWidth="1"/>
    <col min="11" max="11" width="16.44140625" customWidth="1"/>
    <col min="12" max="12" width="10.88671875" customWidth="1"/>
    <col min="13" max="13" width="38.109375" customWidth="1"/>
    <col min="14" max="14" width="23.109375" customWidth="1"/>
    <col min="15" max="15" width="43.33203125" customWidth="1"/>
    <col min="16" max="16" width="10.88671875" customWidth="1"/>
    <col min="17" max="17" width="23.44140625" customWidth="1"/>
    <col min="18" max="18" width="22.5546875" bestFit="1" customWidth="1"/>
  </cols>
  <sheetData>
    <row r="1" spans="1:17" ht="21" x14ac:dyDescent="0.35">
      <c r="B1" s="16"/>
    </row>
    <row r="2" spans="1:17" ht="15" x14ac:dyDescent="0.25">
      <c r="A2" s="173"/>
    </row>
    <row r="3" spans="1:17" ht="21" x14ac:dyDescent="0.25">
      <c r="A3" s="189" t="s">
        <v>1336</v>
      </c>
      <c r="B3" s="7"/>
      <c r="C3" s="7"/>
    </row>
    <row r="7" spans="1:17" ht="21" x14ac:dyDescent="0.35">
      <c r="A7" s="16"/>
    </row>
    <row r="10" spans="1:17" s="102" customFormat="1" ht="15" x14ac:dyDescent="0.25">
      <c r="A10" s="184"/>
      <c r="B10" s="185"/>
      <c r="C10" s="185"/>
      <c r="D10" s="185"/>
      <c r="E10" s="185"/>
      <c r="F10" s="185"/>
      <c r="G10" s="185"/>
      <c r="H10" s="185"/>
      <c r="I10" s="185"/>
      <c r="L10" s="196"/>
      <c r="M10" s="196"/>
      <c r="N10" s="196"/>
      <c r="O10" s="196"/>
      <c r="P10" s="196"/>
      <c r="Q10"/>
    </row>
    <row r="11" spans="1:17" ht="15" x14ac:dyDescent="0.25">
      <c r="A11" s="183"/>
      <c r="B11" s="186"/>
      <c r="C11" s="187"/>
      <c r="D11" s="187"/>
      <c r="E11" s="187"/>
      <c r="F11" s="187"/>
      <c r="G11" s="186"/>
      <c r="H11" s="186"/>
      <c r="I11" s="186"/>
      <c r="L11" s="27"/>
      <c r="M11" s="29"/>
      <c r="N11" s="29"/>
      <c r="O11" s="29"/>
      <c r="P11" s="29"/>
    </row>
    <row r="12" spans="1:17" ht="15" x14ac:dyDescent="0.25">
      <c r="A12" s="183"/>
      <c r="B12" s="155"/>
      <c r="C12" s="155"/>
      <c r="D12" s="155"/>
      <c r="E12" s="155"/>
      <c r="F12" s="155"/>
      <c r="G12" s="155"/>
      <c r="H12" s="155"/>
      <c r="I12" s="155"/>
      <c r="L12" s="27"/>
      <c r="M12" s="29"/>
      <c r="N12" s="29"/>
      <c r="O12" s="29"/>
      <c r="P12" s="29"/>
    </row>
    <row r="13" spans="1:17" ht="15" x14ac:dyDescent="0.25">
      <c r="A13" s="183" t="s">
        <v>1340</v>
      </c>
      <c r="B13" s="155"/>
      <c r="C13" s="155"/>
      <c r="D13" s="155"/>
      <c r="E13" s="155"/>
      <c r="F13" s="155"/>
      <c r="G13" s="155"/>
      <c r="H13" s="155"/>
      <c r="I13" s="155"/>
      <c r="L13" s="27"/>
      <c r="M13" s="29"/>
      <c r="N13" s="29"/>
      <c r="O13" s="29"/>
      <c r="P13" s="29"/>
    </row>
    <row r="14" spans="1:17" ht="15" x14ac:dyDescent="0.25">
      <c r="A14" s="183"/>
      <c r="B14" s="155"/>
      <c r="C14" s="155"/>
      <c r="D14" s="155"/>
      <c r="E14" s="155"/>
      <c r="F14" s="155"/>
      <c r="G14" s="155"/>
      <c r="H14" s="155"/>
      <c r="I14" s="155"/>
      <c r="L14" s="27"/>
      <c r="M14" s="29"/>
      <c r="N14" s="29"/>
      <c r="O14" s="29"/>
      <c r="P14" s="29"/>
    </row>
    <row r="15" spans="1:17" ht="15" x14ac:dyDescent="0.25">
      <c r="A15" s="183"/>
      <c r="B15" s="155"/>
      <c r="C15" s="155"/>
      <c r="D15" s="155"/>
      <c r="E15" s="155"/>
      <c r="F15" s="155"/>
      <c r="G15" s="155"/>
      <c r="H15" s="155"/>
      <c r="I15" s="155"/>
      <c r="L15" s="27"/>
      <c r="M15" s="29"/>
      <c r="N15" s="29"/>
      <c r="O15" s="29"/>
      <c r="P15" s="29"/>
    </row>
    <row r="16" spans="1:17" ht="15" x14ac:dyDescent="0.25">
      <c r="A16" s="183"/>
      <c r="B16" s="155"/>
      <c r="C16" s="155"/>
      <c r="D16" s="155"/>
      <c r="E16" s="155"/>
      <c r="F16" s="155"/>
      <c r="G16" s="155"/>
      <c r="H16" s="155"/>
      <c r="I16" s="155"/>
      <c r="L16" s="27"/>
      <c r="M16" s="29"/>
      <c r="N16" s="29"/>
      <c r="O16" s="29"/>
      <c r="P16" s="29"/>
    </row>
    <row r="17" spans="1:16" ht="15" x14ac:dyDescent="0.25">
      <c r="L17" s="27"/>
      <c r="M17" s="29"/>
      <c r="N17" s="29"/>
      <c r="O17" s="29"/>
      <c r="P17" s="29"/>
    </row>
    <row r="20" spans="1:16" ht="21" x14ac:dyDescent="0.35">
      <c r="A20" s="16" t="s">
        <v>767</v>
      </c>
    </row>
    <row r="25" spans="1:16" ht="24.6" x14ac:dyDescent="0.3">
      <c r="A25" s="188" t="s">
        <v>768</v>
      </c>
    </row>
    <row r="26" spans="1:16" ht="15" x14ac:dyDescent="0.25">
      <c r="A26" t="s">
        <v>769</v>
      </c>
    </row>
    <row r="27" spans="1:16" ht="15" x14ac:dyDescent="0.25">
      <c r="A27" t="s">
        <v>756</v>
      </c>
    </row>
    <row r="29" spans="1:16" ht="15" x14ac:dyDescent="0.25">
      <c r="A29" s="7" t="s">
        <v>770</v>
      </c>
      <c r="B29" s="7"/>
    </row>
    <row r="34" spans="1:3" ht="21" x14ac:dyDescent="0.25">
      <c r="A34" s="188" t="s">
        <v>771</v>
      </c>
      <c r="C34" t="s">
        <v>772</v>
      </c>
    </row>
    <row r="41" spans="1:3" x14ac:dyDescent="0.3">
      <c r="A41" t="s">
        <v>801</v>
      </c>
    </row>
    <row r="44" spans="1:3" x14ac:dyDescent="0.3">
      <c r="A44" s="26" t="s">
        <v>252</v>
      </c>
      <c r="B44" t="s">
        <v>1337</v>
      </c>
    </row>
    <row r="45" spans="1:3" x14ac:dyDescent="0.3">
      <c r="A45" s="27" t="s">
        <v>819</v>
      </c>
      <c r="B45" s="29">
        <v>178229</v>
      </c>
    </row>
    <row r="46" spans="1:3" x14ac:dyDescent="0.3">
      <c r="A46" s="27" t="s">
        <v>823</v>
      </c>
      <c r="B46" s="29">
        <v>24027</v>
      </c>
    </row>
    <row r="47" spans="1:3" x14ac:dyDescent="0.3">
      <c r="A47" s="27" t="s">
        <v>890</v>
      </c>
      <c r="B47" s="29">
        <v>1335</v>
      </c>
    </row>
    <row r="48" spans="1:3" x14ac:dyDescent="0.3">
      <c r="A48" s="27" t="s">
        <v>253</v>
      </c>
      <c r="B48" s="29">
        <v>203591</v>
      </c>
    </row>
  </sheetData>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5:I8"/>
  <sheetViews>
    <sheetView workbookViewId="0">
      <selection activeCell="J36" sqref="J36"/>
    </sheetView>
  </sheetViews>
  <sheetFormatPr defaultRowHeight="14.4" x14ac:dyDescent="0.3"/>
  <cols>
    <col min="2" max="2" width="43.88671875" customWidth="1"/>
    <col min="3" max="3" width="35.44140625" customWidth="1"/>
    <col min="4" max="4" width="29.6640625" customWidth="1"/>
    <col min="8" max="8" width="10.88671875" bestFit="1" customWidth="1"/>
    <col min="9" max="9" width="40.33203125" customWidth="1"/>
  </cols>
  <sheetData>
    <row r="5" spans="1:9" x14ac:dyDescent="0.3">
      <c r="A5" s="173" t="s">
        <v>656</v>
      </c>
    </row>
    <row r="6" spans="1:9" x14ac:dyDescent="0.3">
      <c r="A6" s="173" t="s">
        <v>657</v>
      </c>
    </row>
    <row r="7" spans="1:9" ht="15" x14ac:dyDescent="0.25">
      <c r="A7" s="173"/>
    </row>
    <row r="8" spans="1:9" ht="15" x14ac:dyDescent="0.25">
      <c r="H8" s="27"/>
      <c r="I8" s="2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29"/>
  <sheetViews>
    <sheetView workbookViewId="0">
      <selection activeCell="G24" sqref="G24"/>
    </sheetView>
  </sheetViews>
  <sheetFormatPr defaultRowHeight="14.4" x14ac:dyDescent="0.3"/>
  <cols>
    <col min="1" max="1" width="10.88671875" bestFit="1" customWidth="1"/>
    <col min="2" max="2" width="28.44140625" customWidth="1"/>
    <col min="3" max="3" width="10.88671875" bestFit="1" customWidth="1"/>
    <col min="4" max="4" width="50.5546875" bestFit="1" customWidth="1"/>
    <col min="6" max="6" width="10.88671875" bestFit="1" customWidth="1"/>
    <col min="7" max="7" width="28.44140625" bestFit="1" customWidth="1"/>
  </cols>
  <sheetData>
    <row r="4" spans="1:2" x14ac:dyDescent="0.3">
      <c r="A4" s="174" t="s">
        <v>658</v>
      </c>
    </row>
    <row r="5" spans="1:2" x14ac:dyDescent="0.3">
      <c r="A5" s="174" t="s">
        <v>659</v>
      </c>
    </row>
    <row r="6" spans="1:2" x14ac:dyDescent="0.3">
      <c r="A6" s="174" t="s">
        <v>660</v>
      </c>
    </row>
    <row r="7" spans="1:2" x14ac:dyDescent="0.3">
      <c r="A7" s="174" t="s">
        <v>661</v>
      </c>
    </row>
    <row r="8" spans="1:2" x14ac:dyDescent="0.3">
      <c r="A8" s="174" t="s">
        <v>662</v>
      </c>
    </row>
    <row r="9" spans="1:2" x14ac:dyDescent="0.3">
      <c r="A9" s="174" t="s">
        <v>663</v>
      </c>
    </row>
    <row r="13" spans="1:2" ht="15" x14ac:dyDescent="0.25">
      <c r="A13" s="26" t="s">
        <v>252</v>
      </c>
      <c r="B13" t="s">
        <v>800</v>
      </c>
    </row>
    <row r="14" spans="1:2" ht="15" x14ac:dyDescent="0.25">
      <c r="A14" s="27">
        <v>2003</v>
      </c>
      <c r="B14" s="29">
        <v>12</v>
      </c>
    </row>
    <row r="15" spans="1:2" ht="15" x14ac:dyDescent="0.25">
      <c r="A15" s="27">
        <v>2004</v>
      </c>
      <c r="B15" s="29">
        <v>25</v>
      </c>
    </row>
    <row r="16" spans="1:2" ht="15" x14ac:dyDescent="0.25">
      <c r="A16" s="27">
        <v>2005</v>
      </c>
      <c r="B16" s="29">
        <v>29</v>
      </c>
    </row>
    <row r="17" spans="1:2" ht="15" x14ac:dyDescent="0.25">
      <c r="A17" s="27">
        <v>2006</v>
      </c>
      <c r="B17" s="29">
        <v>29</v>
      </c>
    </row>
    <row r="18" spans="1:2" ht="15" x14ac:dyDescent="0.25">
      <c r="A18" s="27">
        <v>2007</v>
      </c>
      <c r="B18" s="29">
        <v>23</v>
      </c>
    </row>
    <row r="19" spans="1:2" ht="15" x14ac:dyDescent="0.25">
      <c r="A19" s="27">
        <v>2008</v>
      </c>
      <c r="B19" s="29">
        <v>12</v>
      </c>
    </row>
    <row r="20" spans="1:2" ht="15" x14ac:dyDescent="0.25">
      <c r="A20" s="27">
        <v>2009</v>
      </c>
      <c r="B20" s="29">
        <v>14</v>
      </c>
    </row>
    <row r="21" spans="1:2" ht="15" x14ac:dyDescent="0.25">
      <c r="A21" s="27">
        <v>2010</v>
      </c>
      <c r="B21" s="29">
        <v>14</v>
      </c>
    </row>
    <row r="22" spans="1:2" ht="15" x14ac:dyDescent="0.25">
      <c r="A22" s="27">
        <v>2011</v>
      </c>
      <c r="B22" s="29">
        <v>14</v>
      </c>
    </row>
    <row r="23" spans="1:2" ht="15" x14ac:dyDescent="0.25">
      <c r="A23" s="27">
        <v>2012</v>
      </c>
      <c r="B23" s="29">
        <v>12</v>
      </c>
    </row>
    <row r="24" spans="1:2" ht="15" x14ac:dyDescent="0.25">
      <c r="A24" s="27">
        <v>2013</v>
      </c>
      <c r="B24" s="29">
        <v>17</v>
      </c>
    </row>
    <row r="25" spans="1:2" ht="15" x14ac:dyDescent="0.25">
      <c r="A25" s="27">
        <v>2014</v>
      </c>
      <c r="B25" s="29">
        <v>24</v>
      </c>
    </row>
    <row r="26" spans="1:2" ht="15" x14ac:dyDescent="0.25">
      <c r="A26" s="27">
        <v>2015</v>
      </c>
      <c r="B26" s="29">
        <v>25</v>
      </c>
    </row>
    <row r="27" spans="1:2" ht="15" x14ac:dyDescent="0.25">
      <c r="A27" s="27">
        <v>2016</v>
      </c>
      <c r="B27" s="29">
        <v>31</v>
      </c>
    </row>
    <row r="28" spans="1:2" ht="15" x14ac:dyDescent="0.25">
      <c r="A28" s="27">
        <v>2017</v>
      </c>
      <c r="B28" s="29">
        <v>33</v>
      </c>
    </row>
    <row r="29" spans="1:2" ht="15" x14ac:dyDescent="0.25">
      <c r="A29" s="27" t="s">
        <v>253</v>
      </c>
      <c r="B29" s="29">
        <v>314</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
  <sheetViews>
    <sheetView topLeftCell="B232" zoomScale="130" zoomScaleNormal="130" workbookViewId="0">
      <selection activeCell="S177" sqref="S177"/>
    </sheetView>
  </sheetViews>
  <sheetFormatPr defaultColWidth="9.109375" defaultRowHeight="14.4" x14ac:dyDescent="0.3"/>
  <cols>
    <col min="1" max="1" width="9.109375" style="20"/>
    <col min="2" max="2" width="6.88671875" style="20" customWidth="1"/>
    <col min="3" max="16384" width="9.109375" style="20"/>
  </cols>
  <sheetData>
    <row r="2" spans="1:1" x14ac:dyDescent="0.25">
      <c r="A2" s="20" t="s">
        <v>146</v>
      </c>
    </row>
  </sheetData>
  <pageMargins left="0.11811023622047245" right="0.11811023622047245" top="0.35433070866141736" bottom="0.35433070866141736" header="0.31496062992125984" footer="0.31496062992125984"/>
  <pageSetup paperSize="8" orientation="landscape" r:id="rId1"/>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76"/>
  <sheetViews>
    <sheetView topLeftCell="B128" workbookViewId="0">
      <selection activeCell="H162" sqref="H162"/>
    </sheetView>
  </sheetViews>
  <sheetFormatPr defaultRowHeight="14.4" x14ac:dyDescent="0.3"/>
  <cols>
    <col min="1" max="1" width="10.88671875" customWidth="1"/>
    <col min="2" max="2" width="23.88671875" customWidth="1"/>
    <col min="3" max="3" width="16.33203125" customWidth="1"/>
    <col min="4" max="4" width="13.109375" customWidth="1"/>
    <col min="5" max="5" width="14.44140625" customWidth="1"/>
    <col min="6" max="6" width="22" customWidth="1"/>
    <col min="7" max="7" width="19.109375" customWidth="1"/>
    <col min="8" max="8" width="22" customWidth="1"/>
    <col min="9" max="9" width="19.109375" customWidth="1"/>
    <col min="10" max="10" width="15.5546875" customWidth="1"/>
    <col min="11" max="11" width="26" bestFit="1" customWidth="1"/>
    <col min="12" max="12" width="27.44140625" bestFit="1" customWidth="1"/>
    <col min="13" max="13" width="28" bestFit="1" customWidth="1"/>
    <col min="14" max="14" width="29.109375" bestFit="1" customWidth="1"/>
    <col min="15" max="15" width="28.109375" bestFit="1" customWidth="1"/>
    <col min="16" max="16" width="15.88671875" bestFit="1" customWidth="1"/>
    <col min="17" max="17" width="28.33203125" bestFit="1" customWidth="1"/>
    <col min="18" max="18" width="25.5546875" bestFit="1" customWidth="1"/>
    <col min="19" max="22" width="19.109375" bestFit="1" customWidth="1"/>
    <col min="23" max="23" width="32.88671875" bestFit="1" customWidth="1"/>
    <col min="24" max="24" width="30.109375" bestFit="1" customWidth="1"/>
    <col min="25" max="25" width="22" bestFit="1" customWidth="1"/>
    <col min="26" max="26" width="19.109375" bestFit="1" customWidth="1"/>
  </cols>
  <sheetData>
    <row r="3" spans="1:6" ht="15" x14ac:dyDescent="0.25">
      <c r="A3" s="26" t="s">
        <v>252</v>
      </c>
      <c r="B3" s="196" t="s">
        <v>375</v>
      </c>
      <c r="C3" s="196" t="s">
        <v>372</v>
      </c>
      <c r="D3" s="196" t="s">
        <v>373</v>
      </c>
      <c r="E3" s="196" t="s">
        <v>374</v>
      </c>
      <c r="F3" s="196" t="s">
        <v>376</v>
      </c>
    </row>
    <row r="4" spans="1:6" ht="15" x14ac:dyDescent="0.25">
      <c r="A4" s="27">
        <v>2015</v>
      </c>
      <c r="B4" s="29">
        <v>155</v>
      </c>
      <c r="C4" s="29">
        <v>91</v>
      </c>
      <c r="D4" s="29">
        <v>54</v>
      </c>
      <c r="E4" s="29">
        <v>10</v>
      </c>
      <c r="F4" s="29">
        <v>3</v>
      </c>
    </row>
    <row r="5" spans="1:6" ht="15" x14ac:dyDescent="0.25">
      <c r="A5" s="27">
        <v>2016</v>
      </c>
      <c r="B5" s="29">
        <v>140</v>
      </c>
      <c r="C5" s="29">
        <v>77</v>
      </c>
      <c r="D5" s="29">
        <v>43</v>
      </c>
      <c r="E5" s="29">
        <v>20</v>
      </c>
      <c r="F5" s="29"/>
    </row>
    <row r="6" spans="1:6" ht="15" x14ac:dyDescent="0.25">
      <c r="A6" s="27">
        <v>2017</v>
      </c>
      <c r="B6" s="29">
        <v>138</v>
      </c>
      <c r="C6" s="29">
        <v>85</v>
      </c>
      <c r="D6" s="29">
        <v>42</v>
      </c>
      <c r="E6" s="29">
        <v>11</v>
      </c>
      <c r="F6" s="29">
        <v>1</v>
      </c>
    </row>
    <row r="7" spans="1:6" ht="15" x14ac:dyDescent="0.25">
      <c r="A7" s="27" t="s">
        <v>253</v>
      </c>
      <c r="B7" s="29">
        <v>433</v>
      </c>
      <c r="C7" s="29">
        <v>253</v>
      </c>
      <c r="D7" s="29">
        <v>139</v>
      </c>
      <c r="E7" s="29">
        <v>41</v>
      </c>
      <c r="F7" s="29">
        <v>4</v>
      </c>
    </row>
    <row r="13" spans="1:6" ht="15" x14ac:dyDescent="0.25">
      <c r="A13" s="26" t="s">
        <v>252</v>
      </c>
      <c r="B13" s="196" t="s">
        <v>304</v>
      </c>
      <c r="C13" s="196" t="s">
        <v>305</v>
      </c>
      <c r="D13" s="196" t="s">
        <v>306</v>
      </c>
    </row>
    <row r="14" spans="1:6" ht="15" x14ac:dyDescent="0.25">
      <c r="A14" s="27">
        <v>2008</v>
      </c>
      <c r="B14" s="29">
        <v>537</v>
      </c>
      <c r="C14" s="29">
        <v>187</v>
      </c>
      <c r="D14" s="29">
        <v>0</v>
      </c>
    </row>
    <row r="15" spans="1:6" ht="15" x14ac:dyDescent="0.25">
      <c r="A15" s="27">
        <v>2009</v>
      </c>
      <c r="B15" s="29">
        <v>580</v>
      </c>
      <c r="C15" s="29">
        <v>160</v>
      </c>
      <c r="D15" s="29">
        <v>2</v>
      </c>
    </row>
    <row r="16" spans="1:6" ht="15" x14ac:dyDescent="0.25">
      <c r="A16" s="27">
        <v>2010</v>
      </c>
      <c r="B16" s="29">
        <v>602</v>
      </c>
      <c r="C16" s="29">
        <v>164</v>
      </c>
      <c r="D16" s="29">
        <v>1</v>
      </c>
    </row>
    <row r="17" spans="1:8" ht="15" x14ac:dyDescent="0.25">
      <c r="A17" s="27">
        <v>2011</v>
      </c>
      <c r="B17" s="29">
        <v>543</v>
      </c>
      <c r="C17" s="29">
        <v>150</v>
      </c>
      <c r="D17" s="29">
        <v>2</v>
      </c>
    </row>
    <row r="18" spans="1:8" ht="15" x14ac:dyDescent="0.25">
      <c r="A18" s="27">
        <v>2012</v>
      </c>
      <c r="B18" s="29">
        <v>392</v>
      </c>
      <c r="C18" s="29">
        <v>137</v>
      </c>
      <c r="D18" s="29">
        <v>3</v>
      </c>
    </row>
    <row r="19" spans="1:8" ht="15" x14ac:dyDescent="0.25">
      <c r="A19" s="27">
        <v>2013</v>
      </c>
      <c r="B19" s="29">
        <v>361</v>
      </c>
      <c r="C19" s="29">
        <v>139</v>
      </c>
      <c r="D19" s="29">
        <v>2</v>
      </c>
    </row>
    <row r="20" spans="1:8" ht="15" x14ac:dyDescent="0.25">
      <c r="A20" s="27">
        <v>2014</v>
      </c>
      <c r="B20" s="29">
        <v>322</v>
      </c>
      <c r="C20" s="29">
        <v>108</v>
      </c>
      <c r="D20" s="29">
        <v>4</v>
      </c>
    </row>
    <row r="21" spans="1:8" ht="15" x14ac:dyDescent="0.25">
      <c r="A21" s="27">
        <v>2015</v>
      </c>
      <c r="B21" s="29">
        <v>313</v>
      </c>
      <c r="C21" s="29">
        <v>126</v>
      </c>
      <c r="D21" s="29">
        <v>2</v>
      </c>
    </row>
    <row r="22" spans="1:8" ht="15" x14ac:dyDescent="0.25">
      <c r="A22" s="27">
        <v>2016</v>
      </c>
      <c r="B22" s="29">
        <v>224</v>
      </c>
      <c r="C22" s="29">
        <v>86</v>
      </c>
      <c r="D22" s="29">
        <v>1</v>
      </c>
    </row>
    <row r="23" spans="1:8" ht="15" x14ac:dyDescent="0.25">
      <c r="A23" s="27" t="s">
        <v>253</v>
      </c>
      <c r="B23" s="29">
        <v>3874</v>
      </c>
      <c r="C23" s="29">
        <v>1257</v>
      </c>
      <c r="D23" s="29">
        <v>17</v>
      </c>
    </row>
    <row r="29" spans="1:8" ht="30" x14ac:dyDescent="0.25">
      <c r="A29" s="39" t="s">
        <v>252</v>
      </c>
      <c r="B29" s="1" t="s">
        <v>320</v>
      </c>
      <c r="C29" s="196" t="s">
        <v>318</v>
      </c>
      <c r="D29" s="196" t="s">
        <v>321</v>
      </c>
      <c r="E29" s="196" t="s">
        <v>322</v>
      </c>
      <c r="F29" s="196" t="s">
        <v>323</v>
      </c>
      <c r="G29" s="196" t="s">
        <v>324</v>
      </c>
      <c r="H29" s="196" t="s">
        <v>319</v>
      </c>
    </row>
    <row r="30" spans="1:8" ht="15" x14ac:dyDescent="0.25">
      <c r="A30" s="40">
        <v>2015</v>
      </c>
      <c r="B30" s="41">
        <v>111</v>
      </c>
      <c r="C30" s="29">
        <v>14</v>
      </c>
      <c r="D30" s="29">
        <v>2</v>
      </c>
      <c r="E30" s="29">
        <v>1</v>
      </c>
      <c r="F30" s="29"/>
      <c r="G30" s="29">
        <v>2</v>
      </c>
      <c r="H30" s="29">
        <v>11</v>
      </c>
    </row>
    <row r="31" spans="1:8" ht="15" x14ac:dyDescent="0.25">
      <c r="A31" s="40">
        <v>2016</v>
      </c>
      <c r="B31" s="41">
        <v>133</v>
      </c>
      <c r="C31" s="29">
        <v>15</v>
      </c>
      <c r="D31" s="29">
        <v>5</v>
      </c>
      <c r="E31" s="29"/>
      <c r="F31" s="29">
        <v>1</v>
      </c>
      <c r="G31" s="29"/>
      <c r="H31" s="29">
        <v>28</v>
      </c>
    </row>
    <row r="32" spans="1:8" ht="15" x14ac:dyDescent="0.25">
      <c r="A32" s="40">
        <v>2017</v>
      </c>
      <c r="B32" s="41">
        <v>129</v>
      </c>
      <c r="C32" s="29">
        <v>7</v>
      </c>
      <c r="D32" s="29"/>
      <c r="E32" s="29">
        <v>1</v>
      </c>
      <c r="F32" s="29"/>
      <c r="G32" s="29">
        <v>1</v>
      </c>
      <c r="H32" s="29">
        <v>16</v>
      </c>
    </row>
    <row r="33" spans="1:9" ht="15" x14ac:dyDescent="0.25">
      <c r="A33" s="40" t="s">
        <v>253</v>
      </c>
      <c r="B33" s="41">
        <v>373</v>
      </c>
      <c r="C33" s="29">
        <v>36</v>
      </c>
      <c r="D33" s="29">
        <v>7</v>
      </c>
      <c r="E33" s="29">
        <v>2</v>
      </c>
      <c r="F33" s="29">
        <v>1</v>
      </c>
      <c r="G33" s="29">
        <v>3</v>
      </c>
      <c r="H33" s="29">
        <v>55</v>
      </c>
    </row>
    <row r="40" spans="1:9" ht="15" x14ac:dyDescent="0.25">
      <c r="A40" s="26" t="s">
        <v>252</v>
      </c>
      <c r="B40" s="196" t="s">
        <v>356</v>
      </c>
      <c r="C40" s="196" t="s">
        <v>357</v>
      </c>
      <c r="D40" s="196" t="s">
        <v>358</v>
      </c>
      <c r="E40" s="196" t="s">
        <v>359</v>
      </c>
      <c r="F40" s="196" t="s">
        <v>360</v>
      </c>
      <c r="G40" s="196" t="s">
        <v>1369</v>
      </c>
      <c r="H40" s="196" t="s">
        <v>1370</v>
      </c>
      <c r="I40" s="196" t="s">
        <v>1371</v>
      </c>
    </row>
    <row r="41" spans="1:9" ht="15" x14ac:dyDescent="0.25">
      <c r="A41" s="27">
        <v>2015</v>
      </c>
      <c r="B41" s="29">
        <v>6</v>
      </c>
      <c r="C41" s="29">
        <v>21</v>
      </c>
      <c r="D41" s="29">
        <v>22</v>
      </c>
      <c r="E41" s="29">
        <v>1</v>
      </c>
      <c r="F41" s="29">
        <v>5</v>
      </c>
      <c r="G41" s="29">
        <v>4</v>
      </c>
      <c r="H41" s="29">
        <v>1</v>
      </c>
      <c r="I41" s="29">
        <v>75</v>
      </c>
    </row>
    <row r="42" spans="1:9" ht="15" x14ac:dyDescent="0.25">
      <c r="A42" s="27">
        <v>2016</v>
      </c>
      <c r="B42" s="29">
        <v>2</v>
      </c>
      <c r="C42" s="29">
        <v>16</v>
      </c>
      <c r="D42" s="29">
        <v>17</v>
      </c>
      <c r="E42" s="29">
        <v>7</v>
      </c>
      <c r="F42" s="29">
        <v>2</v>
      </c>
      <c r="G42" s="29"/>
      <c r="H42" s="29">
        <v>1</v>
      </c>
      <c r="I42" s="29">
        <v>104</v>
      </c>
    </row>
    <row r="43" spans="1:9" ht="15" x14ac:dyDescent="0.25">
      <c r="A43" s="27">
        <v>2017</v>
      </c>
      <c r="B43" s="29">
        <v>4</v>
      </c>
      <c r="C43" s="29">
        <v>6</v>
      </c>
      <c r="D43" s="29">
        <v>18</v>
      </c>
      <c r="E43" s="29">
        <v>2</v>
      </c>
      <c r="F43" s="29">
        <v>10</v>
      </c>
      <c r="G43" s="29"/>
      <c r="H43" s="29">
        <v>2</v>
      </c>
      <c r="I43" s="29">
        <v>78</v>
      </c>
    </row>
    <row r="44" spans="1:9" ht="15" x14ac:dyDescent="0.25">
      <c r="A44" s="27" t="s">
        <v>253</v>
      </c>
      <c r="B44" s="29">
        <v>12</v>
      </c>
      <c r="C44" s="29">
        <v>43</v>
      </c>
      <c r="D44" s="29">
        <v>57</v>
      </c>
      <c r="E44" s="29">
        <v>10</v>
      </c>
      <c r="F44" s="29">
        <v>17</v>
      </c>
      <c r="G44" s="29">
        <v>4</v>
      </c>
      <c r="H44" s="29">
        <v>4</v>
      </c>
      <c r="I44" s="29">
        <v>257</v>
      </c>
    </row>
    <row r="52" spans="1:10" ht="15" x14ac:dyDescent="0.25">
      <c r="A52" s="26" t="s">
        <v>252</v>
      </c>
      <c r="B52" s="196" t="s">
        <v>361</v>
      </c>
      <c r="C52" s="196" t="s">
        <v>362</v>
      </c>
      <c r="D52" s="196" t="s">
        <v>363</v>
      </c>
      <c r="E52" s="196" t="s">
        <v>364</v>
      </c>
      <c r="F52" s="196" t="s">
        <v>365</v>
      </c>
      <c r="G52" s="196" t="s">
        <v>366</v>
      </c>
      <c r="H52" s="196" t="s">
        <v>367</v>
      </c>
      <c r="I52" s="196" t="s">
        <v>368</v>
      </c>
      <c r="J52" s="196" t="s">
        <v>369</v>
      </c>
    </row>
    <row r="53" spans="1:10" ht="15" x14ac:dyDescent="0.25">
      <c r="A53" s="27">
        <v>2015</v>
      </c>
      <c r="B53" s="29">
        <v>144</v>
      </c>
      <c r="C53" s="29"/>
      <c r="D53" s="29">
        <v>26</v>
      </c>
      <c r="E53" s="29">
        <v>26</v>
      </c>
      <c r="F53" s="29">
        <v>42</v>
      </c>
      <c r="G53" s="29">
        <v>50</v>
      </c>
      <c r="H53" s="29">
        <v>20</v>
      </c>
      <c r="I53" s="29">
        <v>8</v>
      </c>
      <c r="J53" s="29">
        <v>32</v>
      </c>
    </row>
    <row r="54" spans="1:10" ht="15" x14ac:dyDescent="0.25">
      <c r="A54" s="27">
        <v>2016</v>
      </c>
      <c r="B54" s="29">
        <v>159</v>
      </c>
      <c r="C54" s="29">
        <v>1</v>
      </c>
      <c r="D54" s="29">
        <v>24</v>
      </c>
      <c r="E54" s="29">
        <v>9</v>
      </c>
      <c r="F54" s="29">
        <v>33</v>
      </c>
      <c r="G54" s="29">
        <v>51</v>
      </c>
      <c r="H54" s="29">
        <v>27</v>
      </c>
      <c r="I54" s="29">
        <v>8</v>
      </c>
      <c r="J54" s="29">
        <v>26</v>
      </c>
    </row>
    <row r="55" spans="1:10" ht="15" x14ac:dyDescent="0.25">
      <c r="A55" s="27">
        <v>2017</v>
      </c>
      <c r="B55" s="29">
        <v>160</v>
      </c>
      <c r="C55" s="29">
        <v>1</v>
      </c>
      <c r="D55" s="29">
        <v>22</v>
      </c>
      <c r="E55" s="29">
        <v>7</v>
      </c>
      <c r="F55" s="29">
        <v>27</v>
      </c>
      <c r="G55" s="29">
        <v>42</v>
      </c>
      <c r="H55" s="29">
        <v>36</v>
      </c>
      <c r="I55" s="29">
        <v>5</v>
      </c>
      <c r="J55" s="29">
        <v>25</v>
      </c>
    </row>
    <row r="56" spans="1:10" ht="15" x14ac:dyDescent="0.25">
      <c r="A56" s="27" t="s">
        <v>253</v>
      </c>
      <c r="B56" s="29">
        <v>463</v>
      </c>
      <c r="C56" s="29">
        <v>2</v>
      </c>
      <c r="D56" s="29">
        <v>72</v>
      </c>
      <c r="E56" s="29">
        <v>42</v>
      </c>
      <c r="F56" s="29">
        <v>102</v>
      </c>
      <c r="G56" s="29">
        <v>143</v>
      </c>
      <c r="H56" s="29">
        <v>83</v>
      </c>
      <c r="I56" s="29">
        <v>21</v>
      </c>
      <c r="J56" s="29">
        <v>83</v>
      </c>
    </row>
    <row r="61" spans="1:10" ht="15" x14ac:dyDescent="0.25">
      <c r="A61" s="26" t="s">
        <v>252</v>
      </c>
      <c r="B61" s="196" t="s">
        <v>370</v>
      </c>
      <c r="C61" s="196" t="s">
        <v>371</v>
      </c>
    </row>
    <row r="62" spans="1:10" ht="15" x14ac:dyDescent="0.25">
      <c r="A62" s="27">
        <v>2015</v>
      </c>
      <c r="B62" s="9">
        <v>0.12065986568307817</v>
      </c>
      <c r="C62" s="9"/>
    </row>
    <row r="63" spans="1:10" ht="15" x14ac:dyDescent="0.25">
      <c r="A63" s="27">
        <v>2016</v>
      </c>
      <c r="B63" s="9">
        <v>0.10682753330078806</v>
      </c>
      <c r="C63" s="9"/>
    </row>
    <row r="64" spans="1:10" ht="15" x14ac:dyDescent="0.25">
      <c r="A64" s="27">
        <v>2017</v>
      </c>
      <c r="B64" s="9">
        <v>0.10138520097840446</v>
      </c>
      <c r="C64" s="9">
        <v>6.4023173567821215E-3</v>
      </c>
    </row>
    <row r="65" spans="1:4" ht="15" x14ac:dyDescent="0.25">
      <c r="A65" s="27" t="s">
        <v>253</v>
      </c>
      <c r="B65" s="9">
        <v>0.3288725999622707</v>
      </c>
      <c r="C65" s="9">
        <v>6.4023173567821215E-3</v>
      </c>
    </row>
    <row r="67" spans="1:4" s="196" customFormat="1" ht="15" x14ac:dyDescent="0.25">
      <c r="A67"/>
      <c r="B67"/>
      <c r="C67"/>
      <c r="D67"/>
    </row>
    <row r="68" spans="1:4" s="196" customFormat="1" ht="15" x14ac:dyDescent="0.25">
      <c r="A68"/>
      <c r="B68"/>
      <c r="C68"/>
      <c r="D68"/>
    </row>
    <row r="69" spans="1:4" s="196" customFormat="1" ht="15" x14ac:dyDescent="0.25">
      <c r="A69"/>
      <c r="B69"/>
      <c r="C69"/>
    </row>
    <row r="70" spans="1:4" s="196" customFormat="1" ht="15" x14ac:dyDescent="0.25">
      <c r="A70"/>
      <c r="B70"/>
      <c r="C70"/>
    </row>
    <row r="71" spans="1:4" s="196" customFormat="1" ht="15" x14ac:dyDescent="0.25">
      <c r="A71" s="26" t="s">
        <v>252</v>
      </c>
      <c r="B71" s="196" t="s">
        <v>1376</v>
      </c>
      <c r="C71" s="196" t="s">
        <v>1377</v>
      </c>
    </row>
    <row r="72" spans="1:4" s="196" customFormat="1" ht="15" x14ac:dyDescent="0.25">
      <c r="A72" s="27">
        <v>2016</v>
      </c>
      <c r="B72" s="29">
        <v>3077</v>
      </c>
      <c r="C72" s="29">
        <v>1092</v>
      </c>
    </row>
    <row r="73" spans="1:4" s="196" customFormat="1" ht="15" x14ac:dyDescent="0.25">
      <c r="A73" s="27">
        <v>2017</v>
      </c>
      <c r="B73" s="29">
        <v>5168</v>
      </c>
      <c r="C73" s="29">
        <v>321</v>
      </c>
    </row>
    <row r="74" spans="1:4" s="196" customFormat="1" ht="15" x14ac:dyDescent="0.25">
      <c r="A74" s="27" t="s">
        <v>253</v>
      </c>
      <c r="B74" s="29">
        <v>8245</v>
      </c>
      <c r="C74" s="29">
        <v>1413</v>
      </c>
    </row>
    <row r="75" spans="1:4" s="196" customFormat="1" ht="15" x14ac:dyDescent="0.25"/>
    <row r="76" spans="1:4" s="196" customFormat="1" ht="15" x14ac:dyDescent="0.25"/>
    <row r="77" spans="1:4" s="196" customFormat="1" ht="15" x14ac:dyDescent="0.25"/>
    <row r="78" spans="1:4" s="196" customFormat="1" ht="15" x14ac:dyDescent="0.25"/>
    <row r="79" spans="1:4" s="196" customFormat="1" ht="15" x14ac:dyDescent="0.25"/>
    <row r="80" spans="1:4" s="196" customFormat="1" ht="15" x14ac:dyDescent="0.25"/>
    <row r="81" spans="1:4" s="196" customFormat="1" ht="15" x14ac:dyDescent="0.25"/>
    <row r="88" spans="1:4" ht="15" x14ac:dyDescent="0.25">
      <c r="A88" s="26" t="s">
        <v>252</v>
      </c>
      <c r="B88" s="196" t="s">
        <v>1361</v>
      </c>
      <c r="C88" s="196" t="s">
        <v>1362</v>
      </c>
      <c r="D88" s="196" t="s">
        <v>1363</v>
      </c>
    </row>
    <row r="89" spans="1:4" ht="15" x14ac:dyDescent="0.25">
      <c r="A89" s="27" t="s">
        <v>1358</v>
      </c>
      <c r="B89" s="9">
        <v>0.4</v>
      </c>
      <c r="C89" s="9">
        <v>0.92999999999999994</v>
      </c>
      <c r="D89" s="9">
        <v>0.66999999999999993</v>
      </c>
    </row>
    <row r="90" spans="1:4" ht="15" x14ac:dyDescent="0.25">
      <c r="A90" s="198" t="s">
        <v>110</v>
      </c>
      <c r="B90" s="9">
        <v>0.2</v>
      </c>
      <c r="C90" s="9">
        <v>0.48</v>
      </c>
      <c r="D90" s="9">
        <v>0.32</v>
      </c>
    </row>
    <row r="91" spans="1:4" ht="15" x14ac:dyDescent="0.25">
      <c r="A91" s="198" t="s">
        <v>1218</v>
      </c>
      <c r="B91" s="9">
        <v>0.2</v>
      </c>
      <c r="C91" s="9">
        <v>0.45</v>
      </c>
      <c r="D91" s="9">
        <v>0.35</v>
      </c>
    </row>
    <row r="92" spans="1:4" ht="15" x14ac:dyDescent="0.25">
      <c r="A92" s="27" t="s">
        <v>1355</v>
      </c>
      <c r="B92" s="9">
        <v>0.29000000000000004</v>
      </c>
      <c r="C92" s="9">
        <v>0.72</v>
      </c>
      <c r="D92" s="9">
        <v>0.99</v>
      </c>
    </row>
    <row r="93" spans="1:4" ht="15" x14ac:dyDescent="0.25">
      <c r="A93" s="198" t="s">
        <v>110</v>
      </c>
      <c r="B93" s="9">
        <v>0.14000000000000001</v>
      </c>
      <c r="C93" s="9">
        <v>0.34</v>
      </c>
      <c r="D93" s="9">
        <v>0.52</v>
      </c>
    </row>
    <row r="94" spans="1:4" ht="15" x14ac:dyDescent="0.25">
      <c r="A94" s="198" t="s">
        <v>1218</v>
      </c>
      <c r="B94" s="9">
        <v>0.15</v>
      </c>
      <c r="C94" s="9">
        <v>0.38</v>
      </c>
      <c r="D94" s="9">
        <v>0.47</v>
      </c>
    </row>
    <row r="95" spans="1:4" ht="15" x14ac:dyDescent="0.25">
      <c r="A95" s="27" t="s">
        <v>1356</v>
      </c>
      <c r="B95" s="9">
        <v>0.7</v>
      </c>
      <c r="C95" s="9">
        <v>0.86</v>
      </c>
      <c r="D95" s="9">
        <v>0.43</v>
      </c>
    </row>
    <row r="96" spans="1:4" ht="15" x14ac:dyDescent="0.25">
      <c r="A96" s="198" t="s">
        <v>110</v>
      </c>
      <c r="B96" s="9">
        <v>0.37</v>
      </c>
      <c r="C96" s="9">
        <v>0.41</v>
      </c>
      <c r="D96" s="9">
        <v>0.21</v>
      </c>
    </row>
    <row r="97" spans="1:4" ht="15" x14ac:dyDescent="0.25">
      <c r="A97" s="198" t="s">
        <v>1218</v>
      </c>
      <c r="B97" s="9">
        <v>0.33</v>
      </c>
      <c r="C97" s="9">
        <v>0.45</v>
      </c>
      <c r="D97" s="9">
        <v>0.22</v>
      </c>
    </row>
    <row r="98" spans="1:4" ht="15" x14ac:dyDescent="0.25">
      <c r="A98" s="27" t="s">
        <v>1357</v>
      </c>
      <c r="B98" s="9">
        <v>0.81</v>
      </c>
      <c r="C98" s="9">
        <v>0.87</v>
      </c>
      <c r="D98" s="9">
        <v>0.31</v>
      </c>
    </row>
    <row r="99" spans="1:4" ht="15" x14ac:dyDescent="0.25">
      <c r="A99" s="198" t="s">
        <v>110</v>
      </c>
      <c r="B99" s="9">
        <v>0.42</v>
      </c>
      <c r="C99" s="9">
        <v>0.43</v>
      </c>
      <c r="D99" s="9">
        <v>0.15</v>
      </c>
    </row>
    <row r="100" spans="1:4" ht="15" x14ac:dyDescent="0.25">
      <c r="A100" s="198" t="s">
        <v>1218</v>
      </c>
      <c r="B100" s="9">
        <v>0.39</v>
      </c>
      <c r="C100" s="9">
        <v>0.44</v>
      </c>
      <c r="D100" s="9">
        <v>0.16</v>
      </c>
    </row>
    <row r="101" spans="1:4" ht="15" x14ac:dyDescent="0.25">
      <c r="A101" s="27" t="s">
        <v>253</v>
      </c>
      <c r="B101" s="29">
        <v>2.2000000000000002</v>
      </c>
      <c r="C101" s="29">
        <v>3.3800000000000003</v>
      </c>
      <c r="D101" s="29">
        <v>2.4</v>
      </c>
    </row>
    <row r="110" spans="1:4" ht="15" x14ac:dyDescent="0.25">
      <c r="A110" s="26" t="s">
        <v>252</v>
      </c>
      <c r="B110" s="196" t="s">
        <v>998</v>
      </c>
      <c r="C110" s="196" t="s">
        <v>997</v>
      </c>
    </row>
    <row r="111" spans="1:4" ht="15" x14ac:dyDescent="0.25">
      <c r="A111" s="392" t="s">
        <v>1393</v>
      </c>
      <c r="B111" s="9">
        <v>1.52</v>
      </c>
      <c r="C111" s="9">
        <v>0.19</v>
      </c>
    </row>
    <row r="112" spans="1:4" ht="15" x14ac:dyDescent="0.25">
      <c r="A112" s="198" t="s">
        <v>110</v>
      </c>
      <c r="B112" s="9">
        <v>0.75</v>
      </c>
      <c r="C112" s="9">
        <v>0.1</v>
      </c>
    </row>
    <row r="113" spans="1:3" ht="15" x14ac:dyDescent="0.25">
      <c r="A113" s="198" t="s">
        <v>668</v>
      </c>
      <c r="B113" s="9">
        <v>0.77</v>
      </c>
      <c r="C113" s="9">
        <v>0.09</v>
      </c>
    </row>
    <row r="114" spans="1:3" ht="15" x14ac:dyDescent="0.25">
      <c r="A114" s="392" t="s">
        <v>1395</v>
      </c>
      <c r="B114" s="9">
        <v>1.26</v>
      </c>
      <c r="C114" s="9">
        <v>0.19</v>
      </c>
    </row>
    <row r="115" spans="1:3" ht="15" x14ac:dyDescent="0.25">
      <c r="A115" s="198" t="s">
        <v>110</v>
      </c>
      <c r="B115" s="9">
        <v>0.61</v>
      </c>
      <c r="C115" s="9">
        <v>0.1</v>
      </c>
    </row>
    <row r="116" spans="1:3" ht="15" x14ac:dyDescent="0.25">
      <c r="A116" s="198" t="s">
        <v>668</v>
      </c>
      <c r="B116" s="9">
        <v>0.65</v>
      </c>
      <c r="C116" s="9">
        <v>0.09</v>
      </c>
    </row>
    <row r="117" spans="1:3" ht="15" x14ac:dyDescent="0.25">
      <c r="A117" s="392" t="s">
        <v>1394</v>
      </c>
      <c r="B117" s="9">
        <v>1.43</v>
      </c>
      <c r="C117" s="9">
        <v>0.13</v>
      </c>
    </row>
    <row r="118" spans="1:3" ht="15" x14ac:dyDescent="0.25">
      <c r="A118" s="393" t="s">
        <v>110</v>
      </c>
      <c r="B118" s="9">
        <v>0.7</v>
      </c>
      <c r="C118" s="9">
        <v>0.06</v>
      </c>
    </row>
    <row r="119" spans="1:3" ht="15" x14ac:dyDescent="0.25">
      <c r="A119" s="393" t="s">
        <v>668</v>
      </c>
      <c r="B119" s="9">
        <v>0.73</v>
      </c>
      <c r="C119" s="9">
        <v>7.0000000000000007E-2</v>
      </c>
    </row>
    <row r="120" spans="1:3" ht="15" x14ac:dyDescent="0.25">
      <c r="A120" s="27" t="s">
        <v>253</v>
      </c>
      <c r="B120" s="29">
        <v>4.2099999999999991</v>
      </c>
      <c r="C120" s="29">
        <v>0.51</v>
      </c>
    </row>
    <row r="130" spans="1:3" ht="15" x14ac:dyDescent="0.25">
      <c r="A130" s="26" t="s">
        <v>252</v>
      </c>
      <c r="B130" s="196" t="s">
        <v>998</v>
      </c>
      <c r="C130" s="196" t="s">
        <v>997</v>
      </c>
    </row>
    <row r="131" spans="1:3" ht="15" x14ac:dyDescent="0.25">
      <c r="A131" s="27" t="s">
        <v>1398</v>
      </c>
      <c r="B131" s="29">
        <v>1.54</v>
      </c>
      <c r="C131" s="29">
        <v>0.2</v>
      </c>
    </row>
    <row r="132" spans="1:3" ht="15" x14ac:dyDescent="0.25">
      <c r="A132" s="393" t="s">
        <v>110</v>
      </c>
      <c r="B132" s="9">
        <v>0.76</v>
      </c>
      <c r="C132" s="9">
        <v>0.11</v>
      </c>
    </row>
    <row r="133" spans="1:3" ht="15" x14ac:dyDescent="0.25">
      <c r="A133" s="393" t="s">
        <v>668</v>
      </c>
      <c r="B133" s="9">
        <v>0.78</v>
      </c>
      <c r="C133" s="9">
        <v>0.09</v>
      </c>
    </row>
    <row r="134" spans="1:3" ht="15" x14ac:dyDescent="0.25">
      <c r="A134" s="27" t="s">
        <v>1400</v>
      </c>
      <c r="B134" s="29">
        <v>0.95</v>
      </c>
      <c r="C134" s="29">
        <v>0.52</v>
      </c>
    </row>
    <row r="135" spans="1:3" ht="15" x14ac:dyDescent="0.25">
      <c r="A135" s="393" t="s">
        <v>110</v>
      </c>
      <c r="B135" s="9">
        <v>0.47</v>
      </c>
      <c r="C135" s="9">
        <v>0.26</v>
      </c>
    </row>
    <row r="136" spans="1:3" ht="15" x14ac:dyDescent="0.25">
      <c r="A136" s="393" t="s">
        <v>668</v>
      </c>
      <c r="B136" s="9">
        <v>0.48</v>
      </c>
      <c r="C136" s="9">
        <v>0.26</v>
      </c>
    </row>
    <row r="137" spans="1:3" ht="15" x14ac:dyDescent="0.25">
      <c r="A137" s="27" t="s">
        <v>1399</v>
      </c>
      <c r="B137" s="29">
        <v>1.28</v>
      </c>
      <c r="C137" s="29">
        <v>0.33999999999999997</v>
      </c>
    </row>
    <row r="138" spans="1:3" ht="15" x14ac:dyDescent="0.25">
      <c r="A138" s="393" t="s">
        <v>110</v>
      </c>
      <c r="B138" s="9">
        <v>0.62</v>
      </c>
      <c r="C138" s="9">
        <v>0.18</v>
      </c>
    </row>
    <row r="139" spans="1:3" ht="15" x14ac:dyDescent="0.25">
      <c r="A139" s="393" t="s">
        <v>668</v>
      </c>
      <c r="B139" s="9">
        <v>0.66</v>
      </c>
      <c r="C139" s="9">
        <v>0.16</v>
      </c>
    </row>
    <row r="140" spans="1:3" ht="15" x14ac:dyDescent="0.25">
      <c r="A140" s="27" t="s">
        <v>253</v>
      </c>
      <c r="B140" s="29">
        <v>3.77</v>
      </c>
      <c r="C140" s="29">
        <v>1.0599999999999998</v>
      </c>
    </row>
    <row r="144" spans="1:3" ht="15" x14ac:dyDescent="0.25">
      <c r="A144" s="26" t="s">
        <v>252</v>
      </c>
      <c r="B144" s="196" t="s">
        <v>998</v>
      </c>
      <c r="C144" s="196" t="s">
        <v>997</v>
      </c>
    </row>
    <row r="145" spans="1:3" ht="15" x14ac:dyDescent="0.25">
      <c r="A145" s="27" t="s">
        <v>1802</v>
      </c>
      <c r="B145" s="9">
        <v>0.97</v>
      </c>
      <c r="C145" s="9">
        <v>0.45</v>
      </c>
    </row>
    <row r="146" spans="1:3" ht="15" x14ac:dyDescent="0.25">
      <c r="A146" s="198" t="s">
        <v>110</v>
      </c>
      <c r="B146" s="9">
        <v>0.51</v>
      </c>
      <c r="C146" s="9">
        <v>0.22</v>
      </c>
    </row>
    <row r="147" spans="1:3" ht="15" x14ac:dyDescent="0.25">
      <c r="A147" s="198" t="s">
        <v>668</v>
      </c>
      <c r="B147" s="9">
        <v>0.46</v>
      </c>
      <c r="C147" s="9">
        <v>0.23</v>
      </c>
    </row>
    <row r="148" spans="1:3" ht="15" x14ac:dyDescent="0.25">
      <c r="A148" s="27" t="s">
        <v>1801</v>
      </c>
      <c r="B148" s="9">
        <v>0.97</v>
      </c>
      <c r="C148" s="9">
        <v>0.5</v>
      </c>
    </row>
    <row r="149" spans="1:3" ht="15" x14ac:dyDescent="0.25">
      <c r="A149" s="198" t="s">
        <v>110</v>
      </c>
      <c r="B149" s="9">
        <v>0.5</v>
      </c>
      <c r="C149" s="9">
        <v>0.24</v>
      </c>
    </row>
    <row r="150" spans="1:3" ht="15" x14ac:dyDescent="0.25">
      <c r="A150" s="198" t="s">
        <v>668</v>
      </c>
      <c r="B150" s="9">
        <v>0.47</v>
      </c>
      <c r="C150" s="9">
        <v>0.26</v>
      </c>
    </row>
    <row r="151" spans="1:3" ht="15" x14ac:dyDescent="0.25">
      <c r="A151" s="27" t="s">
        <v>253</v>
      </c>
      <c r="B151" s="29">
        <v>1.94</v>
      </c>
      <c r="C151" s="29">
        <v>0.95</v>
      </c>
    </row>
    <row r="159" spans="1:3" x14ac:dyDescent="0.3">
      <c r="A159" s="26" t="s">
        <v>252</v>
      </c>
      <c r="B159" s="196" t="s">
        <v>1820</v>
      </c>
      <c r="C159" s="196" t="s">
        <v>1821</v>
      </c>
    </row>
    <row r="160" spans="1:3" x14ac:dyDescent="0.3">
      <c r="A160" s="27">
        <v>2015</v>
      </c>
      <c r="B160" s="29">
        <v>1.7110000000000001</v>
      </c>
      <c r="C160" s="29"/>
    </row>
    <row r="161" spans="1:3" x14ac:dyDescent="0.3">
      <c r="A161" s="27">
        <v>2016</v>
      </c>
      <c r="B161" s="29">
        <v>1.7709999999999999</v>
      </c>
      <c r="C161" s="29">
        <v>3.5000000000000003E-2</v>
      </c>
    </row>
    <row r="162" spans="1:3" x14ac:dyDescent="0.3">
      <c r="A162" s="27">
        <v>2017</v>
      </c>
      <c r="B162" s="29">
        <v>1.8440000000000001</v>
      </c>
      <c r="C162" s="29">
        <v>4.1000000000000002E-2</v>
      </c>
    </row>
    <row r="163" spans="1:3" x14ac:dyDescent="0.3">
      <c r="A163" s="27">
        <v>2018</v>
      </c>
      <c r="B163" s="29">
        <v>1.905</v>
      </c>
      <c r="C163" s="29">
        <v>3.3000000000000002E-2</v>
      </c>
    </row>
    <row r="164" spans="1:3" x14ac:dyDescent="0.3">
      <c r="A164" s="27">
        <v>2019</v>
      </c>
      <c r="B164" s="29">
        <v>1.996</v>
      </c>
      <c r="C164" s="29">
        <v>4.8000000000000001E-2</v>
      </c>
    </row>
    <row r="165" spans="1:3" x14ac:dyDescent="0.3">
      <c r="A165" s="27">
        <v>2020</v>
      </c>
      <c r="B165" s="29">
        <v>2.1070000000000002</v>
      </c>
      <c r="C165" s="29">
        <v>5.6000000000000001E-2</v>
      </c>
    </row>
    <row r="166" spans="1:3" x14ac:dyDescent="0.3">
      <c r="A166" s="27">
        <v>2021</v>
      </c>
      <c r="B166" s="29">
        <v>2.1909999999999998</v>
      </c>
      <c r="C166" s="29">
        <v>0.04</v>
      </c>
    </row>
    <row r="167" spans="1:3" x14ac:dyDescent="0.3">
      <c r="A167" s="27">
        <v>2022</v>
      </c>
      <c r="B167" s="29">
        <v>2.2789999999999999</v>
      </c>
      <c r="C167" s="29">
        <v>0.04</v>
      </c>
    </row>
    <row r="168" spans="1:3" x14ac:dyDescent="0.3">
      <c r="A168" s="27">
        <v>2023</v>
      </c>
      <c r="B168" s="29">
        <v>2.3450000000000002</v>
      </c>
      <c r="C168" s="29">
        <v>2.9000000000000001E-2</v>
      </c>
    </row>
    <row r="169" spans="1:3" x14ac:dyDescent="0.3">
      <c r="A169" s="27">
        <v>2024</v>
      </c>
      <c r="B169" s="29">
        <v>2.4319999999999999</v>
      </c>
      <c r="C169" s="29">
        <v>3.6999999999999998E-2</v>
      </c>
    </row>
    <row r="170" spans="1:3" x14ac:dyDescent="0.3">
      <c r="A170" s="27">
        <v>2025</v>
      </c>
      <c r="B170" s="29">
        <v>2.4900000000000002</v>
      </c>
      <c r="C170" s="29">
        <v>2.4E-2</v>
      </c>
    </row>
    <row r="171" spans="1:3" x14ac:dyDescent="0.3">
      <c r="A171" s="27">
        <v>2026</v>
      </c>
      <c r="B171" s="29">
        <v>2.5379999999999998</v>
      </c>
      <c r="C171" s="29">
        <v>1.9E-2</v>
      </c>
    </row>
    <row r="172" spans="1:3" x14ac:dyDescent="0.3">
      <c r="A172" s="27">
        <v>2027</v>
      </c>
      <c r="B172" s="29">
        <v>2.56</v>
      </c>
      <c r="C172" s="29">
        <v>8.0000000000000002E-3</v>
      </c>
    </row>
    <row r="173" spans="1:3" x14ac:dyDescent="0.3">
      <c r="A173" s="27">
        <v>2028</v>
      </c>
      <c r="B173" s="29">
        <v>2.569</v>
      </c>
      <c r="C173" s="29">
        <v>4.0000000000000001E-3</v>
      </c>
    </row>
    <row r="174" spans="1:3" x14ac:dyDescent="0.3">
      <c r="A174" s="27">
        <v>2029</v>
      </c>
      <c r="B174" s="29">
        <v>2.5720000000000001</v>
      </c>
      <c r="C174" s="29">
        <v>4.1000000000000003E-3</v>
      </c>
    </row>
    <row r="175" spans="1:3" x14ac:dyDescent="0.3">
      <c r="A175" s="27">
        <v>2030</v>
      </c>
      <c r="B175" s="29">
        <v>2.6070000000000002</v>
      </c>
      <c r="C175" s="29">
        <v>1.4E-2</v>
      </c>
    </row>
    <row r="176" spans="1:3" x14ac:dyDescent="0.3">
      <c r="A176" s="27" t="s">
        <v>253</v>
      </c>
      <c r="B176" s="29">
        <v>35.916999999999994</v>
      </c>
      <c r="C176" s="29">
        <v>0.43210000000000004</v>
      </c>
    </row>
  </sheetData>
  <pageMargins left="0.7" right="0.7" top="0.75" bottom="0.75" header="0.3" footer="0.3"/>
  <pageSetup paperSize="9" orientation="portrait"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X183"/>
  <sheetViews>
    <sheetView topLeftCell="A196" zoomScale="130" zoomScaleNormal="130" workbookViewId="0">
      <selection activeCell="B204" sqref="B204"/>
    </sheetView>
  </sheetViews>
  <sheetFormatPr defaultColWidth="9.109375" defaultRowHeight="14.4" x14ac:dyDescent="0.3"/>
  <cols>
    <col min="1" max="23" width="9.109375" style="213"/>
    <col min="24" max="24" width="12.44140625" style="213" customWidth="1"/>
    <col min="25" max="16384" width="9.109375" style="213"/>
  </cols>
  <sheetData>
    <row r="2" spans="1:1" ht="15" x14ac:dyDescent="0.25">
      <c r="A2" s="213" t="s">
        <v>1059</v>
      </c>
    </row>
    <row r="150" spans="21:24" x14ac:dyDescent="0.3">
      <c r="U150" s="419" t="s">
        <v>1719</v>
      </c>
      <c r="V150" s="419"/>
      <c r="W150" s="419"/>
      <c r="X150" s="419"/>
    </row>
    <row r="151" spans="21:24" x14ac:dyDescent="0.3">
      <c r="U151" s="419"/>
      <c r="V151" s="419"/>
      <c r="W151" s="419"/>
      <c r="X151" s="419"/>
    </row>
    <row r="152" spans="21:24" x14ac:dyDescent="0.3">
      <c r="U152" s="419"/>
      <c r="V152" s="419"/>
      <c r="W152" s="419"/>
      <c r="X152" s="419"/>
    </row>
    <row r="153" spans="21:24" x14ac:dyDescent="0.3">
      <c r="U153" s="419"/>
      <c r="V153" s="419"/>
      <c r="W153" s="419"/>
      <c r="X153" s="419"/>
    </row>
    <row r="183" spans="4:20" ht="15" x14ac:dyDescent="0.25">
      <c r="D183" s="213" t="s">
        <v>1343</v>
      </c>
      <c r="I183" s="213" t="s">
        <v>1344</v>
      </c>
      <c r="N183" s="213" t="s">
        <v>1345</v>
      </c>
      <c r="T183" s="213" t="s">
        <v>1346</v>
      </c>
    </row>
  </sheetData>
  <mergeCells count="1">
    <mergeCell ref="U150:X15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U174"/>
  <sheetViews>
    <sheetView topLeftCell="D161" zoomScale="130" zoomScaleNormal="130" workbookViewId="0">
      <selection activeCell="U174" sqref="N169:U174"/>
    </sheetView>
  </sheetViews>
  <sheetFormatPr defaultColWidth="9.109375" defaultRowHeight="14.4" x14ac:dyDescent="0.3"/>
  <cols>
    <col min="1" max="1" width="9.109375" style="283" customWidth="1"/>
    <col min="2" max="2" width="9.109375" style="283"/>
    <col min="3" max="3" width="3.44140625" style="283" customWidth="1"/>
    <col min="4" max="13" width="9.109375" style="283"/>
    <col min="14" max="14" width="11.5546875" style="283" customWidth="1"/>
    <col min="15" max="15" width="10.6640625" style="283" bestFit="1" customWidth="1"/>
    <col min="16" max="16384" width="9.109375" style="283"/>
  </cols>
  <sheetData>
    <row r="2" spans="2:4" ht="15" x14ac:dyDescent="0.25">
      <c r="B2" s="283" t="s">
        <v>1347</v>
      </c>
    </row>
    <row r="3" spans="2:4" x14ac:dyDescent="0.3">
      <c r="B3" s="283" t="s">
        <v>1348</v>
      </c>
    </row>
    <row r="4" spans="2:4" ht="15" x14ac:dyDescent="0.25">
      <c r="B4" s="283" t="s">
        <v>1349</v>
      </c>
    </row>
    <row r="6" spans="2:4" ht="21" x14ac:dyDescent="0.35">
      <c r="D6" s="284" t="s">
        <v>1365</v>
      </c>
    </row>
    <row r="34" spans="4:4" ht="21" x14ac:dyDescent="0.35">
      <c r="D34" s="284" t="s">
        <v>1366</v>
      </c>
    </row>
    <row r="68" spans="4:4" ht="21" x14ac:dyDescent="0.35">
      <c r="D68" s="284" t="s">
        <v>1367</v>
      </c>
    </row>
    <row r="90" spans="4:4" ht="21" x14ac:dyDescent="0.35">
      <c r="D90" s="284" t="s">
        <v>1368</v>
      </c>
    </row>
    <row r="130" spans="4:21" ht="27" customHeight="1" x14ac:dyDescent="0.4">
      <c r="D130" s="284" t="s">
        <v>1781</v>
      </c>
    </row>
    <row r="131" spans="4:21" ht="15" x14ac:dyDescent="0.25">
      <c r="N131" s="394"/>
      <c r="O131" s="394">
        <v>2014</v>
      </c>
      <c r="P131" s="394">
        <v>2015</v>
      </c>
      <c r="Q131" s="394">
        <v>2016</v>
      </c>
      <c r="R131" s="394">
        <v>2017</v>
      </c>
      <c r="S131" s="394">
        <v>2018</v>
      </c>
      <c r="T131" s="394">
        <v>2019</v>
      </c>
      <c r="U131" s="394">
        <v>2020</v>
      </c>
    </row>
    <row r="132" spans="4:21" ht="24" x14ac:dyDescent="0.25">
      <c r="N132" s="395" t="s">
        <v>1740</v>
      </c>
      <c r="O132" s="396">
        <v>6623715.7999999998</v>
      </c>
      <c r="P132" s="396">
        <v>7329855.9494949505</v>
      </c>
      <c r="Q132" s="396">
        <v>7703498.3838383853</v>
      </c>
      <c r="R132" s="396">
        <v>7551415.29</v>
      </c>
      <c r="S132" s="396"/>
      <c r="T132" s="396"/>
      <c r="U132" s="396"/>
    </row>
    <row r="133" spans="4:21" ht="15" x14ac:dyDescent="0.25">
      <c r="N133" s="395" t="s">
        <v>1741</v>
      </c>
      <c r="O133" s="396"/>
      <c r="P133" s="396"/>
      <c r="Q133" s="396"/>
      <c r="R133" s="396"/>
      <c r="S133" s="396">
        <v>7720421</v>
      </c>
      <c r="T133" s="396">
        <v>7889537.8899999997</v>
      </c>
      <c r="U133" s="396">
        <v>7910591.7800000003</v>
      </c>
    </row>
    <row r="134" spans="4:21" ht="15" x14ac:dyDescent="0.25">
      <c r="N134" s="395" t="s">
        <v>1738</v>
      </c>
      <c r="O134" s="396">
        <f>O132+O133</f>
        <v>6623715.7999999998</v>
      </c>
      <c r="P134" s="396">
        <f t="shared" ref="P134:U134" si="0">P132+P133</f>
        <v>7329855.9494949505</v>
      </c>
      <c r="Q134" s="396">
        <f t="shared" si="0"/>
        <v>7703498.3838383853</v>
      </c>
      <c r="R134" s="396">
        <f t="shared" si="0"/>
        <v>7551415.29</v>
      </c>
      <c r="S134" s="396">
        <f t="shared" si="0"/>
        <v>7720421</v>
      </c>
      <c r="T134" s="396">
        <f t="shared" si="0"/>
        <v>7889537.8899999997</v>
      </c>
      <c r="U134" s="396">
        <f t="shared" si="0"/>
        <v>7910591.7800000003</v>
      </c>
    </row>
    <row r="135" spans="4:21" ht="15" x14ac:dyDescent="0.25">
      <c r="N135" s="395" t="s">
        <v>1739</v>
      </c>
      <c r="O135" s="397"/>
      <c r="P135" s="398">
        <f>((P134-O134)/O134)</f>
        <v>0.10660785740459315</v>
      </c>
      <c r="Q135" s="398">
        <f t="shared" ref="Q135:U135" si="1">((Q134-P134)/P134)</f>
        <v>5.0975413011926922E-2</v>
      </c>
      <c r="R135" s="398">
        <f t="shared" si="1"/>
        <v>-1.9742081618067089E-2</v>
      </c>
      <c r="S135" s="398">
        <f t="shared" si="1"/>
        <v>2.2380666869667019E-2</v>
      </c>
      <c r="T135" s="398">
        <f t="shared" si="1"/>
        <v>2.1905138333777351E-2</v>
      </c>
      <c r="U135" s="398">
        <f t="shared" si="1"/>
        <v>2.6685834194023496E-3</v>
      </c>
    </row>
    <row r="136" spans="4:21" ht="15" x14ac:dyDescent="0.25">
      <c r="N136" s="394"/>
      <c r="O136" s="397"/>
      <c r="P136" s="397"/>
      <c r="Q136" s="397"/>
      <c r="R136" s="397"/>
      <c r="S136" s="420" t="s">
        <v>1742</v>
      </c>
      <c r="T136" s="420"/>
      <c r="U136" s="399">
        <f>AVERAGE(P135:U135)</f>
        <v>3.0799262903549951E-2</v>
      </c>
    </row>
    <row r="151" spans="14:21" ht="15" x14ac:dyDescent="0.25">
      <c r="N151" s="402"/>
      <c r="O151" s="402">
        <v>2014</v>
      </c>
      <c r="P151" s="402">
        <v>2015</v>
      </c>
      <c r="Q151" s="402">
        <v>2016</v>
      </c>
      <c r="R151" s="402">
        <v>2017</v>
      </c>
      <c r="S151" s="402">
        <v>2018</v>
      </c>
      <c r="T151" s="402">
        <v>2019</v>
      </c>
      <c r="U151" s="402">
        <v>2020</v>
      </c>
    </row>
    <row r="152" spans="14:21" ht="24" x14ac:dyDescent="0.25">
      <c r="N152" s="395" t="s">
        <v>1744</v>
      </c>
      <c r="O152" s="396">
        <v>9539322.2400000002</v>
      </c>
      <c r="P152" s="396">
        <v>9962284.7300000004</v>
      </c>
      <c r="Q152" s="396">
        <v>9376340.6199999992</v>
      </c>
      <c r="R152" s="396">
        <v>9720501.25</v>
      </c>
      <c r="S152" s="396"/>
      <c r="T152" s="396"/>
      <c r="U152" s="396"/>
    </row>
    <row r="153" spans="14:21" ht="15" x14ac:dyDescent="0.25">
      <c r="N153" s="395" t="s">
        <v>1743</v>
      </c>
      <c r="O153" s="396"/>
      <c r="P153" s="396"/>
      <c r="Q153" s="396"/>
      <c r="R153" s="396"/>
      <c r="S153" s="396">
        <v>10151201.692500001</v>
      </c>
      <c r="T153" s="396">
        <v>10275780.6905</v>
      </c>
      <c r="U153" s="396">
        <v>10650104.18570325</v>
      </c>
    </row>
    <row r="154" spans="14:21" ht="15" x14ac:dyDescent="0.25">
      <c r="N154" s="395" t="s">
        <v>1745</v>
      </c>
      <c r="O154" s="396">
        <f>O152+O153</f>
        <v>9539322.2400000002</v>
      </c>
      <c r="P154" s="396">
        <f t="shared" ref="P154:U154" si="2">P152+P153</f>
        <v>9962284.7300000004</v>
      </c>
      <c r="Q154" s="396">
        <f t="shared" si="2"/>
        <v>9376340.6199999992</v>
      </c>
      <c r="R154" s="396">
        <f t="shared" si="2"/>
        <v>9720501.25</v>
      </c>
      <c r="S154" s="396">
        <f t="shared" si="2"/>
        <v>10151201.692500001</v>
      </c>
      <c r="T154" s="396">
        <f t="shared" si="2"/>
        <v>10275780.6905</v>
      </c>
      <c r="U154" s="396">
        <f t="shared" si="2"/>
        <v>10650104.18570325</v>
      </c>
    </row>
    <row r="155" spans="14:21" ht="15" x14ac:dyDescent="0.25">
      <c r="N155" s="395" t="s">
        <v>1739</v>
      </c>
      <c r="O155" s="397"/>
      <c r="P155" s="398">
        <f>((P154-O154)/O154)</f>
        <v>4.4338840785401568E-2</v>
      </c>
      <c r="Q155" s="398">
        <f t="shared" ref="Q155:U155" si="3">((Q154-P154)/P154)</f>
        <v>-5.881623802976782E-2</v>
      </c>
      <c r="R155" s="398">
        <f t="shared" si="3"/>
        <v>3.6705218373348815E-2</v>
      </c>
      <c r="S155" s="398">
        <f t="shared" si="3"/>
        <v>4.43084601732859E-2</v>
      </c>
      <c r="T155" s="398">
        <f t="shared" si="3"/>
        <v>1.2272339942968743E-2</v>
      </c>
      <c r="U155" s="398">
        <f t="shared" si="3"/>
        <v>3.642774271635757E-2</v>
      </c>
    </row>
    <row r="156" spans="14:21" ht="15" x14ac:dyDescent="0.25">
      <c r="N156" s="394"/>
      <c r="O156" s="397"/>
      <c r="P156" s="397"/>
      <c r="Q156" s="397"/>
      <c r="R156" s="397"/>
      <c r="S156" s="420" t="s">
        <v>1749</v>
      </c>
      <c r="T156" s="420"/>
      <c r="U156" s="399">
        <f>AVERAGE(P155:U155)</f>
        <v>1.9206060660265794E-2</v>
      </c>
    </row>
    <row r="159" spans="14:21" ht="36" x14ac:dyDescent="0.25">
      <c r="N159" s="403" t="s">
        <v>1748</v>
      </c>
      <c r="O159" s="403" t="s">
        <v>1750</v>
      </c>
      <c r="P159" s="403" t="s">
        <v>1746</v>
      </c>
      <c r="Q159" s="403" t="s">
        <v>1747</v>
      </c>
      <c r="R159" s="403" t="s">
        <v>1751</v>
      </c>
      <c r="S159" s="403" t="s">
        <v>1752</v>
      </c>
    </row>
    <row r="160" spans="14:21" ht="15" x14ac:dyDescent="0.25">
      <c r="N160" s="403">
        <v>2011</v>
      </c>
      <c r="O160" s="404">
        <v>9000762.1083870977</v>
      </c>
      <c r="P160" s="405">
        <v>4.3112219833997984E-4</v>
      </c>
      <c r="Q160" s="404">
        <v>14955255</v>
      </c>
      <c r="R160" s="405">
        <v>4.0498335910607993E-3</v>
      </c>
      <c r="S160" s="405">
        <v>2.1279348036996125E-2</v>
      </c>
    </row>
    <row r="161" spans="14:21" ht="15" x14ac:dyDescent="0.25">
      <c r="N161" s="403">
        <v>2012</v>
      </c>
      <c r="O161" s="404">
        <v>9298727.7096774187</v>
      </c>
      <c r="P161" s="405">
        <v>3.3104485787116895E-2</v>
      </c>
      <c r="Q161" s="404">
        <v>15022641</v>
      </c>
      <c r="R161" s="405">
        <v>4.5058409234747252E-3</v>
      </c>
      <c r="S161" s="405">
        <v>3.5402153261557989E-2</v>
      </c>
    </row>
    <row r="162" spans="14:21" ht="15" x14ac:dyDescent="0.25">
      <c r="N162" s="403">
        <v>2013</v>
      </c>
      <c r="O162" s="404">
        <v>9604453.1341935489</v>
      </c>
      <c r="P162" s="405">
        <v>3.2878199476467529E-2</v>
      </c>
      <c r="Q162" s="404">
        <v>14597348</v>
      </c>
      <c r="R162" s="405">
        <v>-2.8310135348371835E-2</v>
      </c>
      <c r="S162" s="405">
        <v>2.8380940730320169E-2</v>
      </c>
    </row>
    <row r="163" spans="14:21" ht="15" x14ac:dyDescent="0.25">
      <c r="N163" s="403">
        <v>2014</v>
      </c>
      <c r="O163" s="404">
        <v>9702296.370000001</v>
      </c>
      <c r="P163" s="405">
        <v>1.0187278176007014E-2</v>
      </c>
      <c r="Q163" s="404">
        <v>14648701</v>
      </c>
      <c r="R163" s="405">
        <v>3.5179677842852005E-3</v>
      </c>
      <c r="S163" s="405">
        <v>1.1122345803842228E-2</v>
      </c>
    </row>
    <row r="164" spans="14:21" ht="15" x14ac:dyDescent="0.25">
      <c r="N164" s="403">
        <v>2015</v>
      </c>
      <c r="O164" s="404">
        <v>9664313.1600000001</v>
      </c>
      <c r="P164" s="405">
        <v>-3.9148680427292379E-3</v>
      </c>
      <c r="Q164" s="404">
        <v>14999598</v>
      </c>
      <c r="R164" s="405">
        <v>2.3954137639917696E-2</v>
      </c>
      <c r="S164" s="405">
        <v>3.3529411764704796E-3</v>
      </c>
    </row>
    <row r="165" spans="14:21" ht="15" x14ac:dyDescent="0.25">
      <c r="N165" s="403">
        <v>2016</v>
      </c>
      <c r="O165" s="404">
        <v>9636789.9399999995</v>
      </c>
      <c r="P165" s="405">
        <v>-2.8479230281896898E-3</v>
      </c>
      <c r="Q165" s="404">
        <v>14959135</v>
      </c>
      <c r="R165" s="405">
        <v>-2.6976056291641948E-3</v>
      </c>
      <c r="S165" s="405">
        <v>5.628187840769217E-3</v>
      </c>
    </row>
    <row r="166" spans="14:21" ht="15" x14ac:dyDescent="0.25">
      <c r="N166" s="403">
        <v>2017</v>
      </c>
      <c r="O166" s="404">
        <f>9563178.99+100000</f>
        <v>9663178.9900000002</v>
      </c>
      <c r="P166" s="405">
        <v>2.7000000000000001E-3</v>
      </c>
      <c r="Q166" s="404">
        <v>15222067</v>
      </c>
      <c r="R166" s="405">
        <v>1.7576684748148875E-2</v>
      </c>
      <c r="S166" s="405">
        <v>1.9705007870343409E-2</v>
      </c>
    </row>
    <row r="169" spans="14:21" ht="15" x14ac:dyDescent="0.25">
      <c r="N169" s="394"/>
      <c r="O169" s="394">
        <v>2014</v>
      </c>
      <c r="P169" s="394">
        <v>2015</v>
      </c>
      <c r="Q169" s="394">
        <v>2016</v>
      </c>
      <c r="R169" s="394">
        <v>2017</v>
      </c>
      <c r="S169" s="394">
        <v>2018</v>
      </c>
      <c r="T169" s="394">
        <v>2019</v>
      </c>
      <c r="U169" s="394">
        <v>2020</v>
      </c>
    </row>
    <row r="170" spans="14:21" ht="24" x14ac:dyDescent="0.25">
      <c r="N170" s="395" t="s">
        <v>1753</v>
      </c>
      <c r="O170" s="396">
        <v>5059096.0000000009</v>
      </c>
      <c r="P170" s="396">
        <v>5180403</v>
      </c>
      <c r="Q170" s="396">
        <v>5282017</v>
      </c>
      <c r="R170" s="396">
        <v>5473966</v>
      </c>
      <c r="S170" s="396"/>
      <c r="T170" s="396"/>
      <c r="U170" s="396"/>
    </row>
    <row r="171" spans="14:21" ht="15" x14ac:dyDescent="0.25">
      <c r="N171" s="395" t="s">
        <v>1754</v>
      </c>
      <c r="O171" s="396"/>
      <c r="P171" s="396"/>
      <c r="Q171" s="396"/>
      <c r="R171" s="396"/>
      <c r="S171" s="396">
        <v>5669978.9999999991</v>
      </c>
      <c r="T171" s="396">
        <v>5868430</v>
      </c>
      <c r="U171" s="396">
        <v>6073827</v>
      </c>
    </row>
    <row r="172" spans="14:21" ht="15" x14ac:dyDescent="0.25">
      <c r="N172" s="395" t="s">
        <v>1755</v>
      </c>
      <c r="O172" s="396">
        <f t="shared" ref="O172:U172" si="4">O170+O171</f>
        <v>5059096.0000000009</v>
      </c>
      <c r="P172" s="396">
        <f t="shared" si="4"/>
        <v>5180403</v>
      </c>
      <c r="Q172" s="396">
        <f t="shared" si="4"/>
        <v>5282017</v>
      </c>
      <c r="R172" s="396">
        <f t="shared" si="4"/>
        <v>5473966</v>
      </c>
      <c r="S172" s="396">
        <f t="shared" si="4"/>
        <v>5669978.9999999991</v>
      </c>
      <c r="T172" s="396">
        <f t="shared" si="4"/>
        <v>5868430</v>
      </c>
      <c r="U172" s="396">
        <f t="shared" si="4"/>
        <v>6073827</v>
      </c>
    </row>
    <row r="173" spans="14:21" ht="15" x14ac:dyDescent="0.25">
      <c r="N173" s="395" t="s">
        <v>1739</v>
      </c>
      <c r="O173" s="397"/>
      <c r="P173" s="398">
        <f>((P172-O172)/O172)</f>
        <v>2.3977999231483065E-2</v>
      </c>
      <c r="Q173" s="398">
        <f t="shared" ref="Q173:U173" si="5">((Q172-P172)/P172)</f>
        <v>1.9615076278814602E-2</v>
      </c>
      <c r="R173" s="398">
        <f t="shared" si="5"/>
        <v>3.6340095081102544E-2</v>
      </c>
      <c r="S173" s="398">
        <f t="shared" si="5"/>
        <v>3.5808223872782381E-2</v>
      </c>
      <c r="T173" s="398">
        <f t="shared" si="5"/>
        <v>3.500030599760616E-2</v>
      </c>
      <c r="U173" s="398">
        <f t="shared" si="5"/>
        <v>3.500033228648889E-2</v>
      </c>
    </row>
    <row r="174" spans="14:21" ht="15" x14ac:dyDescent="0.25">
      <c r="N174" s="394"/>
      <c r="O174" s="397"/>
      <c r="P174" s="397"/>
      <c r="Q174" s="397"/>
      <c r="R174" s="397"/>
      <c r="S174" s="420" t="s">
        <v>1742</v>
      </c>
      <c r="T174" s="420"/>
      <c r="U174" s="399">
        <f>AVERAGE(P173:U173)</f>
        <v>3.0957005458046274E-2</v>
      </c>
    </row>
  </sheetData>
  <mergeCells count="3">
    <mergeCell ref="S136:T136"/>
    <mergeCell ref="S156:T156"/>
    <mergeCell ref="S174:T174"/>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P128"/>
  <sheetViews>
    <sheetView zoomScale="120" zoomScaleNormal="120" workbookViewId="0">
      <selection activeCell="H17" sqref="H17"/>
    </sheetView>
  </sheetViews>
  <sheetFormatPr defaultColWidth="9.109375" defaultRowHeight="14.4" x14ac:dyDescent="0.3"/>
  <cols>
    <col min="1" max="1" width="19.44140625" style="282" customWidth="1"/>
    <col min="2" max="2" width="9.109375" style="282"/>
    <col min="3" max="3" width="11.33203125" style="282" customWidth="1"/>
    <col min="4" max="4" width="9.109375" style="282"/>
    <col min="5" max="5" width="11.44140625" style="282" customWidth="1"/>
    <col min="6" max="8" width="9.109375" style="282"/>
    <col min="9" max="9" width="12.5546875" style="282" customWidth="1"/>
    <col min="10" max="13" width="9.109375" style="282"/>
    <col min="14" max="14" width="12.5546875" style="282" customWidth="1"/>
    <col min="15" max="16384" width="9.109375" style="282"/>
  </cols>
  <sheetData>
    <row r="2" spans="1:16" ht="15" x14ac:dyDescent="0.25">
      <c r="A2" s="282" t="s">
        <v>1309</v>
      </c>
    </row>
    <row r="4" spans="1:16" ht="15" x14ac:dyDescent="0.25">
      <c r="C4" s="286"/>
      <c r="H4" s="309"/>
      <c r="I4" s="309"/>
      <c r="L4" s="309"/>
      <c r="N4" s="309"/>
      <c r="O4" s="309"/>
      <c r="P4" s="309"/>
    </row>
    <row r="6" spans="1:16" ht="14.25" customHeight="1" x14ac:dyDescent="0.25">
      <c r="C6" s="286" t="s">
        <v>1403</v>
      </c>
      <c r="E6" s="337" t="s">
        <v>1489</v>
      </c>
      <c r="H6" s="286"/>
    </row>
    <row r="7" spans="1:16" ht="16.5" customHeight="1" x14ac:dyDescent="0.25">
      <c r="C7" s="282" t="s">
        <v>1404</v>
      </c>
      <c r="E7" s="282" t="s">
        <v>1419</v>
      </c>
      <c r="H7" s="286"/>
    </row>
    <row r="8" spans="1:16" ht="15" x14ac:dyDescent="0.25">
      <c r="C8" s="282" t="s">
        <v>1488</v>
      </c>
      <c r="E8" s="282" t="s">
        <v>1490</v>
      </c>
    </row>
    <row r="9" spans="1:16" ht="15" x14ac:dyDescent="0.25">
      <c r="C9" s="282" t="s">
        <v>1421</v>
      </c>
    </row>
    <row r="10" spans="1:16" ht="15" x14ac:dyDescent="0.25">
      <c r="C10" s="282" t="s">
        <v>1418</v>
      </c>
    </row>
    <row r="11" spans="1:16" ht="15" x14ac:dyDescent="0.25">
      <c r="C11" s="282" t="s">
        <v>1416</v>
      </c>
    </row>
    <row r="12" spans="1:16" ht="15" x14ac:dyDescent="0.25">
      <c r="C12" s="282" t="s">
        <v>1417</v>
      </c>
    </row>
    <row r="14" spans="1:16" ht="15" x14ac:dyDescent="0.25">
      <c r="C14" s="282" t="s">
        <v>1803</v>
      </c>
    </row>
    <row r="15" spans="1:16" ht="15" x14ac:dyDescent="0.25">
      <c r="C15" s="282" t="s">
        <v>1804</v>
      </c>
    </row>
    <row r="16" spans="1:16" ht="15" x14ac:dyDescent="0.25">
      <c r="C16" s="282" t="s">
        <v>1403</v>
      </c>
    </row>
    <row r="22" spans="3:3" ht="15" x14ac:dyDescent="0.25">
      <c r="C22" s="310" t="s">
        <v>1422</v>
      </c>
    </row>
    <row r="23" spans="3:3" ht="15" x14ac:dyDescent="0.25">
      <c r="C23" s="282" t="s">
        <v>1487</v>
      </c>
    </row>
    <row r="24" spans="3:3" ht="15" x14ac:dyDescent="0.25">
      <c r="C24" s="282" t="s">
        <v>1491</v>
      </c>
    </row>
    <row r="30" spans="3:3" x14ac:dyDescent="0.3">
      <c r="C30" s="282" t="s">
        <v>1486</v>
      </c>
    </row>
    <row r="46" spans="3:3" x14ac:dyDescent="0.3">
      <c r="C46" s="310" t="s">
        <v>1423</v>
      </c>
    </row>
    <row r="47" spans="3:3" x14ac:dyDescent="0.3">
      <c r="C47" s="310" t="s">
        <v>1424</v>
      </c>
    </row>
    <row r="48" spans="3:3" x14ac:dyDescent="0.3">
      <c r="C48" s="310" t="s">
        <v>1425</v>
      </c>
    </row>
    <row r="56" spans="3:3" x14ac:dyDescent="0.3">
      <c r="C56" s="310" t="s">
        <v>1425</v>
      </c>
    </row>
    <row r="57" spans="3:3" x14ac:dyDescent="0.3">
      <c r="C57" s="310" t="s">
        <v>1402</v>
      </c>
    </row>
    <row r="58" spans="3:3" x14ac:dyDescent="0.3">
      <c r="C58" s="310" t="s">
        <v>1429</v>
      </c>
    </row>
    <row r="59" spans="3:3" x14ac:dyDescent="0.3">
      <c r="C59" s="282" t="s">
        <v>1829</v>
      </c>
    </row>
    <row r="60" spans="3:3" x14ac:dyDescent="0.3">
      <c r="C60" s="282" t="s">
        <v>1480</v>
      </c>
    </row>
    <row r="64" spans="3:3" x14ac:dyDescent="0.3">
      <c r="C64" s="310" t="s">
        <v>1426</v>
      </c>
    </row>
    <row r="65" spans="3:3" x14ac:dyDescent="0.3">
      <c r="C65" s="310" t="s">
        <v>1427</v>
      </c>
    </row>
    <row r="72" spans="3:3" x14ac:dyDescent="0.3">
      <c r="C72" s="310" t="s">
        <v>1425</v>
      </c>
    </row>
    <row r="80" spans="3:3" x14ac:dyDescent="0.3">
      <c r="C80" s="282" t="s">
        <v>1401</v>
      </c>
    </row>
    <row r="88" spans="3:3" x14ac:dyDescent="0.3">
      <c r="C88" s="310" t="s">
        <v>1425</v>
      </c>
    </row>
    <row r="89" spans="3:3" x14ac:dyDescent="0.3">
      <c r="C89" s="310" t="s">
        <v>1428</v>
      </c>
    </row>
    <row r="90" spans="3:3" x14ac:dyDescent="0.3">
      <c r="C90" s="310" t="s">
        <v>1402</v>
      </c>
    </row>
    <row r="91" spans="3:3" x14ac:dyDescent="0.3">
      <c r="C91" s="310" t="s">
        <v>1429</v>
      </c>
    </row>
    <row r="96" spans="3:3" x14ac:dyDescent="0.3">
      <c r="C96" s="310" t="s">
        <v>1430</v>
      </c>
    </row>
    <row r="97" spans="3:3" x14ac:dyDescent="0.3">
      <c r="C97" s="282" t="s">
        <v>1420</v>
      </c>
    </row>
    <row r="104" spans="3:3" x14ac:dyDescent="0.3">
      <c r="C104" s="310" t="s">
        <v>1402</v>
      </c>
    </row>
    <row r="105" spans="3:3" x14ac:dyDescent="0.3">
      <c r="C105" s="310" t="s">
        <v>1431</v>
      </c>
    </row>
    <row r="106" spans="3:3" x14ac:dyDescent="0.3">
      <c r="C106" s="310" t="s">
        <v>1425</v>
      </c>
    </row>
    <row r="107" spans="3:3" x14ac:dyDescent="0.3">
      <c r="C107" s="310" t="s">
        <v>1429</v>
      </c>
    </row>
    <row r="112" spans="3:3" x14ac:dyDescent="0.3">
      <c r="C112" s="310" t="s">
        <v>1432</v>
      </c>
    </row>
    <row r="113" spans="3:3" x14ac:dyDescent="0.3">
      <c r="C113" s="310" t="s">
        <v>1433</v>
      </c>
    </row>
    <row r="114" spans="3:3" x14ac:dyDescent="0.3">
      <c r="C114" s="310" t="s">
        <v>1429</v>
      </c>
    </row>
    <row r="115" spans="3:3" x14ac:dyDescent="0.3">
      <c r="C115" s="310" t="s">
        <v>1434</v>
      </c>
    </row>
    <row r="120" spans="3:3" x14ac:dyDescent="0.3">
      <c r="C120" s="310" t="s">
        <v>1433</v>
      </c>
    </row>
    <row r="121" spans="3:3" x14ac:dyDescent="0.3">
      <c r="C121" s="310" t="s">
        <v>1429</v>
      </c>
    </row>
    <row r="122" spans="3:3" x14ac:dyDescent="0.3">
      <c r="C122" s="310" t="s">
        <v>1434</v>
      </c>
    </row>
    <row r="123" spans="3:3" x14ac:dyDescent="0.3">
      <c r="C123" s="282" t="s">
        <v>1435</v>
      </c>
    </row>
    <row r="124" spans="3:3" x14ac:dyDescent="0.3">
      <c r="C124" s="282" t="s">
        <v>1436</v>
      </c>
    </row>
    <row r="128" spans="3:3" x14ac:dyDescent="0.3">
      <c r="C128" s="282" t="s">
        <v>1402</v>
      </c>
    </row>
  </sheetData>
  <hyperlinks>
    <hyperlink ref="C22" r:id="rId1"/>
    <hyperlink ref="C46" r:id="rId2"/>
    <hyperlink ref="C47" r:id="rId3"/>
    <hyperlink ref="C48" r:id="rId4"/>
    <hyperlink ref="C56" r:id="rId5"/>
    <hyperlink ref="C57" r:id="rId6"/>
    <hyperlink ref="C64" r:id="rId7"/>
    <hyperlink ref="C65" r:id="rId8"/>
    <hyperlink ref="C72" r:id="rId9"/>
    <hyperlink ref="C88" r:id="rId10"/>
    <hyperlink ref="C89" r:id="rId11"/>
    <hyperlink ref="C90" r:id="rId12"/>
    <hyperlink ref="C91" r:id="rId13"/>
    <hyperlink ref="C58" r:id="rId14"/>
    <hyperlink ref="C96" r:id="rId15"/>
    <hyperlink ref="C104" r:id="rId16"/>
    <hyperlink ref="C105" r:id="rId17"/>
    <hyperlink ref="C106" r:id="rId18"/>
    <hyperlink ref="C107" r:id="rId19"/>
    <hyperlink ref="C112" r:id="rId20"/>
    <hyperlink ref="C113" r:id="rId21"/>
    <hyperlink ref="C114" r:id="rId22"/>
    <hyperlink ref="C115" r:id="rId23"/>
    <hyperlink ref="C120" r:id="rId24"/>
    <hyperlink ref="C121" r:id="rId25"/>
    <hyperlink ref="C122" r:id="rId26"/>
  </hyperlinks>
  <pageMargins left="0.31496062992125984" right="0.31496062992125984" top="0.27559055118110237" bottom="0.27559055118110237" header="0.31496062992125984" footer="0.31496062992125984"/>
  <pageSetup paperSize="9" orientation="portrait" r:id="rId27"/>
  <drawing r:id="rId2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1"/>
  <sheetViews>
    <sheetView topLeftCell="A76" workbookViewId="0">
      <selection activeCell="G97" sqref="G97"/>
    </sheetView>
  </sheetViews>
  <sheetFormatPr defaultRowHeight="14.4" x14ac:dyDescent="0.3"/>
  <cols>
    <col min="2" max="2" width="27.6640625" style="1" customWidth="1"/>
    <col min="3" max="3" width="28.109375" style="1" customWidth="1"/>
    <col min="4" max="4" width="20.109375" style="1" customWidth="1"/>
    <col min="5" max="5" width="15.6640625" style="1" customWidth="1"/>
    <col min="6" max="6" width="15.44140625" style="1" customWidth="1"/>
    <col min="7" max="7" width="13.6640625" style="1" customWidth="1"/>
    <col min="8" max="8" width="15" style="1" customWidth="1"/>
    <col min="9" max="9" width="15.6640625" style="1" customWidth="1"/>
    <col min="10" max="10" width="10.88671875" style="1" customWidth="1"/>
    <col min="11" max="11" width="10.44140625" style="1" customWidth="1"/>
    <col min="12" max="12" width="20.109375" customWidth="1"/>
    <col min="13" max="13" width="20.6640625" customWidth="1"/>
    <col min="14" max="14" width="18.109375" customWidth="1"/>
    <col min="15" max="15" width="20.5546875" customWidth="1"/>
    <col min="16" max="16" width="22.33203125" customWidth="1"/>
    <col min="17" max="17" width="24.6640625" customWidth="1"/>
    <col min="18" max="18" width="22" customWidth="1"/>
    <col min="19" max="19" width="23.109375" customWidth="1"/>
    <col min="20" max="20" width="22.109375" customWidth="1"/>
    <col min="21" max="21" width="15.5546875" customWidth="1"/>
    <col min="22" max="22" width="22" bestFit="1" customWidth="1"/>
    <col min="23" max="23" width="23.109375" bestFit="1" customWidth="1"/>
    <col min="24" max="24" width="22.109375" bestFit="1" customWidth="1"/>
  </cols>
  <sheetData>
    <row r="1" spans="1:11" ht="21" x14ac:dyDescent="0.35">
      <c r="A1" s="22" t="s">
        <v>1364</v>
      </c>
    </row>
    <row r="2" spans="1:11" ht="15" x14ac:dyDescent="0.25">
      <c r="A2" s="23" t="s">
        <v>142</v>
      </c>
    </row>
    <row r="3" spans="1:11" x14ac:dyDescent="0.3">
      <c r="A3" s="23" t="s">
        <v>309</v>
      </c>
    </row>
    <row r="5" spans="1:11" ht="15" x14ac:dyDescent="0.25">
      <c r="A5" t="s">
        <v>310</v>
      </c>
    </row>
    <row r="6" spans="1:11" ht="30" x14ac:dyDescent="0.25">
      <c r="A6" t="s">
        <v>95</v>
      </c>
      <c r="B6" s="1" t="s">
        <v>311</v>
      </c>
      <c r="C6" s="1" t="s">
        <v>312</v>
      </c>
      <c r="D6" s="1" t="s">
        <v>313</v>
      </c>
      <c r="E6" s="1" t="s">
        <v>314</v>
      </c>
      <c r="F6" s="1" t="s">
        <v>315</v>
      </c>
      <c r="G6" s="1" t="s">
        <v>316</v>
      </c>
      <c r="H6" s="1" t="s">
        <v>317</v>
      </c>
    </row>
    <row r="7" spans="1:11" ht="15" x14ac:dyDescent="0.25">
      <c r="A7">
        <v>2015</v>
      </c>
      <c r="B7" s="1">
        <v>14</v>
      </c>
      <c r="C7" s="1">
        <v>2</v>
      </c>
      <c r="D7" s="1">
        <v>1</v>
      </c>
      <c r="F7" s="1">
        <v>2</v>
      </c>
      <c r="G7" s="1">
        <v>11</v>
      </c>
      <c r="H7" s="1">
        <v>111</v>
      </c>
    </row>
    <row r="8" spans="1:11" ht="15" x14ac:dyDescent="0.25">
      <c r="A8">
        <v>2016</v>
      </c>
      <c r="B8" s="1">
        <v>15</v>
      </c>
      <c r="C8" s="1">
        <v>5</v>
      </c>
      <c r="E8" s="1">
        <v>1</v>
      </c>
      <c r="G8" s="1">
        <v>28</v>
      </c>
      <c r="H8" s="1">
        <v>133</v>
      </c>
    </row>
    <row r="9" spans="1:11" ht="15" x14ac:dyDescent="0.25">
      <c r="A9">
        <v>2017</v>
      </c>
      <c r="B9" s="1">
        <v>7</v>
      </c>
      <c r="D9" s="1">
        <v>1</v>
      </c>
      <c r="F9" s="1">
        <v>1</v>
      </c>
      <c r="G9" s="1">
        <v>16</v>
      </c>
      <c r="H9" s="1">
        <v>129</v>
      </c>
    </row>
    <row r="11" spans="1:11" s="196" customFormat="1" ht="15" x14ac:dyDescent="0.25">
      <c r="B11" s="1"/>
      <c r="C11" s="1"/>
      <c r="D11" s="1"/>
      <c r="E11" s="1"/>
      <c r="F11" s="1"/>
      <c r="G11" s="1"/>
      <c r="H11" s="1"/>
      <c r="I11" s="1"/>
      <c r="J11" s="1"/>
      <c r="K11" s="1"/>
    </row>
    <row r="12" spans="1:11" s="196" customFormat="1" ht="15" x14ac:dyDescent="0.25">
      <c r="B12" s="1"/>
      <c r="C12" s="1"/>
      <c r="D12" s="1"/>
      <c r="E12" s="1"/>
      <c r="F12" s="1"/>
      <c r="G12" s="1"/>
      <c r="H12" s="1"/>
      <c r="I12" s="1"/>
      <c r="J12" s="1"/>
      <c r="K12" s="1"/>
    </row>
    <row r="13" spans="1:11" ht="21" x14ac:dyDescent="0.35">
      <c r="A13" s="22" t="s">
        <v>1350</v>
      </c>
    </row>
    <row r="14" spans="1:11" ht="15" x14ac:dyDescent="0.25">
      <c r="A14" s="23" t="s">
        <v>142</v>
      </c>
    </row>
    <row r="15" spans="1:11" x14ac:dyDescent="0.3">
      <c r="A15" s="23" t="s">
        <v>309</v>
      </c>
    </row>
    <row r="16" spans="1:11" s="196" customFormat="1" ht="15" x14ac:dyDescent="0.25">
      <c r="A16" s="23"/>
      <c r="B16" s="1"/>
      <c r="C16" s="1"/>
      <c r="D16" s="1"/>
      <c r="E16" s="1"/>
      <c r="F16" s="1"/>
      <c r="G16" s="1"/>
      <c r="H16" s="1"/>
      <c r="I16" s="1"/>
      <c r="J16" s="1"/>
      <c r="K16" s="1"/>
    </row>
    <row r="17" spans="1:24" ht="45" x14ac:dyDescent="0.25">
      <c r="A17" s="12" t="s">
        <v>95</v>
      </c>
      <c r="B17" s="1" t="s">
        <v>350</v>
      </c>
      <c r="C17" s="1" t="s">
        <v>351</v>
      </c>
      <c r="D17" s="1" t="s">
        <v>352</v>
      </c>
      <c r="E17" s="1" t="s">
        <v>353</v>
      </c>
      <c r="F17" s="1" t="s">
        <v>354</v>
      </c>
      <c r="G17" s="1" t="s">
        <v>355</v>
      </c>
      <c r="H17" s="1" t="s">
        <v>331</v>
      </c>
      <c r="I17" s="1" t="s">
        <v>332</v>
      </c>
      <c r="J17" s="1" t="s">
        <v>333</v>
      </c>
      <c r="K17" s="1" t="s">
        <v>334</v>
      </c>
    </row>
    <row r="18" spans="1:24" ht="15" x14ac:dyDescent="0.25">
      <c r="A18" s="10">
        <v>2015</v>
      </c>
      <c r="B18" s="1">
        <v>6</v>
      </c>
      <c r="C18" s="1">
        <v>18</v>
      </c>
      <c r="D18" s="1">
        <v>75</v>
      </c>
      <c r="E18" s="1">
        <v>1</v>
      </c>
      <c r="F18" s="1">
        <v>4</v>
      </c>
      <c r="G18" s="1">
        <v>6</v>
      </c>
      <c r="H18" s="1">
        <v>21</v>
      </c>
      <c r="I18" s="1">
        <v>22</v>
      </c>
      <c r="J18" s="1">
        <v>1</v>
      </c>
      <c r="K18" s="1">
        <v>5</v>
      </c>
    </row>
    <row r="19" spans="1:24" ht="15" x14ac:dyDescent="0.25">
      <c r="A19" s="11">
        <v>2016</v>
      </c>
      <c r="B19" s="1">
        <v>4</v>
      </c>
      <c r="C19" s="1">
        <v>17</v>
      </c>
      <c r="D19" s="1">
        <v>104</v>
      </c>
      <c r="E19" s="1">
        <v>1</v>
      </c>
      <c r="G19" s="1">
        <v>2</v>
      </c>
      <c r="H19" s="1">
        <v>16</v>
      </c>
      <c r="I19" s="1">
        <v>17</v>
      </c>
      <c r="J19" s="1">
        <v>7</v>
      </c>
      <c r="K19" s="1">
        <v>2</v>
      </c>
    </row>
    <row r="20" spans="1:24" ht="15" x14ac:dyDescent="0.25">
      <c r="A20" s="10">
        <v>2017</v>
      </c>
      <c r="B20" s="1">
        <v>3</v>
      </c>
      <c r="C20" s="1">
        <v>14</v>
      </c>
      <c r="D20" s="1">
        <v>78</v>
      </c>
      <c r="E20" s="1">
        <v>2</v>
      </c>
      <c r="G20" s="1">
        <v>4</v>
      </c>
      <c r="H20" s="1">
        <v>6</v>
      </c>
      <c r="I20" s="1">
        <v>18</v>
      </c>
      <c r="J20" s="1">
        <v>2</v>
      </c>
      <c r="K20" s="1">
        <v>10</v>
      </c>
    </row>
    <row r="22" spans="1:24" s="196" customFormat="1" ht="15" x14ac:dyDescent="0.25">
      <c r="B22" s="1"/>
      <c r="C22" s="1"/>
      <c r="D22" s="1"/>
      <c r="E22" s="1"/>
      <c r="F22" s="1"/>
      <c r="G22" s="1"/>
      <c r="H22" s="1"/>
      <c r="I22" s="1"/>
      <c r="J22" s="1"/>
      <c r="K22" s="1"/>
    </row>
    <row r="23" spans="1:24" s="196" customFormat="1" ht="15" x14ac:dyDescent="0.25">
      <c r="B23" s="1"/>
      <c r="C23" s="1"/>
      <c r="D23" s="1"/>
      <c r="E23" s="1"/>
      <c r="F23" s="1"/>
      <c r="G23" s="1"/>
      <c r="H23" s="1"/>
      <c r="I23" s="1"/>
      <c r="J23" s="1"/>
      <c r="K23" s="1"/>
    </row>
    <row r="24" spans="1:24" s="196" customFormat="1" ht="21" x14ac:dyDescent="0.35">
      <c r="A24" s="22" t="s">
        <v>325</v>
      </c>
      <c r="B24" s="1"/>
      <c r="C24" s="1"/>
      <c r="D24" s="1"/>
      <c r="E24" s="1"/>
      <c r="F24" s="1"/>
      <c r="G24" s="1"/>
      <c r="H24" s="1"/>
      <c r="I24" s="1"/>
      <c r="J24" s="1"/>
      <c r="K24" s="1"/>
    </row>
    <row r="25" spans="1:24" s="196" customFormat="1" ht="15" x14ac:dyDescent="0.25">
      <c r="A25" s="23" t="s">
        <v>142</v>
      </c>
      <c r="B25" s="1"/>
      <c r="C25" s="1"/>
      <c r="D25" s="1"/>
      <c r="E25" s="1"/>
      <c r="F25" s="1"/>
      <c r="G25" s="1"/>
      <c r="H25" s="1"/>
      <c r="I25" s="1"/>
      <c r="J25" s="1"/>
      <c r="K25" s="1"/>
    </row>
    <row r="26" spans="1:24" x14ac:dyDescent="0.3">
      <c r="A26" s="23" t="s">
        <v>309</v>
      </c>
      <c r="N26" s="27"/>
      <c r="O26" s="29"/>
      <c r="P26" s="29"/>
      <c r="Q26" s="29"/>
      <c r="R26" s="29"/>
      <c r="S26" s="29"/>
      <c r="T26" s="29"/>
      <c r="U26" s="29"/>
      <c r="V26" s="29"/>
      <c r="W26" s="29"/>
      <c r="X26" s="29"/>
    </row>
    <row r="27" spans="1:24" ht="15" x14ac:dyDescent="0.25">
      <c r="N27" s="27"/>
      <c r="O27" s="29"/>
      <c r="P27" s="29"/>
      <c r="Q27" s="29"/>
      <c r="R27" s="29"/>
      <c r="S27" s="29"/>
      <c r="T27" s="29"/>
      <c r="U27" s="29"/>
      <c r="V27" s="29"/>
      <c r="W27" s="29"/>
      <c r="X27" s="29"/>
    </row>
    <row r="28" spans="1:24" ht="45" x14ac:dyDescent="0.25">
      <c r="A28" t="s">
        <v>95</v>
      </c>
      <c r="B28" s="1" t="s">
        <v>326</v>
      </c>
      <c r="C28" s="1" t="s">
        <v>327</v>
      </c>
      <c r="D28" s="1" t="s">
        <v>328</v>
      </c>
      <c r="E28" s="1" t="s">
        <v>329</v>
      </c>
      <c r="F28" s="1" t="s">
        <v>330</v>
      </c>
      <c r="N28" s="27"/>
      <c r="O28" s="29"/>
      <c r="P28" s="29"/>
      <c r="Q28" s="29"/>
      <c r="R28" s="29"/>
      <c r="S28" s="29"/>
      <c r="T28" s="29"/>
      <c r="U28" s="29"/>
      <c r="V28" s="29"/>
      <c r="W28" s="29"/>
      <c r="X28" s="29"/>
    </row>
    <row r="29" spans="1:24" ht="15" x14ac:dyDescent="0.25">
      <c r="A29">
        <v>2015</v>
      </c>
      <c r="B29" s="1">
        <v>91</v>
      </c>
      <c r="C29" s="1">
        <v>54</v>
      </c>
      <c r="D29" s="1">
        <v>10</v>
      </c>
      <c r="E29" s="1">
        <v>3</v>
      </c>
      <c r="F29" s="1">
        <v>155</v>
      </c>
      <c r="N29" s="27"/>
      <c r="O29" s="29"/>
      <c r="P29" s="29"/>
      <c r="Q29" s="29"/>
      <c r="R29" s="29"/>
      <c r="S29" s="29"/>
      <c r="T29" s="29"/>
      <c r="U29" s="29"/>
      <c r="V29" s="29"/>
      <c r="W29" s="29"/>
      <c r="X29" s="29"/>
    </row>
    <row r="30" spans="1:24" ht="15" x14ac:dyDescent="0.25">
      <c r="A30">
        <v>2016</v>
      </c>
      <c r="B30" s="1">
        <v>77</v>
      </c>
      <c r="C30" s="1">
        <v>43</v>
      </c>
      <c r="D30" s="1">
        <v>20</v>
      </c>
      <c r="F30" s="1">
        <v>140</v>
      </c>
      <c r="N30" s="27"/>
      <c r="O30" s="29"/>
      <c r="P30" s="29"/>
      <c r="Q30" s="29"/>
      <c r="R30" s="29"/>
      <c r="S30" s="29"/>
      <c r="T30" s="29"/>
      <c r="U30" s="29"/>
      <c r="V30" s="29"/>
      <c r="W30" s="29"/>
      <c r="X30" s="29"/>
    </row>
    <row r="31" spans="1:24" ht="15" x14ac:dyDescent="0.25">
      <c r="A31">
        <v>2017</v>
      </c>
      <c r="B31" s="1">
        <v>85</v>
      </c>
      <c r="C31" s="1">
        <v>42</v>
      </c>
      <c r="D31" s="1">
        <v>11</v>
      </c>
      <c r="E31" s="1">
        <v>1</v>
      </c>
      <c r="F31" s="1">
        <v>138</v>
      </c>
      <c r="N31" s="27"/>
      <c r="O31" s="29"/>
      <c r="P31" s="29"/>
      <c r="Q31" s="29"/>
      <c r="R31" s="29"/>
      <c r="S31" s="29"/>
      <c r="T31" s="29"/>
      <c r="U31" s="29"/>
      <c r="V31" s="29"/>
      <c r="W31" s="29"/>
      <c r="X31" s="29"/>
    </row>
    <row r="32" spans="1:24" ht="15" x14ac:dyDescent="0.25">
      <c r="N32" s="27"/>
      <c r="O32" s="29"/>
      <c r="P32" s="29"/>
      <c r="Q32" s="29"/>
      <c r="R32" s="29"/>
      <c r="S32" s="29"/>
      <c r="T32" s="29"/>
      <c r="U32" s="29"/>
      <c r="V32" s="29"/>
      <c r="W32" s="29"/>
      <c r="X32" s="29"/>
    </row>
    <row r="33" spans="1:24" ht="15" x14ac:dyDescent="0.25">
      <c r="N33" s="27"/>
      <c r="O33" s="29"/>
      <c r="P33" s="29"/>
      <c r="Q33" s="29"/>
      <c r="R33" s="29"/>
      <c r="S33" s="29"/>
      <c r="T33" s="29"/>
      <c r="U33" s="29"/>
      <c r="V33" s="29"/>
      <c r="W33" s="29"/>
      <c r="X33" s="29"/>
    </row>
    <row r="34" spans="1:24" ht="15" x14ac:dyDescent="0.25">
      <c r="N34" s="27"/>
      <c r="O34" s="29"/>
      <c r="P34" s="29"/>
      <c r="Q34" s="29"/>
      <c r="R34" s="29"/>
      <c r="S34" s="29"/>
      <c r="T34" s="29"/>
      <c r="U34" s="29"/>
      <c r="V34" s="29"/>
      <c r="W34" s="29"/>
      <c r="X34" s="29"/>
    </row>
    <row r="35" spans="1:24" ht="15" x14ac:dyDescent="0.25">
      <c r="N35" s="27"/>
      <c r="O35" s="29"/>
      <c r="P35" s="29"/>
      <c r="Q35" s="29"/>
      <c r="R35" s="29"/>
      <c r="S35" s="29"/>
      <c r="T35" s="29"/>
      <c r="U35" s="29"/>
      <c r="V35" s="29"/>
      <c r="W35" s="29"/>
      <c r="X35" s="29"/>
    </row>
    <row r="36" spans="1:24" ht="15" x14ac:dyDescent="0.25">
      <c r="N36" s="27"/>
      <c r="O36" s="29"/>
      <c r="P36" s="29"/>
      <c r="Q36" s="29"/>
      <c r="R36" s="29"/>
      <c r="S36" s="29"/>
      <c r="T36" s="29"/>
      <c r="U36" s="29"/>
      <c r="V36" s="29"/>
      <c r="W36" s="29"/>
      <c r="X36" s="29"/>
    </row>
    <row r="37" spans="1:24" ht="15" x14ac:dyDescent="0.25">
      <c r="N37" s="27"/>
      <c r="O37" s="29"/>
      <c r="P37" s="29"/>
      <c r="Q37" s="29"/>
      <c r="R37" s="29"/>
      <c r="S37" s="29"/>
      <c r="T37" s="29"/>
      <c r="U37" s="29"/>
      <c r="V37" s="29"/>
      <c r="W37" s="29"/>
      <c r="X37" s="29"/>
    </row>
    <row r="38" spans="1:24" ht="15" x14ac:dyDescent="0.25">
      <c r="N38" s="27"/>
      <c r="O38" s="29"/>
      <c r="P38" s="29"/>
      <c r="Q38" s="29"/>
      <c r="R38" s="29"/>
      <c r="S38" s="29"/>
      <c r="T38" s="29"/>
      <c r="U38" s="29"/>
      <c r="V38" s="29"/>
      <c r="W38" s="29"/>
      <c r="X38" s="29"/>
    </row>
    <row r="39" spans="1:24" ht="15" x14ac:dyDescent="0.25">
      <c r="N39" s="27"/>
      <c r="O39" s="29"/>
      <c r="P39" s="29"/>
      <c r="Q39" s="29"/>
      <c r="R39" s="29"/>
      <c r="S39" s="29"/>
      <c r="T39" s="29"/>
      <c r="U39" s="29"/>
      <c r="V39" s="29"/>
      <c r="W39" s="29"/>
      <c r="X39" s="29"/>
    </row>
    <row r="40" spans="1:24" ht="15" x14ac:dyDescent="0.25">
      <c r="N40" s="27"/>
      <c r="O40" s="29"/>
      <c r="P40" s="29"/>
      <c r="Q40" s="29"/>
      <c r="R40" s="29"/>
      <c r="S40" s="29"/>
      <c r="T40" s="29"/>
      <c r="U40" s="29"/>
      <c r="V40" s="29"/>
      <c r="W40" s="29"/>
      <c r="X40" s="29"/>
    </row>
    <row r="41" spans="1:24" ht="21" x14ac:dyDescent="0.35">
      <c r="A41" s="22" t="s">
        <v>335</v>
      </c>
      <c r="N41" s="27"/>
      <c r="O41" s="29"/>
      <c r="P41" s="29"/>
      <c r="Q41" s="29"/>
      <c r="R41" s="29"/>
      <c r="S41" s="29"/>
      <c r="T41" s="29"/>
      <c r="U41" s="29"/>
      <c r="V41" s="29"/>
      <c r="W41" s="29"/>
      <c r="X41" s="29"/>
    </row>
    <row r="42" spans="1:24" ht="15" x14ac:dyDescent="0.25">
      <c r="A42" s="23" t="s">
        <v>142</v>
      </c>
    </row>
    <row r="43" spans="1:24" x14ac:dyDescent="0.3">
      <c r="A43" s="23" t="s">
        <v>309</v>
      </c>
    </row>
    <row r="45" spans="1:24" ht="90" x14ac:dyDescent="0.25">
      <c r="A45" t="s">
        <v>95</v>
      </c>
      <c r="B45" s="1" t="s">
        <v>343</v>
      </c>
      <c r="C45" s="1" t="s">
        <v>336</v>
      </c>
      <c r="D45" s="1" t="s">
        <v>337</v>
      </c>
      <c r="E45" s="1" t="s">
        <v>338</v>
      </c>
      <c r="F45" s="1" t="s">
        <v>339</v>
      </c>
      <c r="G45" s="1" t="s">
        <v>340</v>
      </c>
      <c r="H45" s="1" t="s">
        <v>341</v>
      </c>
      <c r="I45" s="1" t="s">
        <v>342</v>
      </c>
      <c r="J45" s="1" t="s">
        <v>31</v>
      </c>
    </row>
    <row r="46" spans="1:24" ht="15" x14ac:dyDescent="0.25">
      <c r="A46">
        <v>2015</v>
      </c>
      <c r="C46" s="1">
        <v>144</v>
      </c>
      <c r="D46" s="1">
        <v>26</v>
      </c>
      <c r="E46" s="1">
        <v>26</v>
      </c>
      <c r="F46" s="1">
        <v>42</v>
      </c>
      <c r="G46" s="1">
        <v>50</v>
      </c>
      <c r="H46" s="1">
        <v>20</v>
      </c>
      <c r="I46" s="1">
        <v>8</v>
      </c>
      <c r="J46" s="1">
        <v>32</v>
      </c>
    </row>
    <row r="47" spans="1:24" ht="15" x14ac:dyDescent="0.25">
      <c r="A47">
        <v>2016</v>
      </c>
      <c r="B47" s="1">
        <v>1</v>
      </c>
      <c r="C47" s="1">
        <v>159</v>
      </c>
      <c r="D47" s="1">
        <v>24</v>
      </c>
      <c r="E47" s="1">
        <v>9</v>
      </c>
      <c r="F47" s="1">
        <v>33</v>
      </c>
      <c r="G47" s="1">
        <v>51</v>
      </c>
      <c r="H47" s="1">
        <v>27</v>
      </c>
      <c r="I47" s="1">
        <v>8</v>
      </c>
      <c r="J47" s="1">
        <v>26</v>
      </c>
    </row>
    <row r="48" spans="1:24" ht="15" x14ac:dyDescent="0.25">
      <c r="A48">
        <v>2017</v>
      </c>
      <c r="B48" s="1">
        <v>1</v>
      </c>
      <c r="C48" s="1">
        <v>160</v>
      </c>
      <c r="D48" s="1">
        <v>22</v>
      </c>
      <c r="E48" s="1">
        <v>7</v>
      </c>
      <c r="F48" s="1">
        <v>27</v>
      </c>
      <c r="G48" s="1">
        <v>42</v>
      </c>
      <c r="H48" s="1">
        <v>36</v>
      </c>
      <c r="I48" s="1">
        <v>5</v>
      </c>
      <c r="J48" s="1">
        <v>25</v>
      </c>
    </row>
    <row r="50" spans="1:11" s="196" customFormat="1" ht="15" x14ac:dyDescent="0.25">
      <c r="B50" s="1"/>
      <c r="C50" s="1"/>
      <c r="D50" s="1"/>
      <c r="E50" s="1"/>
      <c r="F50" s="1"/>
      <c r="G50" s="1"/>
      <c r="H50" s="1"/>
      <c r="I50" s="1"/>
      <c r="J50" s="1"/>
      <c r="K50" s="1"/>
    </row>
    <row r="51" spans="1:11" s="196" customFormat="1" ht="15" x14ac:dyDescent="0.25">
      <c r="B51" s="1"/>
      <c r="C51" s="1"/>
      <c r="D51" s="1"/>
      <c r="E51" s="1"/>
      <c r="F51" s="1"/>
      <c r="G51" s="1"/>
      <c r="H51" s="1"/>
      <c r="I51" s="1"/>
      <c r="J51" s="1"/>
      <c r="K51" s="1"/>
    </row>
    <row r="52" spans="1:11" s="196" customFormat="1" ht="21" x14ac:dyDescent="0.35">
      <c r="A52" s="22" t="s">
        <v>1373</v>
      </c>
      <c r="B52" s="1"/>
      <c r="C52" s="1"/>
      <c r="D52" s="1"/>
      <c r="E52" s="1"/>
      <c r="F52" s="1"/>
      <c r="G52" s="1"/>
      <c r="H52" s="1"/>
      <c r="I52" s="1"/>
      <c r="J52" s="1"/>
      <c r="K52" s="1"/>
    </row>
    <row r="53" spans="1:11" s="196" customFormat="1" ht="15" x14ac:dyDescent="0.25">
      <c r="A53" s="23" t="s">
        <v>142</v>
      </c>
      <c r="B53" s="1"/>
      <c r="C53" s="1"/>
      <c r="D53" s="1"/>
      <c r="E53" s="1"/>
      <c r="F53" s="1"/>
      <c r="G53" s="1"/>
      <c r="H53" s="1"/>
      <c r="I53" s="1"/>
      <c r="J53" s="1"/>
      <c r="K53" s="1"/>
    </row>
    <row r="54" spans="1:11" s="196" customFormat="1" x14ac:dyDescent="0.3">
      <c r="A54" s="23" t="s">
        <v>309</v>
      </c>
      <c r="B54" s="1"/>
      <c r="C54" s="1"/>
      <c r="D54" s="1"/>
      <c r="E54" s="1"/>
      <c r="F54" s="1"/>
      <c r="G54" s="1"/>
      <c r="H54" s="1"/>
      <c r="I54" s="1"/>
      <c r="J54" s="1"/>
      <c r="K54" s="1"/>
    </row>
    <row r="56" spans="1:11" ht="45" x14ac:dyDescent="0.25">
      <c r="A56" t="s">
        <v>95</v>
      </c>
      <c r="B56" s="1" t="s">
        <v>344</v>
      </c>
      <c r="C56" s="1" t="s">
        <v>345</v>
      </c>
      <c r="D56" s="1" t="s">
        <v>346</v>
      </c>
      <c r="E56" s="1" t="s">
        <v>347</v>
      </c>
      <c r="F56" s="1" t="s">
        <v>348</v>
      </c>
      <c r="G56" s="1" t="s">
        <v>349</v>
      </c>
      <c r="J56"/>
      <c r="K56"/>
    </row>
    <row r="57" spans="1:11" ht="15" x14ac:dyDescent="0.25">
      <c r="A57">
        <v>2015</v>
      </c>
      <c r="B57" s="1">
        <v>66559</v>
      </c>
      <c r="C57" s="1">
        <v>8031</v>
      </c>
      <c r="D57" s="42">
        <f>Tabel27[[#This Row],[Snelheidscontrole - Overtreders]]/Tabel27[[#This Row],[Snelheidscontrole - Passanten]]</f>
        <v>0.12065986568307817</v>
      </c>
      <c r="J57"/>
      <c r="K57"/>
    </row>
    <row r="58" spans="1:11" ht="15" x14ac:dyDescent="0.25">
      <c r="A58">
        <v>2016</v>
      </c>
      <c r="B58" s="1">
        <v>71695</v>
      </c>
      <c r="C58" s="1">
        <v>7659</v>
      </c>
      <c r="D58" s="42">
        <f>Tabel27[[#This Row],[Snelheidscontrole - Overtreders]]/Tabel27[[#This Row],[Snelheidscontrole - Passanten]]</f>
        <v>0.10682753330078806</v>
      </c>
      <c r="J58"/>
      <c r="K58"/>
    </row>
    <row r="59" spans="1:11" ht="15" x14ac:dyDescent="0.25">
      <c r="A59">
        <v>2017</v>
      </c>
      <c r="B59" s="1">
        <v>76451</v>
      </c>
      <c r="C59" s="1">
        <v>7751</v>
      </c>
      <c r="D59" s="42">
        <f>Tabel27[[#This Row],[Snelheidscontrole - Overtreders]]/Tabel27[[#This Row],[Snelheidscontrole - Passanten]]</f>
        <v>0.10138520097840446</v>
      </c>
      <c r="E59" s="1">
        <v>581352</v>
      </c>
      <c r="F59" s="1">
        <v>3722</v>
      </c>
      <c r="G59" s="43">
        <f>Tabel27[[#This Row],[Onbemande snelheid - Overtreders]]/Tabel27[[#This Row],[Onbemande snelheid - Passanten]]</f>
        <v>6.4023173567821215E-3</v>
      </c>
      <c r="J59"/>
      <c r="K59"/>
    </row>
    <row r="61" spans="1:11" s="196" customFormat="1" ht="15" x14ac:dyDescent="0.25">
      <c r="B61" s="1"/>
      <c r="C61" s="1"/>
      <c r="D61" s="1"/>
      <c r="E61" s="1"/>
      <c r="F61" s="1"/>
      <c r="G61" s="1"/>
      <c r="H61" s="1"/>
      <c r="I61" s="1"/>
      <c r="J61" s="1"/>
      <c r="K61" s="1"/>
    </row>
    <row r="62" spans="1:11" s="196" customFormat="1" ht="15" x14ac:dyDescent="0.25">
      <c r="B62" s="1"/>
      <c r="C62" s="1"/>
      <c r="D62" s="1"/>
      <c r="E62" s="1"/>
      <c r="F62" s="1"/>
      <c r="G62" s="1"/>
      <c r="H62" s="1"/>
      <c r="I62" s="1"/>
      <c r="J62" s="1"/>
      <c r="K62" s="1"/>
    </row>
    <row r="63" spans="1:11" s="196" customFormat="1" ht="21" x14ac:dyDescent="0.35">
      <c r="A63" s="22" t="s">
        <v>1372</v>
      </c>
      <c r="B63" s="1"/>
      <c r="C63" s="1"/>
      <c r="D63" s="1"/>
      <c r="E63" s="1"/>
      <c r="F63" s="1"/>
      <c r="G63" s="1"/>
      <c r="H63" s="1"/>
      <c r="I63" s="1"/>
      <c r="J63" s="1"/>
      <c r="K63" s="1"/>
    </row>
    <row r="64" spans="1:11" s="196" customFormat="1" ht="15" x14ac:dyDescent="0.25">
      <c r="A64" s="23" t="s">
        <v>142</v>
      </c>
      <c r="B64" s="1"/>
      <c r="C64" s="1"/>
      <c r="D64" s="1"/>
      <c r="E64" s="1"/>
      <c r="F64" s="1"/>
      <c r="G64" s="1"/>
      <c r="H64" s="1"/>
      <c r="I64" s="1"/>
      <c r="J64" s="1"/>
      <c r="K64" s="1"/>
    </row>
    <row r="65" spans="1:11" s="196" customFormat="1" x14ac:dyDescent="0.3">
      <c r="A65" s="23" t="s">
        <v>309</v>
      </c>
      <c r="B65" s="1"/>
      <c r="C65" s="1"/>
      <c r="D65" s="1"/>
      <c r="E65" s="1"/>
      <c r="F65" s="1"/>
      <c r="G65" s="1"/>
      <c r="H65" s="1"/>
      <c r="I65" s="1"/>
      <c r="J65" s="1"/>
      <c r="K65" s="1"/>
    </row>
    <row r="66" spans="1:11" s="196" customFormat="1" ht="15" x14ac:dyDescent="0.25">
      <c r="B66" s="1"/>
      <c r="C66" s="1"/>
      <c r="D66" s="1"/>
      <c r="E66" s="1"/>
      <c r="F66" s="1"/>
      <c r="G66" s="1"/>
      <c r="H66" s="1"/>
      <c r="I66" s="1"/>
      <c r="J66" s="1"/>
      <c r="K66" s="1"/>
    </row>
    <row r="67" spans="1:11" s="196" customFormat="1" ht="15" x14ac:dyDescent="0.25">
      <c r="A67" s="196" t="s">
        <v>95</v>
      </c>
      <c r="B67" s="1" t="s">
        <v>1374</v>
      </c>
      <c r="C67" s="1" t="s">
        <v>1375</v>
      </c>
      <c r="D67" s="1"/>
      <c r="E67" s="1"/>
      <c r="F67" s="1"/>
      <c r="G67" s="1"/>
      <c r="H67" s="1"/>
      <c r="I67" s="1"/>
      <c r="J67" s="1"/>
      <c r="K67" s="1"/>
    </row>
    <row r="68" spans="1:11" s="196" customFormat="1" ht="15" x14ac:dyDescent="0.25">
      <c r="A68" s="196">
        <v>2016</v>
      </c>
      <c r="B68" s="1">
        <v>3077</v>
      </c>
      <c r="C68" s="1">
        <v>1092</v>
      </c>
      <c r="D68" s="1"/>
      <c r="E68" s="1"/>
      <c r="F68" s="1"/>
      <c r="G68" s="1"/>
      <c r="H68" s="1"/>
      <c r="I68" s="1"/>
      <c r="J68" s="1"/>
      <c r="K68" s="1"/>
    </row>
    <row r="69" spans="1:11" s="196" customFormat="1" ht="15" x14ac:dyDescent="0.25">
      <c r="A69" s="196">
        <v>2017</v>
      </c>
      <c r="B69" s="1">
        <v>5168</v>
      </c>
      <c r="C69" s="1">
        <v>321</v>
      </c>
      <c r="D69" s="1"/>
      <c r="E69" s="1"/>
      <c r="F69" s="1"/>
      <c r="G69" s="1"/>
      <c r="H69" s="1"/>
      <c r="I69" s="1"/>
      <c r="J69" s="1"/>
      <c r="K69" s="1"/>
    </row>
    <row r="70" spans="1:11" s="196" customFormat="1" ht="15" x14ac:dyDescent="0.25">
      <c r="B70" s="1"/>
      <c r="C70" s="1"/>
      <c r="D70" s="1"/>
      <c r="E70" s="1"/>
      <c r="F70" s="1"/>
      <c r="G70" s="1"/>
      <c r="H70" s="1"/>
      <c r="I70" s="1"/>
      <c r="J70" s="1"/>
      <c r="K70" s="1"/>
    </row>
    <row r="71" spans="1:11" s="196" customFormat="1" ht="15" x14ac:dyDescent="0.25">
      <c r="B71" s="1"/>
      <c r="C71" s="1"/>
      <c r="D71" s="1"/>
      <c r="E71" s="1"/>
      <c r="F71" s="1"/>
      <c r="G71" s="1"/>
      <c r="H71" s="1"/>
      <c r="I71" s="1"/>
      <c r="J71" s="1"/>
      <c r="K71" s="1"/>
    </row>
    <row r="72" spans="1:11" s="196" customFormat="1" ht="15" x14ac:dyDescent="0.25">
      <c r="B72" s="1"/>
      <c r="C72" s="1"/>
      <c r="D72" s="1"/>
      <c r="E72" s="1"/>
      <c r="F72" s="1"/>
      <c r="G72" s="1"/>
      <c r="H72" s="1"/>
      <c r="I72" s="1"/>
      <c r="J72" s="1"/>
      <c r="K72" s="1"/>
    </row>
    <row r="73" spans="1:11" s="196" customFormat="1" ht="15" x14ac:dyDescent="0.25">
      <c r="B73" s="1"/>
      <c r="C73" s="1"/>
      <c r="D73" s="1"/>
      <c r="E73" s="1"/>
      <c r="F73" s="1"/>
      <c r="G73" s="1"/>
      <c r="H73" s="1"/>
      <c r="I73" s="1"/>
      <c r="J73" s="1"/>
      <c r="K73" s="1"/>
    </row>
    <row r="74" spans="1:11" s="196" customFormat="1" ht="15" x14ac:dyDescent="0.25">
      <c r="B74" s="1"/>
      <c r="C74" s="1"/>
      <c r="D74" s="1"/>
      <c r="E74" s="1"/>
      <c r="F74" s="1"/>
      <c r="G74" s="1"/>
      <c r="H74" s="1"/>
      <c r="I74" s="1"/>
      <c r="J74" s="1"/>
      <c r="K74" s="1"/>
    </row>
    <row r="75" spans="1:11" s="196" customFormat="1" ht="15" x14ac:dyDescent="0.25">
      <c r="B75" s="1"/>
      <c r="C75" s="1"/>
      <c r="D75" s="1"/>
      <c r="E75" s="1"/>
      <c r="F75" s="1"/>
      <c r="G75" s="1"/>
      <c r="H75" s="1"/>
      <c r="I75" s="1"/>
      <c r="J75" s="1"/>
      <c r="K75" s="1"/>
    </row>
    <row r="76" spans="1:11" ht="15" x14ac:dyDescent="0.25">
      <c r="K76"/>
    </row>
    <row r="77" spans="1:11" ht="15" x14ac:dyDescent="0.25">
      <c r="K77"/>
    </row>
    <row r="78" spans="1:11" ht="21" x14ac:dyDescent="0.35">
      <c r="A78" s="16" t="s">
        <v>302</v>
      </c>
      <c r="B78"/>
      <c r="C78"/>
      <c r="D78"/>
      <c r="E78"/>
      <c r="F78"/>
      <c r="G78"/>
      <c r="H78"/>
      <c r="I78"/>
      <c r="J78"/>
      <c r="K78"/>
    </row>
    <row r="79" spans="1:11" ht="15" x14ac:dyDescent="0.25">
      <c r="A79" t="s">
        <v>142</v>
      </c>
      <c r="B79"/>
      <c r="C79"/>
      <c r="D79"/>
      <c r="E79"/>
      <c r="F79"/>
      <c r="G79"/>
      <c r="H79"/>
      <c r="I79"/>
      <c r="J79"/>
      <c r="K79"/>
    </row>
    <row r="80" spans="1:11" x14ac:dyDescent="0.3">
      <c r="A80" t="s">
        <v>143</v>
      </c>
      <c r="B80"/>
      <c r="C80"/>
      <c r="D80"/>
      <c r="E80"/>
      <c r="F80"/>
      <c r="G80"/>
      <c r="H80"/>
      <c r="I80"/>
      <c r="J80"/>
      <c r="K80"/>
    </row>
    <row r="81" spans="1:11" ht="15" x14ac:dyDescent="0.25">
      <c r="B81"/>
      <c r="C81"/>
      <c r="D81"/>
      <c r="E81"/>
      <c r="F81"/>
      <c r="G81"/>
      <c r="H81"/>
      <c r="I81"/>
      <c r="J81"/>
      <c r="K81"/>
    </row>
    <row r="82" spans="1:11" ht="75" x14ac:dyDescent="0.25">
      <c r="A82" t="s">
        <v>95</v>
      </c>
      <c r="B82" s="1" t="s">
        <v>301</v>
      </c>
      <c r="C82" s="1" t="s">
        <v>300</v>
      </c>
      <c r="D82" s="1" t="s">
        <v>294</v>
      </c>
      <c r="E82" s="1" t="s">
        <v>299</v>
      </c>
      <c r="F82" s="1" t="s">
        <v>298</v>
      </c>
      <c r="G82" s="1" t="s">
        <v>295</v>
      </c>
      <c r="H82" s="1" t="s">
        <v>296</v>
      </c>
      <c r="I82" s="1" t="s">
        <v>297</v>
      </c>
      <c r="J82" s="1" t="s">
        <v>303</v>
      </c>
      <c r="K82"/>
    </row>
    <row r="83" spans="1:11" ht="15" x14ac:dyDescent="0.25">
      <c r="A83">
        <v>2008</v>
      </c>
      <c r="B83" s="36">
        <v>310</v>
      </c>
      <c r="C83" s="36">
        <v>227</v>
      </c>
      <c r="D83" s="36">
        <f>Tabel21[[#This Row],[Verkeersongevallen stoffelijke schade zonder vluchtmisdrijf]]+Tabel21[[#This Row],[Verkeersongevallen stoffelijke schade met  vluchtmisdrijf]]</f>
        <v>537</v>
      </c>
      <c r="E83" s="36">
        <v>171</v>
      </c>
      <c r="F83" s="36">
        <v>16</v>
      </c>
      <c r="G83" s="36">
        <f>Tabel21[[#This Row],[Verkeersongevallen met gewonden zonder vluchtmisdrijf]]+Tabel21[[#This Row],[Verkeersongevallen met gewonden met vluchtmisdrijf]]</f>
        <v>187</v>
      </c>
      <c r="H83" s="36">
        <v>0</v>
      </c>
      <c r="I83" s="36">
        <v>0</v>
      </c>
      <c r="J83" s="38">
        <f>Tabel21[[#This Row],[Verkeersongevallen met doden zonder vluchtmisdrijf]]+Tabel21[[#This Row],[Verkeersongevallen met doden met vluchtmisdrijf]]</f>
        <v>0</v>
      </c>
      <c r="K83"/>
    </row>
    <row r="84" spans="1:11" ht="15" x14ac:dyDescent="0.25">
      <c r="A84">
        <v>2009</v>
      </c>
      <c r="B84" s="36">
        <v>354</v>
      </c>
      <c r="C84" s="36">
        <v>226</v>
      </c>
      <c r="D84" s="36">
        <f>Tabel21[[#This Row],[Verkeersongevallen stoffelijke schade zonder vluchtmisdrijf]]+Tabel21[[#This Row],[Verkeersongevallen stoffelijke schade met  vluchtmisdrijf]]</f>
        <v>580</v>
      </c>
      <c r="E84" s="36">
        <v>147</v>
      </c>
      <c r="F84" s="36">
        <v>13</v>
      </c>
      <c r="G84" s="36">
        <f>Tabel21[[#This Row],[Verkeersongevallen met gewonden zonder vluchtmisdrijf]]+Tabel21[[#This Row],[Verkeersongevallen met gewonden met vluchtmisdrijf]]</f>
        <v>160</v>
      </c>
      <c r="H84" s="36">
        <v>2</v>
      </c>
      <c r="I84" s="36">
        <v>0</v>
      </c>
      <c r="J84" s="38">
        <f>Tabel21[[#This Row],[Verkeersongevallen met doden zonder vluchtmisdrijf]]+Tabel21[[#This Row],[Verkeersongevallen met doden met vluchtmisdrijf]]</f>
        <v>2</v>
      </c>
      <c r="K84"/>
    </row>
    <row r="85" spans="1:11" ht="15" x14ac:dyDescent="0.25">
      <c r="A85">
        <v>2010</v>
      </c>
      <c r="B85" s="36">
        <v>342</v>
      </c>
      <c r="C85" s="36">
        <v>260</v>
      </c>
      <c r="D85" s="36">
        <f>Tabel21[[#This Row],[Verkeersongevallen stoffelijke schade zonder vluchtmisdrijf]]+Tabel21[[#This Row],[Verkeersongevallen stoffelijke schade met  vluchtmisdrijf]]</f>
        <v>602</v>
      </c>
      <c r="E85" s="36">
        <v>146</v>
      </c>
      <c r="F85" s="36">
        <v>18</v>
      </c>
      <c r="G85" s="36">
        <f>Tabel21[[#This Row],[Verkeersongevallen met gewonden zonder vluchtmisdrijf]]+Tabel21[[#This Row],[Verkeersongevallen met gewonden met vluchtmisdrijf]]</f>
        <v>164</v>
      </c>
      <c r="H85" s="36">
        <v>1</v>
      </c>
      <c r="I85" s="36">
        <v>0</v>
      </c>
      <c r="J85" s="38">
        <f>Tabel21[[#This Row],[Verkeersongevallen met doden zonder vluchtmisdrijf]]+Tabel21[[#This Row],[Verkeersongevallen met doden met vluchtmisdrijf]]</f>
        <v>1</v>
      </c>
      <c r="K85"/>
    </row>
    <row r="86" spans="1:11" ht="15" x14ac:dyDescent="0.25">
      <c r="A86">
        <v>2011</v>
      </c>
      <c r="B86" s="37">
        <v>282</v>
      </c>
      <c r="C86" s="37">
        <v>261</v>
      </c>
      <c r="D86" s="37">
        <f>Tabel21[[#This Row],[Verkeersongevallen stoffelijke schade zonder vluchtmisdrijf]]+Tabel21[[#This Row],[Verkeersongevallen stoffelijke schade met  vluchtmisdrijf]]</f>
        <v>543</v>
      </c>
      <c r="E86" s="37">
        <v>131</v>
      </c>
      <c r="F86" s="37">
        <v>19</v>
      </c>
      <c r="G86" s="37">
        <f>Tabel21[[#This Row],[Verkeersongevallen met gewonden zonder vluchtmisdrijf]]+Tabel21[[#This Row],[Verkeersongevallen met gewonden met vluchtmisdrijf]]</f>
        <v>150</v>
      </c>
      <c r="H86" s="37">
        <v>2</v>
      </c>
      <c r="I86" s="37">
        <v>0</v>
      </c>
      <c r="J86" s="38">
        <f>Tabel21[[#This Row],[Verkeersongevallen met doden zonder vluchtmisdrijf]]+Tabel21[[#This Row],[Verkeersongevallen met doden met vluchtmisdrijf]]</f>
        <v>2</v>
      </c>
      <c r="K86"/>
    </row>
    <row r="87" spans="1:11" ht="15" x14ac:dyDescent="0.25">
      <c r="A87">
        <v>2012</v>
      </c>
      <c r="B87" s="37">
        <v>149</v>
      </c>
      <c r="C87" s="37">
        <v>243</v>
      </c>
      <c r="D87" s="37">
        <f>Tabel21[[#This Row],[Verkeersongevallen stoffelijke schade zonder vluchtmisdrijf]]+Tabel21[[#This Row],[Verkeersongevallen stoffelijke schade met  vluchtmisdrijf]]</f>
        <v>392</v>
      </c>
      <c r="E87" s="37">
        <v>132</v>
      </c>
      <c r="F87" s="37">
        <v>5</v>
      </c>
      <c r="G87" s="37">
        <f>Tabel21[[#This Row],[Verkeersongevallen met gewonden zonder vluchtmisdrijf]]+Tabel21[[#This Row],[Verkeersongevallen met gewonden met vluchtmisdrijf]]</f>
        <v>137</v>
      </c>
      <c r="H87" s="37">
        <v>3</v>
      </c>
      <c r="I87" s="37">
        <v>0</v>
      </c>
      <c r="J87" s="38">
        <f>Tabel21[[#This Row],[Verkeersongevallen met doden zonder vluchtmisdrijf]]+Tabel21[[#This Row],[Verkeersongevallen met doden met vluchtmisdrijf]]</f>
        <v>3</v>
      </c>
      <c r="K87"/>
    </row>
    <row r="88" spans="1:11" ht="15" x14ac:dyDescent="0.25">
      <c r="A88">
        <v>2013</v>
      </c>
      <c r="B88" s="37">
        <v>134</v>
      </c>
      <c r="C88" s="37">
        <v>227</v>
      </c>
      <c r="D88" s="37">
        <f>Tabel21[[#This Row],[Verkeersongevallen stoffelijke schade zonder vluchtmisdrijf]]+Tabel21[[#This Row],[Verkeersongevallen stoffelijke schade met  vluchtmisdrijf]]</f>
        <v>361</v>
      </c>
      <c r="E88" s="37">
        <v>122</v>
      </c>
      <c r="F88" s="37">
        <v>17</v>
      </c>
      <c r="G88" s="37">
        <f>Tabel21[[#This Row],[Verkeersongevallen met gewonden zonder vluchtmisdrijf]]+Tabel21[[#This Row],[Verkeersongevallen met gewonden met vluchtmisdrijf]]</f>
        <v>139</v>
      </c>
      <c r="H88" s="37">
        <v>2</v>
      </c>
      <c r="I88" s="37">
        <v>0</v>
      </c>
      <c r="J88" s="38">
        <f>Tabel21[[#This Row],[Verkeersongevallen met doden zonder vluchtmisdrijf]]+Tabel21[[#This Row],[Verkeersongevallen met doden met vluchtmisdrijf]]</f>
        <v>2</v>
      </c>
      <c r="K88"/>
    </row>
    <row r="89" spans="1:11" ht="15" x14ac:dyDescent="0.25">
      <c r="A89">
        <v>2014</v>
      </c>
      <c r="B89" s="37">
        <v>80</v>
      </c>
      <c r="C89" s="37">
        <v>242</v>
      </c>
      <c r="D89" s="37">
        <f>Tabel21[[#This Row],[Verkeersongevallen stoffelijke schade zonder vluchtmisdrijf]]+Tabel21[[#This Row],[Verkeersongevallen stoffelijke schade met  vluchtmisdrijf]]</f>
        <v>322</v>
      </c>
      <c r="E89" s="37">
        <v>100</v>
      </c>
      <c r="F89" s="37">
        <v>8</v>
      </c>
      <c r="G89" s="37">
        <f>Tabel21[[#This Row],[Verkeersongevallen met gewonden zonder vluchtmisdrijf]]+Tabel21[[#This Row],[Verkeersongevallen met gewonden met vluchtmisdrijf]]</f>
        <v>108</v>
      </c>
      <c r="H89" s="37">
        <v>3</v>
      </c>
      <c r="I89" s="37">
        <v>1</v>
      </c>
      <c r="J89" s="38">
        <f>Tabel21[[#This Row],[Verkeersongevallen met doden zonder vluchtmisdrijf]]+Tabel21[[#This Row],[Verkeersongevallen met doden met vluchtmisdrijf]]</f>
        <v>4</v>
      </c>
    </row>
    <row r="90" spans="1:11" ht="15" x14ac:dyDescent="0.25">
      <c r="A90">
        <v>2015</v>
      </c>
      <c r="B90" s="38">
        <v>67</v>
      </c>
      <c r="C90" s="38">
        <v>246</v>
      </c>
      <c r="D90" s="38">
        <f>Tabel21[[#This Row],[Verkeersongevallen stoffelijke schade zonder vluchtmisdrijf]]+Tabel21[[#This Row],[Verkeersongevallen stoffelijke schade met  vluchtmisdrijf]]</f>
        <v>313</v>
      </c>
      <c r="E90" s="38">
        <v>113</v>
      </c>
      <c r="F90" s="38">
        <v>13</v>
      </c>
      <c r="G90" s="38">
        <f>Tabel21[[#This Row],[Verkeersongevallen met gewonden zonder vluchtmisdrijf]]+Tabel21[[#This Row],[Verkeersongevallen met gewonden met vluchtmisdrijf]]</f>
        <v>126</v>
      </c>
      <c r="H90" s="38">
        <v>2</v>
      </c>
      <c r="I90" s="38">
        <v>0</v>
      </c>
      <c r="J90" s="38">
        <f>Tabel21[[#This Row],[Verkeersongevallen met doden zonder vluchtmisdrijf]]+Tabel21[[#This Row],[Verkeersongevallen met doden met vluchtmisdrijf]]</f>
        <v>2</v>
      </c>
    </row>
    <row r="91" spans="1:11" ht="15" x14ac:dyDescent="0.25">
      <c r="A91">
        <v>2016</v>
      </c>
      <c r="B91" s="38">
        <v>48</v>
      </c>
      <c r="C91" s="38">
        <v>176</v>
      </c>
      <c r="D91" s="38">
        <f>Tabel21[[#This Row],[Verkeersongevallen stoffelijke schade zonder vluchtmisdrijf]]+Tabel21[[#This Row],[Verkeersongevallen stoffelijke schade met  vluchtmisdrijf]]</f>
        <v>224</v>
      </c>
      <c r="E91" s="37">
        <v>75</v>
      </c>
      <c r="F91" s="37">
        <v>11</v>
      </c>
      <c r="G91" s="37">
        <f>Tabel21[[#This Row],[Verkeersongevallen met gewonden zonder vluchtmisdrijf]]+Tabel21[[#This Row],[Verkeersongevallen met gewonden met vluchtmisdrijf]]</f>
        <v>86</v>
      </c>
      <c r="H91" s="37">
        <v>1</v>
      </c>
      <c r="I91" s="37">
        <v>0</v>
      </c>
      <c r="J91" s="38">
        <f>Tabel21[[#This Row],[Verkeersongevallen met doden zonder vluchtmisdrijf]]+Tabel21[[#This Row],[Verkeersongevallen met doden met vluchtmisdrijf]]</f>
        <v>1</v>
      </c>
    </row>
  </sheetData>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567"/>
  <sheetViews>
    <sheetView topLeftCell="A514" zoomScaleNormal="100" workbookViewId="0">
      <selection activeCell="A513" sqref="A513:C567"/>
    </sheetView>
  </sheetViews>
  <sheetFormatPr defaultRowHeight="14.4" x14ac:dyDescent="0.3"/>
  <cols>
    <col min="1" max="1" width="12.109375" customWidth="1"/>
    <col min="2" max="2" width="10.88671875" customWidth="1"/>
    <col min="3" max="3" width="24.88671875" customWidth="1"/>
    <col min="4" max="4" width="18.5546875" customWidth="1"/>
    <col min="5" max="5" width="19.33203125" customWidth="1"/>
    <col min="6" max="6" width="20.88671875" customWidth="1"/>
    <col min="7" max="9" width="15.6640625" customWidth="1"/>
    <col min="10" max="10" width="15.33203125" customWidth="1"/>
    <col min="11" max="11" width="9.6640625" customWidth="1"/>
    <col min="12" max="12" width="14.44140625" customWidth="1"/>
    <col min="13" max="13" width="16.33203125" customWidth="1"/>
    <col min="14" max="14" width="11.5546875" customWidth="1"/>
    <col min="15" max="15" width="61.6640625" customWidth="1"/>
    <col min="16" max="16" width="50" customWidth="1"/>
    <col min="17" max="17" width="62.44140625" customWidth="1"/>
    <col min="18" max="18" width="69" customWidth="1"/>
    <col min="19" max="19" width="13.44140625" customWidth="1"/>
    <col min="20" max="20" width="35.33203125" customWidth="1"/>
    <col min="21" max="22" width="37.33203125" customWidth="1"/>
    <col min="23" max="23" width="43.44140625" customWidth="1"/>
    <col min="24" max="24" width="63.44140625" customWidth="1"/>
    <col min="25" max="25" width="75.109375" customWidth="1"/>
    <col min="26" max="26" width="68.88671875" customWidth="1"/>
    <col min="27" max="27" width="10.88671875" customWidth="1"/>
    <col min="28" max="28" width="54.109375" customWidth="1"/>
    <col min="29" max="29" width="51.109375" customWidth="1"/>
    <col min="30" max="30" width="42.88671875" customWidth="1"/>
    <col min="31" max="31" width="46" customWidth="1"/>
    <col min="32" max="32" width="40" customWidth="1"/>
    <col min="33" max="33" width="14.88671875" bestFit="1" customWidth="1"/>
    <col min="34" max="34" width="16" bestFit="1" customWidth="1"/>
    <col min="35" max="35" width="11.33203125" customWidth="1"/>
    <col min="36" max="36" width="16.33203125" bestFit="1" customWidth="1"/>
    <col min="37" max="37" width="12.88671875" customWidth="1"/>
    <col min="38" max="38" width="14.33203125" bestFit="1" customWidth="1"/>
    <col min="39" max="39" width="10.109375" customWidth="1"/>
  </cols>
  <sheetData>
    <row r="1" spans="1:10" ht="21" x14ac:dyDescent="0.35">
      <c r="A1" s="16" t="s">
        <v>523</v>
      </c>
    </row>
    <row r="2" spans="1:10" s="183" customFormat="1" ht="15" x14ac:dyDescent="0.25">
      <c r="A2" s="183" t="s">
        <v>1027</v>
      </c>
    </row>
    <row r="3" spans="1:10" s="183" customFormat="1" ht="15" x14ac:dyDescent="0.25">
      <c r="A3" s="183" t="s">
        <v>1028</v>
      </c>
    </row>
    <row r="4" spans="1:10" s="183" customFormat="1" ht="15" x14ac:dyDescent="0.25"/>
    <row r="5" spans="1:10" ht="15" x14ac:dyDescent="0.25">
      <c r="C5" s="421" t="s">
        <v>119</v>
      </c>
      <c r="D5" s="421"/>
      <c r="E5" s="419" t="s">
        <v>118</v>
      </c>
      <c r="F5" s="419"/>
      <c r="G5" s="419"/>
      <c r="H5" s="419"/>
      <c r="I5" s="66" t="s">
        <v>427</v>
      </c>
      <c r="J5" s="66"/>
    </row>
    <row r="6" spans="1:10" ht="75" x14ac:dyDescent="0.25">
      <c r="A6" s="1" t="s">
        <v>95</v>
      </c>
      <c r="B6" s="1" t="s">
        <v>117</v>
      </c>
      <c r="C6" s="1" t="s">
        <v>116</v>
      </c>
      <c r="D6" s="1" t="s">
        <v>115</v>
      </c>
      <c r="E6" s="1" t="s">
        <v>114</v>
      </c>
      <c r="F6" s="1" t="s">
        <v>113</v>
      </c>
      <c r="G6" s="1" t="s">
        <v>112</v>
      </c>
      <c r="H6" s="1" t="s">
        <v>111</v>
      </c>
      <c r="I6" s="1" t="s">
        <v>425</v>
      </c>
      <c r="J6" s="1" t="s">
        <v>426</v>
      </c>
    </row>
    <row r="7" spans="1:10" ht="15" x14ac:dyDescent="0.25">
      <c r="A7">
        <v>2009</v>
      </c>
      <c r="B7" t="s">
        <v>110</v>
      </c>
      <c r="C7" s="5">
        <v>0.17599999999999999</v>
      </c>
      <c r="D7" s="5">
        <v>0.24399999999999999</v>
      </c>
      <c r="E7" s="14"/>
      <c r="F7" s="13"/>
      <c r="G7" s="13"/>
      <c r="H7" s="13"/>
      <c r="I7" s="13"/>
      <c r="J7" s="65"/>
    </row>
    <row r="8" spans="1:10" ht="15" x14ac:dyDescent="0.25">
      <c r="A8">
        <v>2009</v>
      </c>
      <c r="B8" t="s">
        <v>109</v>
      </c>
      <c r="C8" s="5">
        <v>0.18</v>
      </c>
      <c r="D8" s="5">
        <v>0.29599999999999999</v>
      </c>
      <c r="E8" s="14"/>
      <c r="F8" s="13"/>
      <c r="G8" s="13"/>
      <c r="H8" s="13"/>
      <c r="I8" s="13"/>
      <c r="J8" s="65"/>
    </row>
    <row r="9" spans="1:10" ht="15" x14ac:dyDescent="0.25">
      <c r="A9">
        <v>2009</v>
      </c>
      <c r="B9" t="s">
        <v>108</v>
      </c>
      <c r="C9" s="5">
        <v>0.153</v>
      </c>
      <c r="D9" s="5">
        <v>0.28999999999999998</v>
      </c>
      <c r="E9" s="197"/>
      <c r="F9" s="13"/>
      <c r="G9" s="13"/>
      <c r="H9" s="13"/>
      <c r="I9" s="13"/>
      <c r="J9" s="65"/>
    </row>
    <row r="10" spans="1:10" ht="15" x14ac:dyDescent="0.25">
      <c r="A10">
        <v>2010</v>
      </c>
      <c r="B10" t="s">
        <v>110</v>
      </c>
      <c r="C10" s="5">
        <v>0.17399999999999999</v>
      </c>
      <c r="D10" s="5">
        <v>0.24099999999999999</v>
      </c>
      <c r="E10" s="197"/>
      <c r="F10" s="13"/>
      <c r="G10" s="13"/>
      <c r="H10" s="13"/>
      <c r="I10" s="13">
        <v>36</v>
      </c>
      <c r="J10" s="65">
        <v>0.11</v>
      </c>
    </row>
    <row r="11" spans="1:10" ht="15" x14ac:dyDescent="0.25">
      <c r="A11">
        <v>2010</v>
      </c>
      <c r="B11" t="s">
        <v>109</v>
      </c>
      <c r="C11" s="5">
        <v>0.18</v>
      </c>
      <c r="D11" s="5">
        <v>0.29699999999999999</v>
      </c>
      <c r="E11" s="197"/>
      <c r="F11" s="13"/>
      <c r="G11" s="13"/>
      <c r="H11" s="13"/>
      <c r="I11" s="13"/>
      <c r="J11" s="65"/>
    </row>
    <row r="12" spans="1:10" ht="15" x14ac:dyDescent="0.25">
      <c r="A12">
        <v>2010</v>
      </c>
      <c r="B12" t="s">
        <v>108</v>
      </c>
      <c r="C12" s="5">
        <v>0.155</v>
      </c>
      <c r="D12" s="5">
        <v>0.29099999999999998</v>
      </c>
      <c r="E12" s="197"/>
      <c r="F12" s="13"/>
      <c r="G12" s="13"/>
      <c r="H12" s="13"/>
      <c r="I12" s="13"/>
      <c r="J12" s="65"/>
    </row>
    <row r="13" spans="1:10" ht="15" x14ac:dyDescent="0.25">
      <c r="A13">
        <v>2011</v>
      </c>
      <c r="B13" t="s">
        <v>110</v>
      </c>
      <c r="C13" s="5">
        <v>0.17100000000000001</v>
      </c>
      <c r="D13" s="5">
        <v>0.24199999999999999</v>
      </c>
      <c r="E13" s="197"/>
      <c r="F13" s="13"/>
      <c r="G13" s="13"/>
      <c r="H13" s="13"/>
      <c r="I13" s="13">
        <v>30</v>
      </c>
      <c r="J13" s="65">
        <v>9.7000000000000003E-2</v>
      </c>
    </row>
    <row r="14" spans="1:10" ht="15" x14ac:dyDescent="0.25">
      <c r="A14">
        <v>2011</v>
      </c>
      <c r="B14" t="s">
        <v>109</v>
      </c>
      <c r="C14" s="5">
        <v>0.18099999999999999</v>
      </c>
      <c r="D14" s="5">
        <v>0.29599999999999999</v>
      </c>
      <c r="E14" s="197"/>
      <c r="F14" s="13"/>
      <c r="G14" s="13"/>
      <c r="H14" s="13"/>
      <c r="I14" s="13"/>
      <c r="J14" s="65"/>
    </row>
    <row r="15" spans="1:10" ht="15" x14ac:dyDescent="0.25">
      <c r="A15">
        <v>2011</v>
      </c>
      <c r="B15" t="s">
        <v>108</v>
      </c>
      <c r="C15" s="5">
        <v>0.155</v>
      </c>
      <c r="D15" s="5">
        <v>0.28999999999999998</v>
      </c>
      <c r="E15" s="197"/>
      <c r="F15" s="13"/>
      <c r="G15" s="13"/>
      <c r="H15" s="13"/>
      <c r="I15" s="13"/>
      <c r="J15" s="65"/>
    </row>
    <row r="16" spans="1:10" ht="15" x14ac:dyDescent="0.25">
      <c r="A16">
        <v>2012</v>
      </c>
      <c r="B16" t="s">
        <v>110</v>
      </c>
      <c r="C16" s="5">
        <v>0.16600000000000001</v>
      </c>
      <c r="D16" s="5">
        <v>0.26500000000000001</v>
      </c>
      <c r="E16" s="197"/>
      <c r="F16" s="13"/>
      <c r="G16" s="13"/>
      <c r="H16" s="13"/>
      <c r="I16" s="13">
        <v>33</v>
      </c>
      <c r="J16" s="65">
        <v>0.108</v>
      </c>
    </row>
    <row r="17" spans="1:10" ht="15" x14ac:dyDescent="0.25">
      <c r="A17">
        <v>2012</v>
      </c>
      <c r="B17" t="s">
        <v>109</v>
      </c>
      <c r="C17" s="5">
        <v>0.18</v>
      </c>
      <c r="D17" s="5">
        <v>0.29799999999999999</v>
      </c>
      <c r="E17" s="14"/>
      <c r="F17" s="13"/>
      <c r="G17" s="13"/>
      <c r="H17" s="13"/>
      <c r="I17" s="13"/>
      <c r="J17" s="65"/>
    </row>
    <row r="18" spans="1:10" ht="15" x14ac:dyDescent="0.25">
      <c r="A18">
        <v>2012</v>
      </c>
      <c r="B18" t="s">
        <v>108</v>
      </c>
      <c r="C18" s="5">
        <v>0.154</v>
      </c>
      <c r="D18" s="5">
        <v>0.28799999999999998</v>
      </c>
      <c r="E18" s="14"/>
      <c r="F18" s="13"/>
      <c r="G18" s="13"/>
      <c r="H18" s="13"/>
      <c r="I18" s="13"/>
      <c r="J18" s="65"/>
    </row>
    <row r="19" spans="1:10" ht="15" x14ac:dyDescent="0.25">
      <c r="A19">
        <v>2013</v>
      </c>
      <c r="B19" t="s">
        <v>110</v>
      </c>
      <c r="C19" s="5">
        <v>0.153</v>
      </c>
      <c r="D19" s="5">
        <v>0.26100000000000001</v>
      </c>
      <c r="E19" s="14"/>
      <c r="F19" s="13"/>
      <c r="G19" s="13"/>
      <c r="H19" s="13"/>
      <c r="I19" s="13">
        <v>23</v>
      </c>
      <c r="J19" s="65">
        <v>7.5999999999999998E-2</v>
      </c>
    </row>
    <row r="20" spans="1:10" ht="15" x14ac:dyDescent="0.25">
      <c r="A20">
        <v>2013</v>
      </c>
      <c r="B20" t="s">
        <v>109</v>
      </c>
      <c r="C20" s="5">
        <v>0.17299999999999999</v>
      </c>
      <c r="D20" s="5">
        <v>0.29799999999999999</v>
      </c>
      <c r="E20" s="14"/>
      <c r="F20" s="13"/>
      <c r="G20" s="13"/>
      <c r="H20" s="13"/>
      <c r="I20" s="13"/>
      <c r="J20" s="65"/>
    </row>
    <row r="21" spans="1:10" ht="15" x14ac:dyDescent="0.25">
      <c r="A21">
        <v>2013</v>
      </c>
      <c r="B21" t="s">
        <v>108</v>
      </c>
      <c r="C21" s="5">
        <v>0.14699999999999999</v>
      </c>
      <c r="D21" s="5">
        <v>0.28599999999999998</v>
      </c>
      <c r="E21" s="14"/>
      <c r="F21" s="13"/>
      <c r="G21" s="13"/>
      <c r="H21" s="13"/>
      <c r="I21" s="13"/>
      <c r="J21" s="65"/>
    </row>
    <row r="22" spans="1:10" ht="15" x14ac:dyDescent="0.25">
      <c r="A22">
        <v>2014</v>
      </c>
      <c r="B22" t="s">
        <v>110</v>
      </c>
      <c r="C22" s="5">
        <v>0.14899999999999999</v>
      </c>
      <c r="D22" s="5">
        <v>0.25600000000000001</v>
      </c>
      <c r="E22" s="14"/>
      <c r="F22" s="13"/>
      <c r="G22" s="13"/>
      <c r="H22" s="13"/>
      <c r="I22" s="13">
        <v>17</v>
      </c>
      <c r="J22" s="65">
        <v>6.7000000000000004E-2</v>
      </c>
    </row>
    <row r="23" spans="1:10" ht="15" x14ac:dyDescent="0.25">
      <c r="A23">
        <v>2014</v>
      </c>
      <c r="B23" t="s">
        <v>109</v>
      </c>
      <c r="C23" s="5">
        <v>0.16400000000000001</v>
      </c>
      <c r="D23" s="5">
        <v>0.29699999999999999</v>
      </c>
      <c r="E23" s="14"/>
      <c r="F23" s="13"/>
      <c r="G23" s="13"/>
      <c r="H23" s="13"/>
      <c r="I23" s="13"/>
      <c r="J23" s="65"/>
    </row>
    <row r="24" spans="1:10" ht="15" x14ac:dyDescent="0.25">
      <c r="A24">
        <v>2014</v>
      </c>
      <c r="B24" t="s">
        <v>108</v>
      </c>
      <c r="C24" s="5">
        <v>0.14000000000000001</v>
      </c>
      <c r="D24" s="5">
        <v>0.28499999999999998</v>
      </c>
      <c r="E24" s="14"/>
      <c r="F24" s="13"/>
      <c r="G24" s="13"/>
      <c r="H24" s="13"/>
      <c r="I24" s="13"/>
      <c r="J24" s="65"/>
    </row>
    <row r="25" spans="1:10" ht="15" x14ac:dyDescent="0.25">
      <c r="A25">
        <v>2015</v>
      </c>
      <c r="B25" t="s">
        <v>110</v>
      </c>
      <c r="C25" s="5">
        <v>0.14199999999999999</v>
      </c>
      <c r="D25" s="5">
        <v>0.26900000000000002</v>
      </c>
      <c r="E25" s="14">
        <v>1</v>
      </c>
      <c r="F25" s="13">
        <v>4</v>
      </c>
      <c r="G25" s="13">
        <v>36</v>
      </c>
      <c r="H25" s="13">
        <v>33</v>
      </c>
      <c r="I25" s="13">
        <v>18</v>
      </c>
      <c r="J25" s="65"/>
    </row>
    <row r="26" spans="1:10" ht="15" x14ac:dyDescent="0.25">
      <c r="A26">
        <v>2015</v>
      </c>
      <c r="B26" t="s">
        <v>109</v>
      </c>
      <c r="C26" s="5">
        <v>0.156</v>
      </c>
      <c r="D26" s="5">
        <v>0.3</v>
      </c>
      <c r="E26" s="14"/>
      <c r="F26" s="13"/>
      <c r="G26" s="13"/>
      <c r="H26" s="13"/>
      <c r="I26" s="13"/>
      <c r="J26" s="65"/>
    </row>
    <row r="27" spans="1:10" ht="15" x14ac:dyDescent="0.25">
      <c r="A27">
        <v>2015</v>
      </c>
      <c r="B27" t="s">
        <v>108</v>
      </c>
      <c r="C27" s="5">
        <v>0.13400000000000001</v>
      </c>
      <c r="D27" s="5">
        <v>0.28199999999999997</v>
      </c>
      <c r="E27" s="14"/>
      <c r="F27" s="13"/>
      <c r="G27" s="13"/>
      <c r="H27" s="13"/>
      <c r="I27" s="13"/>
      <c r="J27" s="65"/>
    </row>
    <row r="28" spans="1:10" ht="15" x14ac:dyDescent="0.25">
      <c r="A28">
        <v>2016</v>
      </c>
      <c r="B28" t="s">
        <v>110</v>
      </c>
      <c r="C28" s="5">
        <v>0.13700000000000001</v>
      </c>
      <c r="D28" s="5">
        <v>0.30499999999999999</v>
      </c>
      <c r="E28" s="14"/>
      <c r="F28" s="13"/>
      <c r="G28" s="13"/>
      <c r="H28" s="13"/>
      <c r="I28" s="13"/>
      <c r="J28" s="65"/>
    </row>
    <row r="29" spans="1:10" ht="15" x14ac:dyDescent="0.25">
      <c r="A29">
        <v>2016</v>
      </c>
      <c r="B29" t="s">
        <v>109</v>
      </c>
      <c r="C29" s="5">
        <v>0.14899999999999999</v>
      </c>
      <c r="D29" s="5">
        <v>0.29899999999999999</v>
      </c>
      <c r="E29" s="14"/>
      <c r="F29" s="13"/>
      <c r="G29" s="13"/>
      <c r="H29" s="13"/>
      <c r="I29" s="13"/>
      <c r="J29" s="65"/>
    </row>
    <row r="30" spans="1:10" ht="15" x14ac:dyDescent="0.25">
      <c r="A30">
        <v>2016</v>
      </c>
      <c r="B30" t="s">
        <v>108</v>
      </c>
      <c r="C30" s="5">
        <v>0.129</v>
      </c>
      <c r="D30" s="5">
        <v>0.27900000000000003</v>
      </c>
      <c r="E30" s="14"/>
      <c r="F30" s="13"/>
      <c r="G30" s="13"/>
      <c r="H30" s="13"/>
      <c r="I30" s="13"/>
      <c r="J30" s="65"/>
    </row>
    <row r="34" spans="1:23" ht="21" x14ac:dyDescent="0.35">
      <c r="A34" s="16" t="s">
        <v>393</v>
      </c>
    </row>
    <row r="35" spans="1:23" ht="15" x14ac:dyDescent="0.25">
      <c r="A35" t="s">
        <v>394</v>
      </c>
    </row>
    <row r="36" spans="1:23" s="196" customFormat="1" ht="15" x14ac:dyDescent="0.25">
      <c r="A36" s="196" t="s">
        <v>1028</v>
      </c>
    </row>
    <row r="38" spans="1:23" ht="15" x14ac:dyDescent="0.25">
      <c r="A38" s="59" t="s">
        <v>409</v>
      </c>
      <c r="B38" s="59" t="s">
        <v>408</v>
      </c>
      <c r="C38" s="59" t="s">
        <v>407</v>
      </c>
      <c r="D38" s="59" t="s">
        <v>410</v>
      </c>
      <c r="E38" s="59" t="s">
        <v>412</v>
      </c>
      <c r="F38" s="59" t="s">
        <v>411</v>
      </c>
      <c r="G38" s="59" t="s">
        <v>413</v>
      </c>
      <c r="H38" s="59" t="s">
        <v>414</v>
      </c>
      <c r="I38" s="59" t="s">
        <v>415</v>
      </c>
      <c r="J38" s="59" t="s">
        <v>416</v>
      </c>
      <c r="K38" s="59" t="s">
        <v>395</v>
      </c>
      <c r="L38" s="60" t="s">
        <v>417</v>
      </c>
      <c r="M38" s="60" t="s">
        <v>418</v>
      </c>
      <c r="N38" s="60" t="s">
        <v>419</v>
      </c>
      <c r="O38" s="60" t="s">
        <v>420</v>
      </c>
      <c r="P38" s="60" t="s">
        <v>396</v>
      </c>
      <c r="S38" s="26" t="s">
        <v>252</v>
      </c>
      <c r="T38" s="196" t="s">
        <v>421</v>
      </c>
      <c r="U38" s="196" t="s">
        <v>422</v>
      </c>
      <c r="V38" s="196" t="s">
        <v>423</v>
      </c>
      <c r="W38" s="196" t="s">
        <v>424</v>
      </c>
    </row>
    <row r="39" spans="1:23" ht="15" x14ac:dyDescent="0.25">
      <c r="A39" s="51" t="s">
        <v>403</v>
      </c>
      <c r="B39" s="52" t="s">
        <v>397</v>
      </c>
      <c r="C39" s="52" t="s">
        <v>398</v>
      </c>
      <c r="D39" s="52" t="s">
        <v>399</v>
      </c>
      <c r="E39" s="52" t="s">
        <v>400</v>
      </c>
      <c r="F39" s="51">
        <v>1519</v>
      </c>
      <c r="G39" s="51">
        <v>28</v>
      </c>
      <c r="H39" s="51">
        <v>3</v>
      </c>
      <c r="I39" s="51">
        <v>0</v>
      </c>
      <c r="J39" s="51">
        <v>2</v>
      </c>
      <c r="K39" s="51">
        <v>0</v>
      </c>
      <c r="L39" s="53">
        <f t="shared" ref="L39:P46" si="0">G39/$F39</f>
        <v>1.8433179723502304E-2</v>
      </c>
      <c r="M39" s="53">
        <f t="shared" si="0"/>
        <v>1.9749835418038184E-3</v>
      </c>
      <c r="N39" s="53">
        <f t="shared" si="0"/>
        <v>0</v>
      </c>
      <c r="O39" s="53">
        <f t="shared" si="0"/>
        <v>1.3166556945358788E-3</v>
      </c>
      <c r="P39" s="53">
        <f t="shared" si="0"/>
        <v>0</v>
      </c>
      <c r="S39" s="27" t="s">
        <v>400</v>
      </c>
      <c r="T39" s="29">
        <v>108</v>
      </c>
      <c r="U39" s="29">
        <v>13</v>
      </c>
      <c r="V39" s="29">
        <v>8</v>
      </c>
      <c r="W39" s="29">
        <v>4</v>
      </c>
    </row>
    <row r="40" spans="1:23" ht="30" x14ac:dyDescent="0.25">
      <c r="A40" s="51" t="s">
        <v>403</v>
      </c>
      <c r="B40" s="52" t="s">
        <v>397</v>
      </c>
      <c r="C40" s="52" t="s">
        <v>398</v>
      </c>
      <c r="D40" s="52" t="s">
        <v>401</v>
      </c>
      <c r="E40" s="52" t="s">
        <v>402</v>
      </c>
      <c r="F40" s="51">
        <v>404</v>
      </c>
      <c r="G40" s="51">
        <v>7</v>
      </c>
      <c r="H40" s="51">
        <v>5</v>
      </c>
      <c r="I40" s="51">
        <v>5</v>
      </c>
      <c r="J40" s="51">
        <v>2</v>
      </c>
      <c r="K40" s="51">
        <v>3</v>
      </c>
      <c r="L40" s="53">
        <f t="shared" si="0"/>
        <v>1.7326732673267328E-2</v>
      </c>
      <c r="M40" s="53">
        <f t="shared" si="0"/>
        <v>1.2376237623762377E-2</v>
      </c>
      <c r="N40" s="53">
        <f t="shared" si="0"/>
        <v>1.2376237623762377E-2</v>
      </c>
      <c r="O40" s="53">
        <f t="shared" si="0"/>
        <v>4.9504950495049506E-3</v>
      </c>
      <c r="P40" s="53">
        <f t="shared" si="0"/>
        <v>7.4257425742574254E-3</v>
      </c>
      <c r="S40" s="198" t="s">
        <v>403</v>
      </c>
      <c r="T40" s="29">
        <v>28</v>
      </c>
      <c r="U40" s="29">
        <v>3</v>
      </c>
      <c r="V40" s="29">
        <v>0</v>
      </c>
      <c r="W40" s="29">
        <v>2</v>
      </c>
    </row>
    <row r="41" spans="1:23" ht="15" x14ac:dyDescent="0.25">
      <c r="A41" s="54" t="s">
        <v>404</v>
      </c>
      <c r="B41" s="55" t="s">
        <v>397</v>
      </c>
      <c r="C41" s="55" t="s">
        <v>398</v>
      </c>
      <c r="D41" s="55" t="s">
        <v>399</v>
      </c>
      <c r="E41" s="55" t="s">
        <v>400</v>
      </c>
      <c r="F41" s="54">
        <v>1548</v>
      </c>
      <c r="G41" s="54">
        <v>41</v>
      </c>
      <c r="H41" s="54">
        <v>3</v>
      </c>
      <c r="I41" s="54">
        <v>0</v>
      </c>
      <c r="J41" s="54">
        <v>1</v>
      </c>
      <c r="K41" s="54">
        <v>0</v>
      </c>
      <c r="L41" s="53">
        <f t="shared" si="0"/>
        <v>2.6485788113695091E-2</v>
      </c>
      <c r="M41" s="53">
        <f t="shared" si="0"/>
        <v>1.937984496124031E-3</v>
      </c>
      <c r="N41" s="53">
        <f t="shared" si="0"/>
        <v>0</v>
      </c>
      <c r="O41" s="53">
        <f t="shared" si="0"/>
        <v>6.459948320413437E-4</v>
      </c>
      <c r="P41" s="53">
        <f t="shared" si="0"/>
        <v>0</v>
      </c>
      <c r="S41" s="198" t="s">
        <v>404</v>
      </c>
      <c r="T41" s="29">
        <v>41</v>
      </c>
      <c r="U41" s="29">
        <v>3</v>
      </c>
      <c r="V41" s="29">
        <v>0</v>
      </c>
      <c r="W41" s="29">
        <v>1</v>
      </c>
    </row>
    <row r="42" spans="1:23" ht="30" x14ac:dyDescent="0.25">
      <c r="A42" s="54" t="s">
        <v>404</v>
      </c>
      <c r="B42" s="55" t="s">
        <v>397</v>
      </c>
      <c r="C42" s="55" t="s">
        <v>398</v>
      </c>
      <c r="D42" s="55" t="s">
        <v>401</v>
      </c>
      <c r="E42" s="55" t="s">
        <v>402</v>
      </c>
      <c r="F42" s="54">
        <v>447</v>
      </c>
      <c r="G42" s="54">
        <v>9</v>
      </c>
      <c r="H42" s="54">
        <v>5</v>
      </c>
      <c r="I42" s="54">
        <v>0</v>
      </c>
      <c r="J42" s="54">
        <v>0</v>
      </c>
      <c r="K42" s="54">
        <v>0</v>
      </c>
      <c r="L42" s="53">
        <f t="shared" si="0"/>
        <v>2.0134228187919462E-2</v>
      </c>
      <c r="M42" s="53">
        <f t="shared" si="0"/>
        <v>1.1185682326621925E-2</v>
      </c>
      <c r="N42" s="53">
        <f t="shared" si="0"/>
        <v>0</v>
      </c>
      <c r="O42" s="53">
        <f t="shared" si="0"/>
        <v>0</v>
      </c>
      <c r="P42" s="53">
        <f t="shared" si="0"/>
        <v>0</v>
      </c>
      <c r="S42" s="198" t="s">
        <v>405</v>
      </c>
      <c r="T42" s="29">
        <v>28</v>
      </c>
      <c r="U42" s="29">
        <v>5</v>
      </c>
      <c r="V42" s="29">
        <v>5</v>
      </c>
      <c r="W42" s="29">
        <v>1</v>
      </c>
    </row>
    <row r="43" spans="1:23" ht="15" x14ac:dyDescent="0.25">
      <c r="A43" s="56" t="s">
        <v>405</v>
      </c>
      <c r="B43" s="57" t="s">
        <v>397</v>
      </c>
      <c r="C43" s="57" t="s">
        <v>398</v>
      </c>
      <c r="D43" s="57" t="s">
        <v>399</v>
      </c>
      <c r="E43" s="57" t="s">
        <v>400</v>
      </c>
      <c r="F43" s="56">
        <v>1532</v>
      </c>
      <c r="G43" s="56">
        <v>28</v>
      </c>
      <c r="H43" s="56">
        <v>5</v>
      </c>
      <c r="I43" s="56">
        <v>5</v>
      </c>
      <c r="J43" s="56">
        <v>1</v>
      </c>
      <c r="K43" s="56">
        <v>0</v>
      </c>
      <c r="L43" s="53">
        <f t="shared" si="0"/>
        <v>1.8276762402088774E-2</v>
      </c>
      <c r="M43" s="53">
        <f t="shared" si="0"/>
        <v>3.2637075718015664E-3</v>
      </c>
      <c r="N43" s="53">
        <f t="shared" si="0"/>
        <v>3.2637075718015664E-3</v>
      </c>
      <c r="O43" s="53">
        <f t="shared" si="0"/>
        <v>6.5274151436031332E-4</v>
      </c>
      <c r="P43" s="53">
        <f t="shared" si="0"/>
        <v>0</v>
      </c>
      <c r="S43" s="198" t="s">
        <v>406</v>
      </c>
      <c r="T43" s="29">
        <v>11</v>
      </c>
      <c r="U43" s="29">
        <v>2</v>
      </c>
      <c r="V43" s="29">
        <v>3</v>
      </c>
      <c r="W43" s="29">
        <v>0</v>
      </c>
    </row>
    <row r="44" spans="1:23" ht="30" x14ac:dyDescent="0.25">
      <c r="A44" s="56" t="s">
        <v>405</v>
      </c>
      <c r="B44" s="57" t="s">
        <v>397</v>
      </c>
      <c r="C44" s="57" t="s">
        <v>398</v>
      </c>
      <c r="D44" s="57" t="s">
        <v>401</v>
      </c>
      <c r="E44" s="57" t="s">
        <v>402</v>
      </c>
      <c r="F44" s="56">
        <v>472</v>
      </c>
      <c r="G44" s="56">
        <v>14</v>
      </c>
      <c r="H44" s="56">
        <v>5</v>
      </c>
      <c r="I44" s="56">
        <v>6</v>
      </c>
      <c r="J44" s="56">
        <v>4</v>
      </c>
      <c r="K44" s="56">
        <v>1</v>
      </c>
      <c r="L44" s="53">
        <f t="shared" si="0"/>
        <v>2.9661016949152543E-2</v>
      </c>
      <c r="M44" s="53">
        <f t="shared" si="0"/>
        <v>1.059322033898305E-2</v>
      </c>
      <c r="N44" s="53">
        <f t="shared" si="0"/>
        <v>1.2711864406779662E-2</v>
      </c>
      <c r="O44" s="53">
        <f t="shared" si="0"/>
        <v>8.4745762711864406E-3</v>
      </c>
      <c r="P44" s="53">
        <f t="shared" si="0"/>
        <v>2.1186440677966102E-3</v>
      </c>
      <c r="S44" s="27" t="s">
        <v>402</v>
      </c>
      <c r="T44" s="29">
        <v>40</v>
      </c>
      <c r="U44" s="29">
        <v>17</v>
      </c>
      <c r="V44" s="29">
        <v>12</v>
      </c>
      <c r="W44" s="29">
        <v>6</v>
      </c>
    </row>
    <row r="45" spans="1:23" ht="15" x14ac:dyDescent="0.25">
      <c r="A45" s="54" t="s">
        <v>406</v>
      </c>
      <c r="B45" s="55" t="s">
        <v>397</v>
      </c>
      <c r="C45" s="55" t="s">
        <v>398</v>
      </c>
      <c r="D45" s="55" t="s">
        <v>399</v>
      </c>
      <c r="E45" s="55" t="s">
        <v>400</v>
      </c>
      <c r="F45" s="58">
        <v>1594</v>
      </c>
      <c r="G45" s="58">
        <v>11</v>
      </c>
      <c r="H45" s="58">
        <v>2</v>
      </c>
      <c r="I45" s="58">
        <v>3</v>
      </c>
      <c r="J45" s="58">
        <v>0</v>
      </c>
      <c r="K45" s="58">
        <v>0</v>
      </c>
      <c r="L45" s="53">
        <f t="shared" si="0"/>
        <v>6.9008782936010038E-3</v>
      </c>
      <c r="M45" s="53">
        <f t="shared" si="0"/>
        <v>1.2547051442910915E-3</v>
      </c>
      <c r="N45" s="53">
        <f t="shared" si="0"/>
        <v>1.8820577164366374E-3</v>
      </c>
      <c r="O45" s="53">
        <f t="shared" si="0"/>
        <v>0</v>
      </c>
      <c r="P45" s="53">
        <f t="shared" si="0"/>
        <v>0</v>
      </c>
      <c r="S45" s="198" t="s">
        <v>403</v>
      </c>
      <c r="T45" s="29">
        <v>7</v>
      </c>
      <c r="U45" s="29">
        <v>5</v>
      </c>
      <c r="V45" s="29">
        <v>5</v>
      </c>
      <c r="W45" s="29">
        <v>2</v>
      </c>
    </row>
    <row r="46" spans="1:23" ht="30" x14ac:dyDescent="0.25">
      <c r="A46" s="61" t="s">
        <v>406</v>
      </c>
      <c r="B46" s="62" t="s">
        <v>397</v>
      </c>
      <c r="C46" s="62" t="s">
        <v>398</v>
      </c>
      <c r="D46" s="62" t="s">
        <v>401</v>
      </c>
      <c r="E46" s="62" t="s">
        <v>402</v>
      </c>
      <c r="F46" s="63">
        <v>481</v>
      </c>
      <c r="G46" s="63">
        <v>10</v>
      </c>
      <c r="H46" s="63">
        <v>2</v>
      </c>
      <c r="I46" s="63">
        <v>1</v>
      </c>
      <c r="J46" s="63">
        <v>0</v>
      </c>
      <c r="K46" s="63">
        <v>4</v>
      </c>
      <c r="L46" s="64">
        <f t="shared" si="0"/>
        <v>2.0790020790020791E-2</v>
      </c>
      <c r="M46" s="64">
        <f t="shared" si="0"/>
        <v>4.1580041580041582E-3</v>
      </c>
      <c r="N46" s="64">
        <f t="shared" si="0"/>
        <v>2.0790020790020791E-3</v>
      </c>
      <c r="O46" s="64">
        <f t="shared" si="0"/>
        <v>0</v>
      </c>
      <c r="P46" s="64">
        <f t="shared" si="0"/>
        <v>8.3160083160083165E-3</v>
      </c>
      <c r="S46" s="198" t="s">
        <v>404</v>
      </c>
      <c r="T46" s="29">
        <v>9</v>
      </c>
      <c r="U46" s="29">
        <v>5</v>
      </c>
      <c r="V46" s="29">
        <v>0</v>
      </c>
      <c r="W46" s="29">
        <v>0</v>
      </c>
    </row>
    <row r="47" spans="1:23" ht="15" x14ac:dyDescent="0.25">
      <c r="S47" s="198" t="s">
        <v>405</v>
      </c>
      <c r="T47" s="29">
        <v>14</v>
      </c>
      <c r="U47" s="29">
        <v>5</v>
      </c>
      <c r="V47" s="29">
        <v>6</v>
      </c>
      <c r="W47" s="29">
        <v>4</v>
      </c>
    </row>
    <row r="48" spans="1:23" ht="15" x14ac:dyDescent="0.25">
      <c r="S48" s="198" t="s">
        <v>406</v>
      </c>
      <c r="T48" s="29">
        <v>10</v>
      </c>
      <c r="U48" s="29">
        <v>2</v>
      </c>
      <c r="V48" s="29">
        <v>1</v>
      </c>
      <c r="W48" s="29">
        <v>0</v>
      </c>
    </row>
    <row r="49" spans="1:39" ht="21" x14ac:dyDescent="0.35">
      <c r="A49" s="16" t="s">
        <v>527</v>
      </c>
      <c r="S49" s="27" t="s">
        <v>253</v>
      </c>
      <c r="T49" s="29">
        <v>148</v>
      </c>
      <c r="U49" s="29">
        <v>30</v>
      </c>
      <c r="V49" s="29">
        <v>20</v>
      </c>
      <c r="W49" s="29">
        <v>10</v>
      </c>
    </row>
    <row r="50" spans="1:39" ht="15" x14ac:dyDescent="0.25">
      <c r="A50" t="s">
        <v>428</v>
      </c>
    </row>
    <row r="51" spans="1:39" ht="15" x14ac:dyDescent="0.25">
      <c r="A51" t="s">
        <v>1028</v>
      </c>
    </row>
    <row r="52" spans="1:39" ht="15" x14ac:dyDescent="0.25">
      <c r="S52" s="27"/>
      <c r="T52" s="29"/>
      <c r="U52" s="29"/>
      <c r="V52" s="29"/>
      <c r="W52" s="29"/>
    </row>
    <row r="53" spans="1:39" s="102" customFormat="1" ht="36.75" thickBot="1" x14ac:dyDescent="0.3">
      <c r="A53" s="103" t="s">
        <v>407</v>
      </c>
      <c r="B53" s="104" t="s">
        <v>432</v>
      </c>
      <c r="C53" s="104" t="s">
        <v>408</v>
      </c>
      <c r="D53" s="104" t="s">
        <v>433</v>
      </c>
      <c r="E53" s="104" t="s">
        <v>434</v>
      </c>
      <c r="F53" s="104" t="s">
        <v>435</v>
      </c>
      <c r="G53" s="104" t="s">
        <v>436</v>
      </c>
      <c r="H53" s="106" t="s">
        <v>437</v>
      </c>
      <c r="I53" s="104" t="s">
        <v>438</v>
      </c>
      <c r="J53" s="104" t="s">
        <v>439</v>
      </c>
      <c r="K53" s="104" t="s">
        <v>440</v>
      </c>
      <c r="L53" s="104" t="s">
        <v>441</v>
      </c>
      <c r="M53" s="107" t="s">
        <v>442</v>
      </c>
      <c r="N53" s="105" t="s">
        <v>409</v>
      </c>
      <c r="O53" s="111" t="s">
        <v>69</v>
      </c>
      <c r="P53" s="111" t="s">
        <v>515</v>
      </c>
      <c r="Q53" s="111" t="s">
        <v>516</v>
      </c>
      <c r="R53" s="111" t="s">
        <v>522</v>
      </c>
      <c r="S53" s="111" t="s">
        <v>517</v>
      </c>
      <c r="V53" s="113" t="s">
        <v>433</v>
      </c>
      <c r="W53" s="113" t="s">
        <v>434</v>
      </c>
      <c r="X53" s="113" t="s">
        <v>435</v>
      </c>
      <c r="Y53" s="114" t="s">
        <v>69</v>
      </c>
      <c r="AA53" s="26" t="s">
        <v>252</v>
      </c>
      <c r="AB53" s="196" t="s">
        <v>519</v>
      </c>
      <c r="AC53" s="196" t="s">
        <v>520</v>
      </c>
      <c r="AD53" s="196" t="s">
        <v>521</v>
      </c>
      <c r="AE53" s="196" t="s">
        <v>647</v>
      </c>
      <c r="AF53"/>
      <c r="AG53"/>
      <c r="AH53"/>
      <c r="AI53"/>
      <c r="AJ53"/>
      <c r="AK53"/>
      <c r="AL53"/>
      <c r="AM53"/>
    </row>
    <row r="54" spans="1:39" ht="24" x14ac:dyDescent="0.25">
      <c r="A54" s="67" t="s">
        <v>398</v>
      </c>
      <c r="B54" s="68">
        <v>8530</v>
      </c>
      <c r="C54" s="68" t="s">
        <v>110</v>
      </c>
      <c r="D54" s="69">
        <v>123703</v>
      </c>
      <c r="E54" s="69" t="s">
        <v>429</v>
      </c>
      <c r="F54" s="69" t="s">
        <v>430</v>
      </c>
      <c r="G54" s="70" t="s">
        <v>431</v>
      </c>
      <c r="H54" s="71">
        <v>40210</v>
      </c>
      <c r="I54" s="72">
        <v>250</v>
      </c>
      <c r="J54" s="73">
        <v>81</v>
      </c>
      <c r="K54" s="74">
        <v>80</v>
      </c>
      <c r="L54" s="73">
        <v>19</v>
      </c>
      <c r="M54" s="75">
        <v>32</v>
      </c>
      <c r="N54" s="115">
        <f>YEAR(Tabel28[[#This Row],[Teldatum (1)]])</f>
        <v>2010</v>
      </c>
      <c r="O54" s="110" t="str">
        <f>VLOOKUP(Tabel28[[#This Row],[Instelling]],Tabel30[#All],4,FALSE)</f>
        <v>Guldensporencollege</v>
      </c>
      <c r="P54" s="116">
        <f>Tabel28[[#This Row],[Indicator "opleiding moeder" (1)]]/Tabel28[[#This Row],[Aantal lln (1)]]</f>
        <v>0.32400000000000001</v>
      </c>
      <c r="Q54" s="116">
        <f>Tabel28[[#This Row],[Indicator "schooltoelage"]]/Tabel28[[#This Row],[Aantal lln (1)]]</f>
        <v>0.32</v>
      </c>
      <c r="R54" s="116">
        <f>Tabel28[[#This Row],[Indicator "thuistaal" (1)]]/Tabel28[[#This Row],[Aantal lln (1)]]</f>
        <v>7.5999999999999998E-2</v>
      </c>
      <c r="S54" s="116">
        <f>Tabel28[[#This Row],[Indicator "buurt"]]/Tabel28[[#This Row],[Aantal lln (1)]]</f>
        <v>0.128</v>
      </c>
      <c r="V54" s="108">
        <v>123703</v>
      </c>
      <c r="W54" s="108" t="s">
        <v>429</v>
      </c>
      <c r="X54" s="108" t="s">
        <v>430</v>
      </c>
      <c r="Y54" s="112" t="s">
        <v>506</v>
      </c>
      <c r="AA54" s="27">
        <v>2010</v>
      </c>
      <c r="AB54" s="29">
        <v>0.25356556291831384</v>
      </c>
      <c r="AC54" s="29">
        <v>0.21694544935100851</v>
      </c>
      <c r="AD54" s="29">
        <v>5.7553935325431134E-2</v>
      </c>
      <c r="AE54" s="29">
        <v>8.6643569256647041E-2</v>
      </c>
    </row>
    <row r="55" spans="1:39" ht="36" x14ac:dyDescent="0.25">
      <c r="A55" s="67" t="s">
        <v>398</v>
      </c>
      <c r="B55" s="68">
        <v>8530</v>
      </c>
      <c r="C55" s="68" t="s">
        <v>110</v>
      </c>
      <c r="D55" s="76">
        <v>2469</v>
      </c>
      <c r="E55" s="76" t="s">
        <v>443</v>
      </c>
      <c r="F55" s="76" t="s">
        <v>444</v>
      </c>
      <c r="G55" s="77" t="s">
        <v>445</v>
      </c>
      <c r="H55" s="78">
        <v>40210</v>
      </c>
      <c r="I55" s="73">
        <v>184</v>
      </c>
      <c r="J55" s="73">
        <v>80</v>
      </c>
      <c r="K55" s="73">
        <v>59</v>
      </c>
      <c r="L55" s="73">
        <v>21</v>
      </c>
      <c r="M55" s="79">
        <v>6</v>
      </c>
      <c r="N55" s="115">
        <f>YEAR(Tabel28[[#This Row],[Teldatum (1)]])</f>
        <v>2010</v>
      </c>
      <c r="O55" s="110" t="str">
        <f>VLOOKUP(Tabel28[[#This Row],[Instelling]],Tabel30[#All],4,FALSE)</f>
        <v>GO Ter Gavers</v>
      </c>
      <c r="P55" s="116">
        <f>Tabel28[[#This Row],[Indicator "opleiding moeder" (1)]]/Tabel28[[#This Row],[Aantal lln (1)]]</f>
        <v>0.43478260869565216</v>
      </c>
      <c r="Q55" s="116">
        <f>Tabel28[[#This Row],[Indicator "schooltoelage"]]/Tabel28[[#This Row],[Aantal lln (1)]]</f>
        <v>0.32065217391304346</v>
      </c>
      <c r="R55" s="116">
        <f>Tabel28[[#This Row],[Indicator "thuistaal" (1)]]/Tabel28[[#This Row],[Aantal lln (1)]]</f>
        <v>0.11413043478260869</v>
      </c>
      <c r="S55" s="116">
        <f>Tabel28[[#This Row],[Indicator "buurt"]]/Tabel28[[#This Row],[Aantal lln (1)]]</f>
        <v>3.2608695652173912E-2</v>
      </c>
      <c r="V55" s="76">
        <v>2469</v>
      </c>
      <c r="W55" s="76" t="s">
        <v>443</v>
      </c>
      <c r="X55" s="76" t="s">
        <v>444</v>
      </c>
      <c r="Y55" t="s">
        <v>507</v>
      </c>
      <c r="AA55" s="27">
        <v>2011</v>
      </c>
      <c r="AB55" s="29">
        <v>0.25512008736802028</v>
      </c>
      <c r="AC55" s="29">
        <v>0.21914414228957416</v>
      </c>
      <c r="AD55" s="29">
        <v>4.8328654518422602E-2</v>
      </c>
      <c r="AE55" s="29">
        <v>9.7866096341562417E-2</v>
      </c>
    </row>
    <row r="56" spans="1:39" ht="24" x14ac:dyDescent="0.25">
      <c r="A56" s="67" t="s">
        <v>398</v>
      </c>
      <c r="B56" s="68">
        <v>8530</v>
      </c>
      <c r="C56" s="68" t="s">
        <v>110</v>
      </c>
      <c r="D56" s="76">
        <v>19604</v>
      </c>
      <c r="E56" s="76" t="s">
        <v>446</v>
      </c>
      <c r="F56" s="76" t="s">
        <v>447</v>
      </c>
      <c r="G56" s="77" t="s">
        <v>448</v>
      </c>
      <c r="H56" s="78">
        <v>40210</v>
      </c>
      <c r="I56" s="73">
        <v>209</v>
      </c>
      <c r="J56" s="73">
        <v>38</v>
      </c>
      <c r="K56" s="73">
        <v>42</v>
      </c>
      <c r="L56" s="73">
        <v>8</v>
      </c>
      <c r="M56" s="79">
        <v>5</v>
      </c>
      <c r="N56" s="115">
        <f>YEAR(Tabel28[[#This Row],[Teldatum (1)]])</f>
        <v>2010</v>
      </c>
      <c r="O56" s="110" t="str">
        <f>VLOOKUP(Tabel28[[#This Row],[Instelling]],Tabel30[#All],4,FALSE)</f>
        <v>SBS Zuid</v>
      </c>
      <c r="P56" s="116">
        <f>Tabel28[[#This Row],[Indicator "opleiding moeder" (1)]]/Tabel28[[#This Row],[Aantal lln (1)]]</f>
        <v>0.18181818181818182</v>
      </c>
      <c r="Q56" s="116">
        <f>Tabel28[[#This Row],[Indicator "schooltoelage"]]/Tabel28[[#This Row],[Aantal lln (1)]]</f>
        <v>0.20095693779904306</v>
      </c>
      <c r="R56" s="116">
        <f>Tabel28[[#This Row],[Indicator "thuistaal" (1)]]/Tabel28[[#This Row],[Aantal lln (1)]]</f>
        <v>3.8277511961722487E-2</v>
      </c>
      <c r="S56" s="116">
        <f>Tabel28[[#This Row],[Indicator "buurt"]]/Tabel28[[#This Row],[Aantal lln (1)]]</f>
        <v>2.3923444976076555E-2</v>
      </c>
      <c r="V56" s="109">
        <v>19604</v>
      </c>
      <c r="W56" s="109" t="s">
        <v>446</v>
      </c>
      <c r="X56" s="109" t="s">
        <v>447</v>
      </c>
      <c r="Y56" t="s">
        <v>508</v>
      </c>
      <c r="AA56" s="27">
        <v>2012</v>
      </c>
      <c r="AB56" s="29">
        <v>0.24357605719003697</v>
      </c>
      <c r="AC56" s="29">
        <v>0.20794024525588359</v>
      </c>
      <c r="AD56" s="29">
        <v>6.0498765147452511E-2</v>
      </c>
      <c r="AE56" s="29">
        <v>0.10974543948678472</v>
      </c>
    </row>
    <row r="57" spans="1:39" ht="24" x14ac:dyDescent="0.25">
      <c r="A57" s="67" t="s">
        <v>398</v>
      </c>
      <c r="B57" s="68">
        <v>8530</v>
      </c>
      <c r="C57" s="68" t="s">
        <v>110</v>
      </c>
      <c r="D57" s="76">
        <v>19612</v>
      </c>
      <c r="E57" s="76" t="s">
        <v>449</v>
      </c>
      <c r="F57" s="76" t="s">
        <v>450</v>
      </c>
      <c r="G57" s="77" t="s">
        <v>451</v>
      </c>
      <c r="H57" s="78">
        <v>40452</v>
      </c>
      <c r="I57" s="73">
        <v>234</v>
      </c>
      <c r="J57" s="73">
        <v>70</v>
      </c>
      <c r="K57" s="73">
        <v>45</v>
      </c>
      <c r="L57" s="73">
        <v>34</v>
      </c>
      <c r="M57" s="79">
        <v>26</v>
      </c>
      <c r="N57" s="115">
        <f>YEAR(Tabel28[[#This Row],[Teldatum (1)]])</f>
        <v>2010</v>
      </c>
      <c r="O57" s="110" t="str">
        <f>VLOOKUP(Tabel28[[#This Row],[Instelling]],Tabel30[#All],4,FALSE)</f>
        <v>VBS H Hart</v>
      </c>
      <c r="P57" s="116">
        <f>Tabel28[[#This Row],[Indicator "opleiding moeder" (1)]]/Tabel28[[#This Row],[Aantal lln (1)]]</f>
        <v>0.29914529914529914</v>
      </c>
      <c r="Q57" s="116">
        <f>Tabel28[[#This Row],[Indicator "schooltoelage"]]/Tabel28[[#This Row],[Aantal lln (1)]]</f>
        <v>0.19230769230769232</v>
      </c>
      <c r="R57" s="116">
        <f>Tabel28[[#This Row],[Indicator "thuistaal" (1)]]/Tabel28[[#This Row],[Aantal lln (1)]]</f>
        <v>0.14529914529914531</v>
      </c>
      <c r="S57" s="116">
        <f>Tabel28[[#This Row],[Indicator "buurt"]]/Tabel28[[#This Row],[Aantal lln (1)]]</f>
        <v>0.1111111111111111</v>
      </c>
      <c r="V57" s="76">
        <v>19612</v>
      </c>
      <c r="W57" s="76" t="s">
        <v>449</v>
      </c>
      <c r="X57" s="76" t="s">
        <v>450</v>
      </c>
      <c r="Y57" t="s">
        <v>510</v>
      </c>
      <c r="AA57" s="27">
        <v>2013</v>
      </c>
      <c r="AB57" s="29">
        <v>0.2366742895548776</v>
      </c>
      <c r="AC57" s="29">
        <v>0.2305007167109232</v>
      </c>
      <c r="AD57" s="29">
        <v>9.6593038505559961E-2</v>
      </c>
      <c r="AE57" s="29">
        <v>0.11224728172491726</v>
      </c>
    </row>
    <row r="58" spans="1:39" ht="24" x14ac:dyDescent="0.25">
      <c r="A58" s="67" t="s">
        <v>398</v>
      </c>
      <c r="B58" s="68">
        <v>8530</v>
      </c>
      <c r="C58" s="68" t="s">
        <v>110</v>
      </c>
      <c r="D58" s="76">
        <v>19621</v>
      </c>
      <c r="E58" s="76" t="s">
        <v>452</v>
      </c>
      <c r="F58" s="76" t="s">
        <v>453</v>
      </c>
      <c r="G58" s="77" t="s">
        <v>454</v>
      </c>
      <c r="H58" s="78">
        <v>40452</v>
      </c>
      <c r="I58" s="73">
        <v>202</v>
      </c>
      <c r="J58" s="73">
        <v>70</v>
      </c>
      <c r="K58" s="73">
        <v>38</v>
      </c>
      <c r="L58" s="73">
        <v>24</v>
      </c>
      <c r="M58" s="79">
        <v>4</v>
      </c>
      <c r="N58" s="115">
        <f>YEAR(Tabel28[[#This Row],[Teldatum (1)]])</f>
        <v>2010</v>
      </c>
      <c r="O58" s="110" t="str">
        <f>VLOOKUP(Tabel28[[#This Row],[Instelling]],Tabel30[#All],4,FALSE)</f>
        <v>VBS Mariaschool</v>
      </c>
      <c r="P58" s="116">
        <f>Tabel28[[#This Row],[Indicator "opleiding moeder" (1)]]/Tabel28[[#This Row],[Aantal lln (1)]]</f>
        <v>0.34653465346534651</v>
      </c>
      <c r="Q58" s="116">
        <f>Tabel28[[#This Row],[Indicator "schooltoelage"]]/Tabel28[[#This Row],[Aantal lln (1)]]</f>
        <v>0.18811881188118812</v>
      </c>
      <c r="R58" s="116">
        <f>Tabel28[[#This Row],[Indicator "thuistaal" (1)]]/Tabel28[[#This Row],[Aantal lln (1)]]</f>
        <v>0.11881188118811881</v>
      </c>
      <c r="S58" s="116">
        <f>Tabel28[[#This Row],[Indicator "buurt"]]/Tabel28[[#This Row],[Aantal lln (1)]]</f>
        <v>1.9801980198019802E-2</v>
      </c>
      <c r="V58" s="109">
        <v>19621</v>
      </c>
      <c r="W58" s="109" t="s">
        <v>452</v>
      </c>
      <c r="X58" s="109" t="s">
        <v>453</v>
      </c>
      <c r="Y58" t="s">
        <v>489</v>
      </c>
      <c r="AA58" s="27">
        <v>2014</v>
      </c>
      <c r="AB58" s="29">
        <v>0.23359546679711088</v>
      </c>
      <c r="AC58" s="29">
        <v>0.22246905298882289</v>
      </c>
      <c r="AD58" s="29">
        <v>6.0611561473658405E-2</v>
      </c>
      <c r="AE58" s="29">
        <v>0.1150137247438788</v>
      </c>
    </row>
    <row r="59" spans="1:39" ht="24" x14ac:dyDescent="0.25">
      <c r="A59" s="67" t="s">
        <v>398</v>
      </c>
      <c r="B59" s="68">
        <v>8530</v>
      </c>
      <c r="C59" s="68" t="s">
        <v>110</v>
      </c>
      <c r="D59" s="76">
        <v>113076</v>
      </c>
      <c r="E59" s="76" t="s">
        <v>455</v>
      </c>
      <c r="F59" s="76" t="s">
        <v>456</v>
      </c>
      <c r="G59" s="77" t="s">
        <v>457</v>
      </c>
      <c r="H59" s="78">
        <v>40210</v>
      </c>
      <c r="I59" s="73">
        <v>283</v>
      </c>
      <c r="J59" s="73">
        <v>29</v>
      </c>
      <c r="K59" s="73">
        <v>45</v>
      </c>
      <c r="L59" s="73">
        <v>5</v>
      </c>
      <c r="M59" s="79">
        <v>12</v>
      </c>
      <c r="N59" s="115">
        <f>YEAR(Tabel28[[#This Row],[Teldatum (1)]])</f>
        <v>2010</v>
      </c>
      <c r="O59" s="110" t="str">
        <f>VLOOKUP(Tabel28[[#This Row],[Instelling]],Tabel30[#All],4,FALSE)</f>
        <v>VBS Stasegem</v>
      </c>
      <c r="P59" s="116">
        <f>Tabel28[[#This Row],[Indicator "opleiding moeder" (1)]]/Tabel28[[#This Row],[Aantal lln (1)]]</f>
        <v>0.10247349823321555</v>
      </c>
      <c r="Q59" s="116">
        <f>Tabel28[[#This Row],[Indicator "schooltoelage"]]/Tabel28[[#This Row],[Aantal lln (1)]]</f>
        <v>0.15901060070671377</v>
      </c>
      <c r="R59" s="116">
        <f>Tabel28[[#This Row],[Indicator "thuistaal" (1)]]/Tabel28[[#This Row],[Aantal lln (1)]]</f>
        <v>1.7667844522968199E-2</v>
      </c>
      <c r="S59" s="116">
        <f>Tabel28[[#This Row],[Indicator "buurt"]]/Tabel28[[#This Row],[Aantal lln (1)]]</f>
        <v>4.2402826855123678E-2</v>
      </c>
      <c r="V59" s="76">
        <v>113076</v>
      </c>
      <c r="W59" s="76" t="s">
        <v>455</v>
      </c>
      <c r="X59" s="76" t="s">
        <v>456</v>
      </c>
      <c r="Y59" t="s">
        <v>511</v>
      </c>
      <c r="AA59" s="27">
        <v>2015</v>
      </c>
      <c r="AB59" s="29">
        <v>0.23370794531157923</v>
      </c>
      <c r="AC59" s="29">
        <v>0.23421572602211987</v>
      </c>
      <c r="AD59" s="29">
        <v>0.10614366370596472</v>
      </c>
      <c r="AE59" s="29">
        <v>0.12750640312416398</v>
      </c>
    </row>
    <row r="60" spans="1:39" ht="24" x14ac:dyDescent="0.25">
      <c r="A60" s="67" t="s">
        <v>398</v>
      </c>
      <c r="B60" s="68">
        <v>8530</v>
      </c>
      <c r="C60" s="68" t="s">
        <v>110</v>
      </c>
      <c r="D60" s="76">
        <v>115857</v>
      </c>
      <c r="E60" s="76" t="s">
        <v>458</v>
      </c>
      <c r="F60" s="76" t="s">
        <v>459</v>
      </c>
      <c r="G60" s="77" t="s">
        <v>451</v>
      </c>
      <c r="H60" s="78">
        <v>40210</v>
      </c>
      <c r="I60" s="73">
        <v>248</v>
      </c>
      <c r="J60" s="73">
        <v>82</v>
      </c>
      <c r="K60" s="73">
        <v>64</v>
      </c>
      <c r="L60" s="73">
        <v>48</v>
      </c>
      <c r="M60" s="79">
        <v>47</v>
      </c>
      <c r="N60" s="115">
        <f>YEAR(Tabel28[[#This Row],[Teldatum (1)]])</f>
        <v>2010</v>
      </c>
      <c r="O60" s="110" t="str">
        <f>VLOOKUP(Tabel28[[#This Row],[Instelling]],Tabel30[#All],4,FALSE)</f>
        <v>SBS Centrum</v>
      </c>
      <c r="P60" s="116">
        <f>Tabel28[[#This Row],[Indicator "opleiding moeder" (1)]]/Tabel28[[#This Row],[Aantal lln (1)]]</f>
        <v>0.33064516129032256</v>
      </c>
      <c r="Q60" s="116">
        <f>Tabel28[[#This Row],[Indicator "schooltoelage"]]/Tabel28[[#This Row],[Aantal lln (1)]]</f>
        <v>0.25806451612903225</v>
      </c>
      <c r="R60" s="116">
        <f>Tabel28[[#This Row],[Indicator "thuistaal" (1)]]/Tabel28[[#This Row],[Aantal lln (1)]]</f>
        <v>0.19354838709677419</v>
      </c>
      <c r="S60" s="116">
        <f>Tabel28[[#This Row],[Indicator "buurt"]]/Tabel28[[#This Row],[Aantal lln (1)]]</f>
        <v>0.18951612903225806</v>
      </c>
      <c r="V60" s="109">
        <v>115857</v>
      </c>
      <c r="W60" s="109" t="s">
        <v>458</v>
      </c>
      <c r="X60" s="109" t="s">
        <v>459</v>
      </c>
      <c r="Y60" t="s">
        <v>509</v>
      </c>
      <c r="AA60" s="27">
        <v>2016</v>
      </c>
      <c r="AB60" s="29">
        <v>0.22483206147603169</v>
      </c>
      <c r="AC60" s="29">
        <v>0.24422743918204662</v>
      </c>
      <c r="AD60" s="29">
        <v>0.12056780395917213</v>
      </c>
      <c r="AE60" s="29">
        <v>0.14237564494928001</v>
      </c>
    </row>
    <row r="61" spans="1:39" ht="24" x14ac:dyDescent="0.25">
      <c r="A61" s="67" t="s">
        <v>398</v>
      </c>
      <c r="B61" s="68">
        <v>8530</v>
      </c>
      <c r="C61" s="68" t="s">
        <v>110</v>
      </c>
      <c r="D61" s="76">
        <v>125641</v>
      </c>
      <c r="E61" s="76" t="s">
        <v>460</v>
      </c>
      <c r="F61" s="76" t="s">
        <v>461</v>
      </c>
      <c r="G61" s="77" t="s">
        <v>462</v>
      </c>
      <c r="H61" s="78">
        <v>40452</v>
      </c>
      <c r="I61" s="73">
        <v>199</v>
      </c>
      <c r="J61" s="73">
        <v>50</v>
      </c>
      <c r="K61" s="73">
        <v>39</v>
      </c>
      <c r="L61" s="73">
        <v>27</v>
      </c>
      <c r="M61" s="79">
        <v>9</v>
      </c>
      <c r="N61" s="115">
        <f>YEAR(Tabel28[[#This Row],[Teldatum (1)]])</f>
        <v>2010</v>
      </c>
      <c r="O61" s="110" t="str">
        <f>VLOOKUP(Tabel28[[#This Row],[Instelling]],Tabel30[#All],4,FALSE)</f>
        <v>VBS Sint Rita</v>
      </c>
      <c r="P61" s="116">
        <f>Tabel28[[#This Row],[Indicator "opleiding moeder" (1)]]/Tabel28[[#This Row],[Aantal lln (1)]]</f>
        <v>0.25125628140703515</v>
      </c>
      <c r="Q61" s="116">
        <f>Tabel28[[#This Row],[Indicator "schooltoelage"]]/Tabel28[[#This Row],[Aantal lln (1)]]</f>
        <v>0.19597989949748743</v>
      </c>
      <c r="R61" s="116">
        <f>Tabel28[[#This Row],[Indicator "thuistaal" (1)]]/Tabel28[[#This Row],[Aantal lln (1)]]</f>
        <v>0.135678391959799</v>
      </c>
      <c r="S61" s="116">
        <f>Tabel28[[#This Row],[Indicator "buurt"]]/Tabel28[[#This Row],[Aantal lln (1)]]</f>
        <v>4.5226130653266333E-2</v>
      </c>
      <c r="V61" s="76">
        <v>125641</v>
      </c>
      <c r="W61" s="76" t="s">
        <v>460</v>
      </c>
      <c r="X61" s="76" t="s">
        <v>461</v>
      </c>
      <c r="Y61" t="s">
        <v>512</v>
      </c>
      <c r="AA61" s="27" t="s">
        <v>253</v>
      </c>
      <c r="AB61" s="29">
        <v>0.24015306723085289</v>
      </c>
      <c r="AC61" s="29">
        <v>0.22506325311433986</v>
      </c>
      <c r="AD61" s="29">
        <v>7.8613917519380197E-2</v>
      </c>
      <c r="AE61" s="29">
        <v>0.11305687994674775</v>
      </c>
    </row>
    <row r="62" spans="1:39" ht="24" x14ac:dyDescent="0.25">
      <c r="A62" s="67" t="s">
        <v>398</v>
      </c>
      <c r="B62" s="68">
        <v>8530</v>
      </c>
      <c r="C62" s="68" t="s">
        <v>110</v>
      </c>
      <c r="D62" s="76">
        <v>19596</v>
      </c>
      <c r="E62" s="76" t="s">
        <v>463</v>
      </c>
      <c r="F62" s="76" t="s">
        <v>464</v>
      </c>
      <c r="G62" s="77" t="s">
        <v>465</v>
      </c>
      <c r="H62" s="78">
        <v>40210</v>
      </c>
      <c r="I62" s="73">
        <v>173</v>
      </c>
      <c r="J62" s="73">
        <v>33</v>
      </c>
      <c r="K62" s="73">
        <v>46</v>
      </c>
      <c r="L62" s="73">
        <v>4</v>
      </c>
      <c r="M62" s="79">
        <v>4</v>
      </c>
      <c r="N62" s="115">
        <f>YEAR(Tabel28[[#This Row],[Teldatum (1)]])</f>
        <v>2010</v>
      </c>
      <c r="O62" s="110" t="str">
        <f>VLOOKUP(Tabel28[[#This Row],[Instelling]],Tabel30[#All],4,FALSE)</f>
        <v>SBS Noord</v>
      </c>
      <c r="P62" s="116">
        <f>Tabel28[[#This Row],[Indicator "opleiding moeder" (1)]]/Tabel28[[#This Row],[Aantal lln (1)]]</f>
        <v>0.19075144508670519</v>
      </c>
      <c r="Q62" s="116">
        <f>Tabel28[[#This Row],[Indicator "schooltoelage"]]/Tabel28[[#This Row],[Aantal lln (1)]]</f>
        <v>0.26589595375722541</v>
      </c>
      <c r="R62" s="116">
        <f>Tabel28[[#This Row],[Indicator "thuistaal" (1)]]/Tabel28[[#This Row],[Aantal lln (1)]]</f>
        <v>2.3121387283236993E-2</v>
      </c>
      <c r="S62" s="116">
        <f>Tabel28[[#This Row],[Indicator "buurt"]]/Tabel28[[#This Row],[Aantal lln (1)]]</f>
        <v>2.3121387283236993E-2</v>
      </c>
      <c r="V62" s="109">
        <v>19596</v>
      </c>
      <c r="W62" s="109" t="s">
        <v>463</v>
      </c>
      <c r="X62" s="109" t="s">
        <v>464</v>
      </c>
      <c r="Y62" t="s">
        <v>513</v>
      </c>
    </row>
    <row r="63" spans="1:39" ht="24" x14ac:dyDescent="0.25">
      <c r="A63" s="67" t="s">
        <v>398</v>
      </c>
      <c r="B63" s="68">
        <v>8530</v>
      </c>
      <c r="C63" s="68" t="s">
        <v>110</v>
      </c>
      <c r="D63" s="76">
        <v>19737</v>
      </c>
      <c r="E63" s="76" t="s">
        <v>466</v>
      </c>
      <c r="F63" s="76" t="s">
        <v>467</v>
      </c>
      <c r="G63" s="77" t="s">
        <v>468</v>
      </c>
      <c r="H63" s="78">
        <v>40210</v>
      </c>
      <c r="I63" s="73">
        <v>309</v>
      </c>
      <c r="J63" s="73">
        <v>35</v>
      </c>
      <c r="K63" s="73">
        <v>41</v>
      </c>
      <c r="L63" s="73">
        <v>10</v>
      </c>
      <c r="M63" s="79">
        <v>2</v>
      </c>
      <c r="N63" s="115">
        <f>YEAR(Tabel28[[#This Row],[Teldatum (1)]])</f>
        <v>2010</v>
      </c>
      <c r="O63" s="110" t="str">
        <f>VLOOKUP(Tabel28[[#This Row],[Instelling]],Tabel30[#All],4,FALSE)</f>
        <v>VBS De Wingerd</v>
      </c>
      <c r="P63" s="116">
        <f>Tabel28[[#This Row],[Indicator "opleiding moeder" (1)]]/Tabel28[[#This Row],[Aantal lln (1)]]</f>
        <v>0.11326860841423948</v>
      </c>
      <c r="Q63" s="116">
        <f>Tabel28[[#This Row],[Indicator "schooltoelage"]]/Tabel28[[#This Row],[Aantal lln (1)]]</f>
        <v>0.13268608414239483</v>
      </c>
      <c r="R63" s="116">
        <f>Tabel28[[#This Row],[Indicator "thuistaal" (1)]]/Tabel28[[#This Row],[Aantal lln (1)]]</f>
        <v>3.2362459546925564E-2</v>
      </c>
      <c r="S63" s="116">
        <f>Tabel28[[#This Row],[Indicator "buurt"]]/Tabel28[[#This Row],[Aantal lln (1)]]</f>
        <v>6.4724919093851136E-3</v>
      </c>
      <c r="V63" s="76">
        <v>19737</v>
      </c>
      <c r="W63" s="76" t="s">
        <v>466</v>
      </c>
      <c r="X63" s="76" t="s">
        <v>467</v>
      </c>
      <c r="Y63" t="s">
        <v>493</v>
      </c>
    </row>
    <row r="64" spans="1:39" ht="24" x14ac:dyDescent="0.25">
      <c r="A64" s="67" t="s">
        <v>398</v>
      </c>
      <c r="B64" s="68">
        <v>8530</v>
      </c>
      <c r="C64" s="68" t="s">
        <v>110</v>
      </c>
      <c r="D64" s="76">
        <v>61176</v>
      </c>
      <c r="E64" s="76" t="s">
        <v>455</v>
      </c>
      <c r="F64" s="76" t="s">
        <v>469</v>
      </c>
      <c r="G64" s="77" t="s">
        <v>470</v>
      </c>
      <c r="H64" s="78">
        <v>40452</v>
      </c>
      <c r="I64" s="73">
        <v>275</v>
      </c>
      <c r="J64" s="73">
        <v>59</v>
      </c>
      <c r="K64" s="73">
        <v>42</v>
      </c>
      <c r="L64" s="73">
        <v>16</v>
      </c>
      <c r="M64" s="79">
        <v>3</v>
      </c>
      <c r="N64" s="115">
        <f>YEAR(Tabel28[[#This Row],[Teldatum (1)]])</f>
        <v>2010</v>
      </c>
      <c r="O64" s="110" t="str">
        <f>VLOOKUP(Tabel28[[#This Row],[Instelling]],Tabel30[#All],4,FALSE)</f>
        <v>VBS Bavikhove</v>
      </c>
      <c r="P64" s="116">
        <f>Tabel28[[#This Row],[Indicator "opleiding moeder" (1)]]/Tabel28[[#This Row],[Aantal lln (1)]]</f>
        <v>0.21454545454545454</v>
      </c>
      <c r="Q64" s="116">
        <f>Tabel28[[#This Row],[Indicator "schooltoelage"]]/Tabel28[[#This Row],[Aantal lln (1)]]</f>
        <v>0.15272727272727274</v>
      </c>
      <c r="R64" s="116">
        <f>Tabel28[[#This Row],[Indicator "thuistaal" (1)]]/Tabel28[[#This Row],[Aantal lln (1)]]</f>
        <v>5.8181818181818182E-2</v>
      </c>
      <c r="S64" s="116">
        <f>Tabel28[[#This Row],[Indicator "buurt"]]/Tabel28[[#This Row],[Aantal lln (1)]]</f>
        <v>1.090909090909091E-2</v>
      </c>
      <c r="V64" s="109">
        <v>61176</v>
      </c>
      <c r="W64" s="109" t="s">
        <v>455</v>
      </c>
      <c r="X64" s="109" t="s">
        <v>469</v>
      </c>
      <c r="Y64" t="s">
        <v>514</v>
      </c>
    </row>
    <row r="65" spans="1:30" s="85" customFormat="1" ht="24" x14ac:dyDescent="0.25">
      <c r="A65" s="67" t="s">
        <v>398</v>
      </c>
      <c r="B65" s="68">
        <v>8530</v>
      </c>
      <c r="C65" s="68" t="s">
        <v>110</v>
      </c>
      <c r="D65" s="80">
        <v>123703</v>
      </c>
      <c r="E65" s="81" t="s">
        <v>471</v>
      </c>
      <c r="F65" s="81" t="s">
        <v>430</v>
      </c>
      <c r="G65" s="81" t="s">
        <v>472</v>
      </c>
      <c r="H65" s="82">
        <v>40575</v>
      </c>
      <c r="I65" s="83">
        <v>227</v>
      </c>
      <c r="J65" s="83">
        <v>78</v>
      </c>
      <c r="K65" s="83">
        <v>72</v>
      </c>
      <c r="L65" s="83">
        <v>22</v>
      </c>
      <c r="M65" s="84">
        <v>12</v>
      </c>
      <c r="N65" s="115">
        <f>YEAR(Tabel28[[#This Row],[Teldatum (1)]])</f>
        <v>2011</v>
      </c>
      <c r="O65" s="110" t="str">
        <f>VLOOKUP(Tabel28[[#This Row],[Instelling]],Tabel30[#All],4,FALSE)</f>
        <v>Guldensporencollege</v>
      </c>
      <c r="P65" s="116">
        <f>Tabel28[[#This Row],[Indicator "opleiding moeder" (1)]]/Tabel28[[#This Row],[Aantal lln (1)]]</f>
        <v>0.34361233480176212</v>
      </c>
      <c r="Q65" s="116">
        <f>Tabel28[[#This Row],[Indicator "schooltoelage"]]/Tabel28[[#This Row],[Aantal lln (1)]]</f>
        <v>0.31718061674008813</v>
      </c>
      <c r="R65" s="116">
        <f>Tabel28[[#This Row],[Indicator "thuistaal" (1)]]/Tabel28[[#This Row],[Aantal lln (1)]]</f>
        <v>9.6916299559471369E-2</v>
      </c>
      <c r="S65" s="116">
        <f>Tabel28[[#This Row],[Indicator "buurt"]]/Tabel28[[#This Row],[Aantal lln (1)]]</f>
        <v>5.2863436123348019E-2</v>
      </c>
      <c r="V65" s="25"/>
      <c r="W65" s="25"/>
      <c r="X65" s="25"/>
      <c r="Y65" s="25"/>
      <c r="AA65"/>
      <c r="AB65"/>
      <c r="AC65"/>
      <c r="AD65"/>
    </row>
    <row r="66" spans="1:30" s="85" customFormat="1" ht="36" x14ac:dyDescent="0.25">
      <c r="A66" s="67" t="s">
        <v>398</v>
      </c>
      <c r="B66" s="68">
        <v>8530</v>
      </c>
      <c r="C66" s="68" t="s">
        <v>110</v>
      </c>
      <c r="D66" s="80">
        <v>2469</v>
      </c>
      <c r="E66" s="81" t="s">
        <v>473</v>
      </c>
      <c r="F66" s="81" t="s">
        <v>444</v>
      </c>
      <c r="G66" s="81" t="s">
        <v>474</v>
      </c>
      <c r="H66" s="82">
        <v>40575</v>
      </c>
      <c r="I66" s="83">
        <v>187</v>
      </c>
      <c r="J66" s="83">
        <v>83</v>
      </c>
      <c r="K66" s="83">
        <v>64</v>
      </c>
      <c r="L66" s="83">
        <v>30</v>
      </c>
      <c r="M66" s="84">
        <v>9</v>
      </c>
      <c r="N66" s="115">
        <f>YEAR(Tabel28[[#This Row],[Teldatum (1)]])</f>
        <v>2011</v>
      </c>
      <c r="O66" s="110" t="str">
        <f>VLOOKUP(Tabel28[[#This Row],[Instelling]],Tabel30[#All],4,FALSE)</f>
        <v>GO Ter Gavers</v>
      </c>
      <c r="P66" s="116">
        <f>Tabel28[[#This Row],[Indicator "opleiding moeder" (1)]]/Tabel28[[#This Row],[Aantal lln (1)]]</f>
        <v>0.44385026737967914</v>
      </c>
      <c r="Q66" s="116">
        <f>Tabel28[[#This Row],[Indicator "schooltoelage"]]/Tabel28[[#This Row],[Aantal lln (1)]]</f>
        <v>0.34224598930481281</v>
      </c>
      <c r="R66" s="116">
        <f>Tabel28[[#This Row],[Indicator "thuistaal" (1)]]/Tabel28[[#This Row],[Aantal lln (1)]]</f>
        <v>0.16042780748663102</v>
      </c>
      <c r="S66" s="116">
        <f>Tabel28[[#This Row],[Indicator "buurt"]]/Tabel28[[#This Row],[Aantal lln (1)]]</f>
        <v>4.8128342245989303E-2</v>
      </c>
      <c r="V66" s="25"/>
      <c r="W66" s="25"/>
      <c r="X66" s="25"/>
      <c r="Y66" s="25"/>
      <c r="AA66"/>
      <c r="AB66"/>
      <c r="AC66"/>
      <c r="AD66"/>
    </row>
    <row r="67" spans="1:30" s="85" customFormat="1" ht="24" x14ac:dyDescent="0.25">
      <c r="A67" s="67" t="s">
        <v>398</v>
      </c>
      <c r="B67" s="68">
        <v>8530</v>
      </c>
      <c r="C67" s="68" t="s">
        <v>110</v>
      </c>
      <c r="D67" s="80">
        <v>19604</v>
      </c>
      <c r="E67" s="81" t="s">
        <v>475</v>
      </c>
      <c r="F67" s="81" t="s">
        <v>447</v>
      </c>
      <c r="G67" s="81" t="s">
        <v>476</v>
      </c>
      <c r="H67" s="82">
        <v>40575</v>
      </c>
      <c r="I67" s="83">
        <v>236</v>
      </c>
      <c r="J67" s="83">
        <v>41</v>
      </c>
      <c r="K67" s="83">
        <v>49</v>
      </c>
      <c r="L67" s="83">
        <v>17</v>
      </c>
      <c r="M67" s="84">
        <v>5</v>
      </c>
      <c r="N67" s="115">
        <f>YEAR(Tabel28[[#This Row],[Teldatum (1)]])</f>
        <v>2011</v>
      </c>
      <c r="O67" s="110" t="str">
        <f>VLOOKUP(Tabel28[[#This Row],[Instelling]],Tabel30[#All],4,FALSE)</f>
        <v>SBS Zuid</v>
      </c>
      <c r="P67" s="116">
        <f>Tabel28[[#This Row],[Indicator "opleiding moeder" (1)]]/Tabel28[[#This Row],[Aantal lln (1)]]</f>
        <v>0.17372881355932204</v>
      </c>
      <c r="Q67" s="116">
        <f>Tabel28[[#This Row],[Indicator "schooltoelage"]]/Tabel28[[#This Row],[Aantal lln (1)]]</f>
        <v>0.2076271186440678</v>
      </c>
      <c r="R67" s="116">
        <f>Tabel28[[#This Row],[Indicator "thuistaal" (1)]]/Tabel28[[#This Row],[Aantal lln (1)]]</f>
        <v>7.2033898305084748E-2</v>
      </c>
      <c r="S67" s="116">
        <f>Tabel28[[#This Row],[Indicator "buurt"]]/Tabel28[[#This Row],[Aantal lln (1)]]</f>
        <v>2.1186440677966101E-2</v>
      </c>
      <c r="V67" s="25"/>
      <c r="W67" s="25"/>
      <c r="X67" s="25"/>
      <c r="Y67" s="25"/>
      <c r="AA67"/>
      <c r="AB67"/>
      <c r="AC67"/>
      <c r="AD67"/>
    </row>
    <row r="68" spans="1:30" s="85" customFormat="1" ht="24" x14ac:dyDescent="0.25">
      <c r="A68" s="67" t="s">
        <v>398</v>
      </c>
      <c r="B68" s="68">
        <v>8530</v>
      </c>
      <c r="C68" s="68" t="s">
        <v>110</v>
      </c>
      <c r="D68" s="80">
        <v>19612</v>
      </c>
      <c r="E68" s="81" t="s">
        <v>477</v>
      </c>
      <c r="F68" s="81" t="s">
        <v>450</v>
      </c>
      <c r="G68" s="81" t="s">
        <v>478</v>
      </c>
      <c r="H68" s="82">
        <v>40575</v>
      </c>
      <c r="I68" s="83">
        <v>240</v>
      </c>
      <c r="J68" s="83">
        <v>69</v>
      </c>
      <c r="K68" s="83">
        <v>53</v>
      </c>
      <c r="L68" s="83">
        <v>32</v>
      </c>
      <c r="M68" s="84">
        <v>22</v>
      </c>
      <c r="N68" s="115">
        <f>YEAR(Tabel28[[#This Row],[Teldatum (1)]])</f>
        <v>2011</v>
      </c>
      <c r="O68" s="110" t="str">
        <f>VLOOKUP(Tabel28[[#This Row],[Instelling]],Tabel30[#All],4,FALSE)</f>
        <v>VBS H Hart</v>
      </c>
      <c r="P68" s="116">
        <f>Tabel28[[#This Row],[Indicator "opleiding moeder" (1)]]/Tabel28[[#This Row],[Aantal lln (1)]]</f>
        <v>0.28749999999999998</v>
      </c>
      <c r="Q68" s="116">
        <f>Tabel28[[#This Row],[Indicator "schooltoelage"]]/Tabel28[[#This Row],[Aantal lln (1)]]</f>
        <v>0.22083333333333333</v>
      </c>
      <c r="R68" s="116">
        <f>Tabel28[[#This Row],[Indicator "thuistaal" (1)]]/Tabel28[[#This Row],[Aantal lln (1)]]</f>
        <v>0.13333333333333333</v>
      </c>
      <c r="S68" s="116">
        <f>Tabel28[[#This Row],[Indicator "buurt"]]/Tabel28[[#This Row],[Aantal lln (1)]]</f>
        <v>9.166666666666666E-2</v>
      </c>
      <c r="V68" s="25"/>
      <c r="W68" s="25"/>
      <c r="X68" s="25"/>
      <c r="Y68" s="25"/>
      <c r="AA68"/>
      <c r="AB68"/>
      <c r="AC68"/>
      <c r="AD68"/>
    </row>
    <row r="69" spans="1:30" s="85" customFormat="1" ht="24" x14ac:dyDescent="0.25">
      <c r="A69" s="67" t="s">
        <v>398</v>
      </c>
      <c r="B69" s="68">
        <v>8530</v>
      </c>
      <c r="C69" s="68" t="s">
        <v>110</v>
      </c>
      <c r="D69" s="80">
        <v>19621</v>
      </c>
      <c r="E69" s="81" t="s">
        <v>477</v>
      </c>
      <c r="F69" s="81" t="s">
        <v>453</v>
      </c>
      <c r="G69" s="81" t="s">
        <v>479</v>
      </c>
      <c r="H69" s="82">
        <v>40575</v>
      </c>
      <c r="I69" s="83">
        <v>204</v>
      </c>
      <c r="J69" s="83">
        <v>69</v>
      </c>
      <c r="K69" s="83">
        <v>43</v>
      </c>
      <c r="L69" s="83">
        <v>21</v>
      </c>
      <c r="M69" s="84">
        <v>4</v>
      </c>
      <c r="N69" s="115">
        <f>YEAR(Tabel28[[#This Row],[Teldatum (1)]])</f>
        <v>2011</v>
      </c>
      <c r="O69" s="110" t="str">
        <f>VLOOKUP(Tabel28[[#This Row],[Instelling]],Tabel30[#All],4,FALSE)</f>
        <v>VBS Mariaschool</v>
      </c>
      <c r="P69" s="116">
        <f>Tabel28[[#This Row],[Indicator "opleiding moeder" (1)]]/Tabel28[[#This Row],[Aantal lln (1)]]</f>
        <v>0.33823529411764708</v>
      </c>
      <c r="Q69" s="116">
        <f>Tabel28[[#This Row],[Indicator "schooltoelage"]]/Tabel28[[#This Row],[Aantal lln (1)]]</f>
        <v>0.2107843137254902</v>
      </c>
      <c r="R69" s="116">
        <f>Tabel28[[#This Row],[Indicator "thuistaal" (1)]]/Tabel28[[#This Row],[Aantal lln (1)]]</f>
        <v>0.10294117647058823</v>
      </c>
      <c r="S69" s="116">
        <f>Tabel28[[#This Row],[Indicator "buurt"]]/Tabel28[[#This Row],[Aantal lln (1)]]</f>
        <v>1.9607843137254902E-2</v>
      </c>
      <c r="V69" s="25"/>
      <c r="W69" s="25"/>
      <c r="X69" s="25"/>
      <c r="Y69" s="25"/>
      <c r="AA69"/>
      <c r="AB69"/>
      <c r="AC69"/>
      <c r="AD69"/>
    </row>
    <row r="70" spans="1:30" s="85" customFormat="1" ht="24" x14ac:dyDescent="0.25">
      <c r="A70" s="67" t="s">
        <v>398</v>
      </c>
      <c r="B70" s="68">
        <v>8530</v>
      </c>
      <c r="C70" s="68" t="s">
        <v>110</v>
      </c>
      <c r="D70" s="80">
        <v>113076</v>
      </c>
      <c r="E70" s="81" t="s">
        <v>477</v>
      </c>
      <c r="F70" s="81" t="s">
        <v>456</v>
      </c>
      <c r="G70" s="81" t="s">
        <v>480</v>
      </c>
      <c r="H70" s="82">
        <v>40575</v>
      </c>
      <c r="I70" s="83">
        <v>279</v>
      </c>
      <c r="J70" s="83">
        <v>31</v>
      </c>
      <c r="K70" s="83">
        <v>44</v>
      </c>
      <c r="L70" s="83">
        <v>7</v>
      </c>
      <c r="M70" s="84">
        <v>9</v>
      </c>
      <c r="N70" s="115">
        <f>YEAR(Tabel28[[#This Row],[Teldatum (1)]])</f>
        <v>2011</v>
      </c>
      <c r="O70" s="110" t="str">
        <f>VLOOKUP(Tabel28[[#This Row],[Instelling]],Tabel30[#All],4,FALSE)</f>
        <v>VBS Stasegem</v>
      </c>
      <c r="P70" s="116">
        <f>Tabel28[[#This Row],[Indicator "opleiding moeder" (1)]]/Tabel28[[#This Row],[Aantal lln (1)]]</f>
        <v>0.1111111111111111</v>
      </c>
      <c r="Q70" s="116">
        <f>Tabel28[[#This Row],[Indicator "schooltoelage"]]/Tabel28[[#This Row],[Aantal lln (1)]]</f>
        <v>0.15770609318996415</v>
      </c>
      <c r="R70" s="116">
        <f>Tabel28[[#This Row],[Indicator "thuistaal" (1)]]/Tabel28[[#This Row],[Aantal lln (1)]]</f>
        <v>2.5089605734767026E-2</v>
      </c>
      <c r="S70" s="116">
        <f>Tabel28[[#This Row],[Indicator "buurt"]]/Tabel28[[#This Row],[Aantal lln (1)]]</f>
        <v>3.2258064516129031E-2</v>
      </c>
      <c r="V70" s="25"/>
      <c r="W70" s="25"/>
      <c r="X70" s="25"/>
      <c r="Y70" s="25"/>
      <c r="AA70"/>
      <c r="AB70"/>
      <c r="AC70"/>
      <c r="AD70"/>
    </row>
    <row r="71" spans="1:30" s="85" customFormat="1" ht="24" x14ac:dyDescent="0.25">
      <c r="A71" s="67" t="s">
        <v>398</v>
      </c>
      <c r="B71" s="68">
        <v>8530</v>
      </c>
      <c r="C71" s="68" t="s">
        <v>110</v>
      </c>
      <c r="D71" s="80">
        <v>115857</v>
      </c>
      <c r="E71" s="81" t="s">
        <v>475</v>
      </c>
      <c r="F71" s="81" t="s">
        <v>459</v>
      </c>
      <c r="G71" s="81" t="s">
        <v>478</v>
      </c>
      <c r="H71" s="82">
        <v>40575</v>
      </c>
      <c r="I71" s="83">
        <v>266</v>
      </c>
      <c r="J71" s="83">
        <v>86</v>
      </c>
      <c r="K71" s="83">
        <v>70</v>
      </c>
      <c r="L71" s="83">
        <v>50</v>
      </c>
      <c r="M71" s="84">
        <v>46</v>
      </c>
      <c r="N71" s="115">
        <f>YEAR(Tabel28[[#This Row],[Teldatum (1)]])</f>
        <v>2011</v>
      </c>
      <c r="O71" s="110" t="str">
        <f>VLOOKUP(Tabel28[[#This Row],[Instelling]],Tabel30[#All],4,FALSE)</f>
        <v>SBS Centrum</v>
      </c>
      <c r="P71" s="116">
        <f>Tabel28[[#This Row],[Indicator "opleiding moeder" (1)]]/Tabel28[[#This Row],[Aantal lln (1)]]</f>
        <v>0.32330827067669171</v>
      </c>
      <c r="Q71" s="116">
        <f>Tabel28[[#This Row],[Indicator "schooltoelage"]]/Tabel28[[#This Row],[Aantal lln (1)]]</f>
        <v>0.26315789473684209</v>
      </c>
      <c r="R71" s="116">
        <f>Tabel28[[#This Row],[Indicator "thuistaal" (1)]]/Tabel28[[#This Row],[Aantal lln (1)]]</f>
        <v>0.18796992481203006</v>
      </c>
      <c r="S71" s="116">
        <f>Tabel28[[#This Row],[Indicator "buurt"]]/Tabel28[[#This Row],[Aantal lln (1)]]</f>
        <v>0.17293233082706766</v>
      </c>
      <c r="V71" s="97"/>
      <c r="W71" s="97"/>
      <c r="X71" s="97"/>
      <c r="Y71" s="97"/>
      <c r="AA71"/>
      <c r="AB71"/>
      <c r="AC71"/>
      <c r="AD71"/>
    </row>
    <row r="72" spans="1:30" s="85" customFormat="1" ht="24" x14ac:dyDescent="0.25">
      <c r="A72" s="67" t="s">
        <v>398</v>
      </c>
      <c r="B72" s="68">
        <v>8530</v>
      </c>
      <c r="C72" s="68" t="s">
        <v>110</v>
      </c>
      <c r="D72" s="80">
        <v>125641</v>
      </c>
      <c r="E72" s="81" t="s">
        <v>477</v>
      </c>
      <c r="F72" s="81" t="s">
        <v>461</v>
      </c>
      <c r="G72" s="81" t="s">
        <v>481</v>
      </c>
      <c r="H72" s="82">
        <v>40817</v>
      </c>
      <c r="I72" s="83">
        <v>182</v>
      </c>
      <c r="J72" s="83">
        <v>51</v>
      </c>
      <c r="K72" s="83">
        <v>33</v>
      </c>
      <c r="L72" s="83">
        <v>31</v>
      </c>
      <c r="M72" s="84">
        <v>7</v>
      </c>
      <c r="N72" s="115">
        <f>YEAR(Tabel28[[#This Row],[Teldatum (1)]])</f>
        <v>2011</v>
      </c>
      <c r="O72" s="110" t="str">
        <f>VLOOKUP(Tabel28[[#This Row],[Instelling]],Tabel30[#All],4,FALSE)</f>
        <v>VBS Sint Rita</v>
      </c>
      <c r="P72" s="116">
        <f>Tabel28[[#This Row],[Indicator "opleiding moeder" (1)]]/Tabel28[[#This Row],[Aantal lln (1)]]</f>
        <v>0.28021978021978022</v>
      </c>
      <c r="Q72" s="116">
        <f>Tabel28[[#This Row],[Indicator "schooltoelage"]]/Tabel28[[#This Row],[Aantal lln (1)]]</f>
        <v>0.18131868131868131</v>
      </c>
      <c r="R72" s="116">
        <f>Tabel28[[#This Row],[Indicator "thuistaal" (1)]]/Tabel28[[#This Row],[Aantal lln (1)]]</f>
        <v>0.17032967032967034</v>
      </c>
      <c r="S72" s="116">
        <f>Tabel28[[#This Row],[Indicator "buurt"]]/Tabel28[[#This Row],[Aantal lln (1)]]</f>
        <v>3.8461538461538464E-2</v>
      </c>
      <c r="V72"/>
      <c r="W72"/>
      <c r="X72"/>
      <c r="Y72"/>
      <c r="AA72"/>
      <c r="AB72"/>
      <c r="AC72"/>
      <c r="AD72"/>
    </row>
    <row r="73" spans="1:30" s="85" customFormat="1" ht="24" x14ac:dyDescent="0.25">
      <c r="A73" s="67" t="s">
        <v>398</v>
      </c>
      <c r="B73" s="68">
        <v>8530</v>
      </c>
      <c r="C73" s="68" t="s">
        <v>110</v>
      </c>
      <c r="D73" s="80">
        <v>19596</v>
      </c>
      <c r="E73" s="81" t="s">
        <v>475</v>
      </c>
      <c r="F73" s="81" t="s">
        <v>464</v>
      </c>
      <c r="G73" s="81" t="s">
        <v>482</v>
      </c>
      <c r="H73" s="82">
        <v>40575</v>
      </c>
      <c r="I73" s="83">
        <v>195</v>
      </c>
      <c r="J73" s="83">
        <v>33</v>
      </c>
      <c r="K73" s="83">
        <v>40</v>
      </c>
      <c r="L73" s="83">
        <v>8</v>
      </c>
      <c r="M73" s="84">
        <v>6</v>
      </c>
      <c r="N73" s="115">
        <f>YEAR(Tabel28[[#This Row],[Teldatum (1)]])</f>
        <v>2011</v>
      </c>
      <c r="O73" s="110" t="str">
        <f>VLOOKUP(Tabel28[[#This Row],[Instelling]],Tabel30[#All],4,FALSE)</f>
        <v>SBS Noord</v>
      </c>
      <c r="P73" s="116">
        <f>Tabel28[[#This Row],[Indicator "opleiding moeder" (1)]]/Tabel28[[#This Row],[Aantal lln (1)]]</f>
        <v>0.16923076923076924</v>
      </c>
      <c r="Q73" s="116">
        <f>Tabel28[[#This Row],[Indicator "schooltoelage"]]/Tabel28[[#This Row],[Aantal lln (1)]]</f>
        <v>0.20512820512820512</v>
      </c>
      <c r="R73" s="116">
        <f>Tabel28[[#This Row],[Indicator "thuistaal" (1)]]/Tabel28[[#This Row],[Aantal lln (1)]]</f>
        <v>4.1025641025641026E-2</v>
      </c>
      <c r="S73" s="116">
        <f>Tabel28[[#This Row],[Indicator "buurt"]]/Tabel28[[#This Row],[Aantal lln (1)]]</f>
        <v>3.0769230769230771E-2</v>
      </c>
      <c r="V73"/>
      <c r="W73"/>
      <c r="X73"/>
      <c r="Y73"/>
      <c r="AA73"/>
      <c r="AB73"/>
      <c r="AC73"/>
      <c r="AD73"/>
    </row>
    <row r="74" spans="1:30" s="85" customFormat="1" ht="24" x14ac:dyDescent="0.25">
      <c r="A74" s="67" t="s">
        <v>398</v>
      </c>
      <c r="B74" s="68">
        <v>8530</v>
      </c>
      <c r="C74" s="68" t="s">
        <v>110</v>
      </c>
      <c r="D74" s="80">
        <v>19737</v>
      </c>
      <c r="E74" s="81" t="s">
        <v>477</v>
      </c>
      <c r="F74" s="81" t="s">
        <v>467</v>
      </c>
      <c r="G74" s="81" t="s">
        <v>483</v>
      </c>
      <c r="H74" s="82">
        <v>40575</v>
      </c>
      <c r="I74" s="83">
        <v>319</v>
      </c>
      <c r="J74" s="83">
        <v>35</v>
      </c>
      <c r="K74" s="83">
        <v>40</v>
      </c>
      <c r="L74" s="83">
        <v>7</v>
      </c>
      <c r="M74" s="84">
        <v>3</v>
      </c>
      <c r="N74" s="115">
        <f>YEAR(Tabel28[[#This Row],[Teldatum (1)]])</f>
        <v>2011</v>
      </c>
      <c r="O74" s="110" t="str">
        <f>VLOOKUP(Tabel28[[#This Row],[Instelling]],Tabel30[#All],4,FALSE)</f>
        <v>VBS De Wingerd</v>
      </c>
      <c r="P74" s="116">
        <f>Tabel28[[#This Row],[Indicator "opleiding moeder" (1)]]/Tabel28[[#This Row],[Aantal lln (1)]]</f>
        <v>0.109717868338558</v>
      </c>
      <c r="Q74" s="116">
        <f>Tabel28[[#This Row],[Indicator "schooltoelage"]]/Tabel28[[#This Row],[Aantal lln (1)]]</f>
        <v>0.12539184952978055</v>
      </c>
      <c r="R74" s="116">
        <f>Tabel28[[#This Row],[Indicator "thuistaal" (1)]]/Tabel28[[#This Row],[Aantal lln (1)]]</f>
        <v>2.1943573667711599E-2</v>
      </c>
      <c r="S74" s="116">
        <f>Tabel28[[#This Row],[Indicator "buurt"]]/Tabel28[[#This Row],[Aantal lln (1)]]</f>
        <v>9.4043887147335428E-3</v>
      </c>
      <c r="V74"/>
      <c r="W74"/>
      <c r="X74"/>
      <c r="Y74"/>
      <c r="AA74"/>
      <c r="AB74"/>
      <c r="AC74"/>
      <c r="AD74"/>
    </row>
    <row r="75" spans="1:30" s="85" customFormat="1" ht="24" x14ac:dyDescent="0.25">
      <c r="A75" s="67" t="s">
        <v>398</v>
      </c>
      <c r="B75" s="68">
        <v>8530</v>
      </c>
      <c r="C75" s="68" t="s">
        <v>110</v>
      </c>
      <c r="D75" s="80">
        <v>61176</v>
      </c>
      <c r="E75" s="81" t="s">
        <v>477</v>
      </c>
      <c r="F75" s="81" t="s">
        <v>469</v>
      </c>
      <c r="G75" s="81" t="s">
        <v>484</v>
      </c>
      <c r="H75" s="82">
        <v>40575</v>
      </c>
      <c r="I75" s="83">
        <v>279</v>
      </c>
      <c r="J75" s="83">
        <v>63</v>
      </c>
      <c r="K75" s="83">
        <v>50</v>
      </c>
      <c r="L75" s="83">
        <v>18</v>
      </c>
      <c r="M75" s="84">
        <v>4</v>
      </c>
      <c r="N75" s="115">
        <f>YEAR(Tabel28[[#This Row],[Teldatum (1)]])</f>
        <v>2011</v>
      </c>
      <c r="O75" s="110" t="str">
        <f>VLOOKUP(Tabel28[[#This Row],[Instelling]],Tabel30[#All],4,FALSE)</f>
        <v>VBS Bavikhove</v>
      </c>
      <c r="P75" s="116">
        <f>Tabel28[[#This Row],[Indicator "opleiding moeder" (1)]]/Tabel28[[#This Row],[Aantal lln (1)]]</f>
        <v>0.22580645161290322</v>
      </c>
      <c r="Q75" s="116">
        <f>Tabel28[[#This Row],[Indicator "schooltoelage"]]/Tabel28[[#This Row],[Aantal lln (1)]]</f>
        <v>0.17921146953405018</v>
      </c>
      <c r="R75" s="116">
        <f>Tabel28[[#This Row],[Indicator "thuistaal" (1)]]/Tabel28[[#This Row],[Aantal lln (1)]]</f>
        <v>6.4516129032258063E-2</v>
      </c>
      <c r="S75" s="116">
        <f>Tabel28[[#This Row],[Indicator "buurt"]]/Tabel28[[#This Row],[Aantal lln (1)]]</f>
        <v>1.4336917562724014E-2</v>
      </c>
      <c r="V75"/>
      <c r="W75"/>
      <c r="X75"/>
      <c r="Y75"/>
      <c r="AA75"/>
      <c r="AB75"/>
      <c r="AC75"/>
      <c r="AD75"/>
    </row>
    <row r="76" spans="1:30" ht="24" x14ac:dyDescent="0.25">
      <c r="A76" s="67" t="s">
        <v>398</v>
      </c>
      <c r="B76" s="68">
        <v>8530</v>
      </c>
      <c r="C76" s="68" t="s">
        <v>110</v>
      </c>
      <c r="D76" s="86">
        <v>123703</v>
      </c>
      <c r="E76" s="87" t="s">
        <v>485</v>
      </c>
      <c r="F76" s="87" t="s">
        <v>430</v>
      </c>
      <c r="G76" s="87" t="s">
        <v>472</v>
      </c>
      <c r="H76" s="88">
        <v>40940</v>
      </c>
      <c r="I76" s="89">
        <v>224</v>
      </c>
      <c r="J76" s="89">
        <v>71</v>
      </c>
      <c r="K76" s="89">
        <v>60</v>
      </c>
      <c r="L76" s="89">
        <v>22</v>
      </c>
      <c r="M76" s="89">
        <v>37</v>
      </c>
      <c r="N76" s="115">
        <f>YEAR(Tabel28[[#This Row],[Teldatum (1)]])</f>
        <v>2012</v>
      </c>
      <c r="O76" s="110" t="str">
        <f>VLOOKUP(Tabel28[[#This Row],[Instelling]],Tabel30[#All],4,FALSE)</f>
        <v>Guldensporencollege</v>
      </c>
      <c r="P76" s="116">
        <f>Tabel28[[#This Row],[Indicator "opleiding moeder" (1)]]/Tabel28[[#This Row],[Aantal lln (1)]]</f>
        <v>0.3169642857142857</v>
      </c>
      <c r="Q76" s="116">
        <f>Tabel28[[#This Row],[Indicator "schooltoelage"]]/Tabel28[[#This Row],[Aantal lln (1)]]</f>
        <v>0.26785714285714285</v>
      </c>
      <c r="R76" s="116">
        <f>Tabel28[[#This Row],[Indicator "thuistaal" (1)]]/Tabel28[[#This Row],[Aantal lln (1)]]</f>
        <v>9.8214285714285712E-2</v>
      </c>
      <c r="S76" s="116">
        <f>Tabel28[[#This Row],[Indicator "buurt"]]/Tabel28[[#This Row],[Aantal lln (1)]]</f>
        <v>0.16517857142857142</v>
      </c>
    </row>
    <row r="77" spans="1:30" ht="24" x14ac:dyDescent="0.25">
      <c r="A77" s="67" t="s">
        <v>398</v>
      </c>
      <c r="B77" s="68">
        <v>8530</v>
      </c>
      <c r="C77" s="68" t="s">
        <v>110</v>
      </c>
      <c r="D77" s="90">
        <v>2469</v>
      </c>
      <c r="E77" s="87" t="s">
        <v>486</v>
      </c>
      <c r="F77" s="87" t="s">
        <v>444</v>
      </c>
      <c r="G77" s="87" t="s">
        <v>474</v>
      </c>
      <c r="H77" s="88">
        <v>40940</v>
      </c>
      <c r="I77" s="89">
        <v>194</v>
      </c>
      <c r="J77" s="89">
        <v>82</v>
      </c>
      <c r="K77" s="89">
        <v>62</v>
      </c>
      <c r="L77" s="89">
        <v>29</v>
      </c>
      <c r="M77" s="89">
        <v>8</v>
      </c>
      <c r="N77" s="115">
        <f>YEAR(Tabel28[[#This Row],[Teldatum (1)]])</f>
        <v>2012</v>
      </c>
      <c r="O77" s="110" t="str">
        <f>VLOOKUP(Tabel28[[#This Row],[Instelling]],Tabel30[#All],4,FALSE)</f>
        <v>GO Ter Gavers</v>
      </c>
      <c r="P77" s="116">
        <f>Tabel28[[#This Row],[Indicator "opleiding moeder" (1)]]/Tabel28[[#This Row],[Aantal lln (1)]]</f>
        <v>0.42268041237113402</v>
      </c>
      <c r="Q77" s="116">
        <f>Tabel28[[#This Row],[Indicator "schooltoelage"]]/Tabel28[[#This Row],[Aantal lln (1)]]</f>
        <v>0.31958762886597936</v>
      </c>
      <c r="R77" s="116">
        <f>Tabel28[[#This Row],[Indicator "thuistaal" (1)]]/Tabel28[[#This Row],[Aantal lln (1)]]</f>
        <v>0.14948453608247422</v>
      </c>
      <c r="S77" s="116">
        <f>Tabel28[[#This Row],[Indicator "buurt"]]/Tabel28[[#This Row],[Aantal lln (1)]]</f>
        <v>4.1237113402061855E-2</v>
      </c>
    </row>
    <row r="78" spans="1:30" ht="24" x14ac:dyDescent="0.25">
      <c r="A78" s="67" t="s">
        <v>398</v>
      </c>
      <c r="B78" s="68">
        <v>8530</v>
      </c>
      <c r="C78" s="68" t="s">
        <v>110</v>
      </c>
      <c r="D78" s="90">
        <v>19604</v>
      </c>
      <c r="E78" s="87" t="s">
        <v>475</v>
      </c>
      <c r="F78" s="87" t="s">
        <v>447</v>
      </c>
      <c r="G78" s="87" t="s">
        <v>476</v>
      </c>
      <c r="H78" s="88">
        <v>40940</v>
      </c>
      <c r="I78" s="89">
        <v>257</v>
      </c>
      <c r="J78" s="89">
        <v>40</v>
      </c>
      <c r="K78" s="89">
        <v>48</v>
      </c>
      <c r="L78" s="89">
        <v>18</v>
      </c>
      <c r="M78" s="89">
        <v>7</v>
      </c>
      <c r="N78" s="115">
        <f>YEAR(Tabel28[[#This Row],[Teldatum (1)]])</f>
        <v>2012</v>
      </c>
      <c r="O78" s="110" t="str">
        <f>VLOOKUP(Tabel28[[#This Row],[Instelling]],Tabel30[#All],4,FALSE)</f>
        <v>SBS Zuid</v>
      </c>
      <c r="P78" s="116">
        <f>Tabel28[[#This Row],[Indicator "opleiding moeder" (1)]]/Tabel28[[#This Row],[Aantal lln (1)]]</f>
        <v>0.1556420233463035</v>
      </c>
      <c r="Q78" s="116">
        <f>Tabel28[[#This Row],[Indicator "schooltoelage"]]/Tabel28[[#This Row],[Aantal lln (1)]]</f>
        <v>0.1867704280155642</v>
      </c>
      <c r="R78" s="116">
        <f>Tabel28[[#This Row],[Indicator "thuistaal" (1)]]/Tabel28[[#This Row],[Aantal lln (1)]]</f>
        <v>7.0038910505836577E-2</v>
      </c>
      <c r="S78" s="116">
        <f>Tabel28[[#This Row],[Indicator "buurt"]]/Tabel28[[#This Row],[Aantal lln (1)]]</f>
        <v>2.7237354085603113E-2</v>
      </c>
    </row>
    <row r="79" spans="1:30" ht="24" x14ac:dyDescent="0.25">
      <c r="A79" s="67" t="s">
        <v>398</v>
      </c>
      <c r="B79" s="68">
        <v>8530</v>
      </c>
      <c r="C79" s="68" t="s">
        <v>110</v>
      </c>
      <c r="D79" s="90">
        <v>19612</v>
      </c>
      <c r="E79" s="87" t="s">
        <v>477</v>
      </c>
      <c r="F79" s="87" t="s">
        <v>450</v>
      </c>
      <c r="G79" s="87" t="s">
        <v>478</v>
      </c>
      <c r="H79" s="88">
        <v>40940</v>
      </c>
      <c r="I79" s="89">
        <v>257</v>
      </c>
      <c r="J79" s="89">
        <v>61</v>
      </c>
      <c r="K79" s="89">
        <v>41</v>
      </c>
      <c r="L79" s="89">
        <v>29</v>
      </c>
      <c r="M79" s="89">
        <v>17</v>
      </c>
      <c r="N79" s="115">
        <f>YEAR(Tabel28[[#This Row],[Teldatum (1)]])</f>
        <v>2012</v>
      </c>
      <c r="O79" s="110" t="str">
        <f>VLOOKUP(Tabel28[[#This Row],[Instelling]],Tabel30[#All],4,FALSE)</f>
        <v>VBS H Hart</v>
      </c>
      <c r="P79" s="116">
        <f>Tabel28[[#This Row],[Indicator "opleiding moeder" (1)]]/Tabel28[[#This Row],[Aantal lln (1)]]</f>
        <v>0.23735408560311283</v>
      </c>
      <c r="Q79" s="116">
        <f>Tabel28[[#This Row],[Indicator "schooltoelage"]]/Tabel28[[#This Row],[Aantal lln (1)]]</f>
        <v>0.15953307392996108</v>
      </c>
      <c r="R79" s="116">
        <f>Tabel28[[#This Row],[Indicator "thuistaal" (1)]]/Tabel28[[#This Row],[Aantal lln (1)]]</f>
        <v>0.11284046692607004</v>
      </c>
      <c r="S79" s="116">
        <f>Tabel28[[#This Row],[Indicator "buurt"]]/Tabel28[[#This Row],[Aantal lln (1)]]</f>
        <v>6.6147859922178989E-2</v>
      </c>
    </row>
    <row r="80" spans="1:30" ht="24" x14ac:dyDescent="0.25">
      <c r="A80" s="67" t="s">
        <v>398</v>
      </c>
      <c r="B80" s="68">
        <v>8530</v>
      </c>
      <c r="C80" s="68" t="s">
        <v>110</v>
      </c>
      <c r="D80" s="90">
        <v>19621</v>
      </c>
      <c r="E80" s="87" t="s">
        <v>477</v>
      </c>
      <c r="F80" s="87" t="s">
        <v>453</v>
      </c>
      <c r="G80" s="87" t="s">
        <v>479</v>
      </c>
      <c r="H80" s="88">
        <v>40940</v>
      </c>
      <c r="I80" s="89">
        <v>212</v>
      </c>
      <c r="J80" s="89">
        <v>66</v>
      </c>
      <c r="K80" s="89">
        <v>52</v>
      </c>
      <c r="L80" s="89">
        <v>22</v>
      </c>
      <c r="M80" s="89">
        <v>5</v>
      </c>
      <c r="N80" s="115">
        <f>YEAR(Tabel28[[#This Row],[Teldatum (1)]])</f>
        <v>2012</v>
      </c>
      <c r="O80" s="110" t="str">
        <f>VLOOKUP(Tabel28[[#This Row],[Instelling]],Tabel30[#All],4,FALSE)</f>
        <v>VBS Mariaschool</v>
      </c>
      <c r="P80" s="116">
        <f>Tabel28[[#This Row],[Indicator "opleiding moeder" (1)]]/Tabel28[[#This Row],[Aantal lln (1)]]</f>
        <v>0.31132075471698112</v>
      </c>
      <c r="Q80" s="116">
        <f>Tabel28[[#This Row],[Indicator "schooltoelage"]]/Tabel28[[#This Row],[Aantal lln (1)]]</f>
        <v>0.24528301886792453</v>
      </c>
      <c r="R80" s="116">
        <f>Tabel28[[#This Row],[Indicator "thuistaal" (1)]]/Tabel28[[#This Row],[Aantal lln (1)]]</f>
        <v>0.10377358490566038</v>
      </c>
      <c r="S80" s="116">
        <f>Tabel28[[#This Row],[Indicator "buurt"]]/Tabel28[[#This Row],[Aantal lln (1)]]</f>
        <v>2.358490566037736E-2</v>
      </c>
    </row>
    <row r="81" spans="1:30" ht="24" x14ac:dyDescent="0.25">
      <c r="A81" s="67" t="s">
        <v>398</v>
      </c>
      <c r="B81" s="68">
        <v>8530</v>
      </c>
      <c r="C81" s="68" t="s">
        <v>110</v>
      </c>
      <c r="D81" s="90">
        <v>113076</v>
      </c>
      <c r="E81" s="87" t="s">
        <v>477</v>
      </c>
      <c r="F81" s="87" t="s">
        <v>456</v>
      </c>
      <c r="G81" s="87" t="s">
        <v>480</v>
      </c>
      <c r="H81" s="88">
        <v>40940</v>
      </c>
      <c r="I81" s="89">
        <v>288</v>
      </c>
      <c r="J81" s="89">
        <v>28</v>
      </c>
      <c r="K81" s="89">
        <v>37</v>
      </c>
      <c r="L81" s="89">
        <v>10</v>
      </c>
      <c r="M81" s="89">
        <v>11</v>
      </c>
      <c r="N81" s="115">
        <f>YEAR(Tabel28[[#This Row],[Teldatum (1)]])</f>
        <v>2012</v>
      </c>
      <c r="O81" s="110" t="str">
        <f>VLOOKUP(Tabel28[[#This Row],[Instelling]],Tabel30[#All],4,FALSE)</f>
        <v>VBS Stasegem</v>
      </c>
      <c r="P81" s="116">
        <f>Tabel28[[#This Row],[Indicator "opleiding moeder" (1)]]/Tabel28[[#This Row],[Aantal lln (1)]]</f>
        <v>9.7222222222222224E-2</v>
      </c>
      <c r="Q81" s="116">
        <f>Tabel28[[#This Row],[Indicator "schooltoelage"]]/Tabel28[[#This Row],[Aantal lln (1)]]</f>
        <v>0.12847222222222221</v>
      </c>
      <c r="R81" s="116">
        <f>Tabel28[[#This Row],[Indicator "thuistaal" (1)]]/Tabel28[[#This Row],[Aantal lln (1)]]</f>
        <v>3.4722222222222224E-2</v>
      </c>
      <c r="S81" s="116">
        <f>Tabel28[[#This Row],[Indicator "buurt"]]/Tabel28[[#This Row],[Aantal lln (1)]]</f>
        <v>3.8194444444444448E-2</v>
      </c>
      <c r="V81" s="101"/>
      <c r="W81" s="101"/>
      <c r="X81" s="101"/>
      <c r="Y81" s="101"/>
    </row>
    <row r="82" spans="1:30" ht="24" x14ac:dyDescent="0.25">
      <c r="A82" s="67" t="s">
        <v>398</v>
      </c>
      <c r="B82" s="68">
        <v>8530</v>
      </c>
      <c r="C82" s="68" t="s">
        <v>110</v>
      </c>
      <c r="D82" s="90">
        <v>115857</v>
      </c>
      <c r="E82" s="87" t="s">
        <v>475</v>
      </c>
      <c r="F82" s="87" t="s">
        <v>459</v>
      </c>
      <c r="G82" s="87" t="s">
        <v>478</v>
      </c>
      <c r="H82" s="88">
        <v>40940</v>
      </c>
      <c r="I82" s="89">
        <v>268</v>
      </c>
      <c r="J82" s="89">
        <v>89</v>
      </c>
      <c r="K82" s="89">
        <v>68</v>
      </c>
      <c r="L82" s="89">
        <v>57</v>
      </c>
      <c r="M82" s="89">
        <v>49</v>
      </c>
      <c r="N82" s="115">
        <f>YEAR(Tabel28[[#This Row],[Teldatum (1)]])</f>
        <v>2012</v>
      </c>
      <c r="O82" s="110" t="str">
        <f>VLOOKUP(Tabel28[[#This Row],[Instelling]],Tabel30[#All],4,FALSE)</f>
        <v>SBS Centrum</v>
      </c>
      <c r="P82" s="116">
        <f>Tabel28[[#This Row],[Indicator "opleiding moeder" (1)]]/Tabel28[[#This Row],[Aantal lln (1)]]</f>
        <v>0.33208955223880599</v>
      </c>
      <c r="Q82" s="116">
        <f>Tabel28[[#This Row],[Indicator "schooltoelage"]]/Tabel28[[#This Row],[Aantal lln (1)]]</f>
        <v>0.2537313432835821</v>
      </c>
      <c r="R82" s="116">
        <f>Tabel28[[#This Row],[Indicator "thuistaal" (1)]]/Tabel28[[#This Row],[Aantal lln (1)]]</f>
        <v>0.21268656716417911</v>
      </c>
      <c r="S82" s="116">
        <f>Tabel28[[#This Row],[Indicator "buurt"]]/Tabel28[[#This Row],[Aantal lln (1)]]</f>
        <v>0.18283582089552239</v>
      </c>
      <c r="V82" s="101"/>
      <c r="W82" s="101"/>
      <c r="X82" s="101"/>
      <c r="Y82" s="101"/>
    </row>
    <row r="83" spans="1:30" ht="24" x14ac:dyDescent="0.25">
      <c r="A83" s="67" t="s">
        <v>398</v>
      </c>
      <c r="B83" s="68">
        <v>8530</v>
      </c>
      <c r="C83" s="68" t="s">
        <v>110</v>
      </c>
      <c r="D83" s="90">
        <v>125641</v>
      </c>
      <c r="E83" s="87" t="s">
        <v>477</v>
      </c>
      <c r="F83" s="87" t="s">
        <v>461</v>
      </c>
      <c r="G83" s="87" t="s">
        <v>481</v>
      </c>
      <c r="H83" s="88">
        <v>41183</v>
      </c>
      <c r="I83" s="89">
        <v>181</v>
      </c>
      <c r="J83" s="89">
        <v>58</v>
      </c>
      <c r="K83" s="89">
        <v>43</v>
      </c>
      <c r="L83" s="89">
        <v>42</v>
      </c>
      <c r="M83" s="89">
        <v>12</v>
      </c>
      <c r="N83" s="115">
        <f>YEAR(Tabel28[[#This Row],[Teldatum (1)]])</f>
        <v>2012</v>
      </c>
      <c r="O83" s="110" t="str">
        <f>VLOOKUP(Tabel28[[#This Row],[Instelling]],Tabel30[#All],4,FALSE)</f>
        <v>VBS Sint Rita</v>
      </c>
      <c r="P83" s="116">
        <f>Tabel28[[#This Row],[Indicator "opleiding moeder" (1)]]/Tabel28[[#This Row],[Aantal lln (1)]]</f>
        <v>0.32044198895027626</v>
      </c>
      <c r="Q83" s="116">
        <f>Tabel28[[#This Row],[Indicator "schooltoelage"]]/Tabel28[[#This Row],[Aantal lln (1)]]</f>
        <v>0.23756906077348067</v>
      </c>
      <c r="R83" s="116">
        <f>Tabel28[[#This Row],[Indicator "thuistaal" (1)]]/Tabel28[[#This Row],[Aantal lln (1)]]</f>
        <v>0.23204419889502761</v>
      </c>
      <c r="S83" s="116">
        <f>Tabel28[[#This Row],[Indicator "buurt"]]/Tabel28[[#This Row],[Aantal lln (1)]]</f>
        <v>6.6298342541436461E-2</v>
      </c>
      <c r="V83" s="101"/>
      <c r="W83" s="101"/>
      <c r="X83" s="101"/>
      <c r="Y83" s="101"/>
    </row>
    <row r="84" spans="1:30" ht="24" x14ac:dyDescent="0.25">
      <c r="A84" s="67" t="s">
        <v>398</v>
      </c>
      <c r="B84" s="68">
        <v>8530</v>
      </c>
      <c r="C84" s="68" t="s">
        <v>110</v>
      </c>
      <c r="D84" s="90">
        <v>19596</v>
      </c>
      <c r="E84" s="87" t="s">
        <v>475</v>
      </c>
      <c r="F84" s="87" t="s">
        <v>464</v>
      </c>
      <c r="G84" s="87" t="s">
        <v>482</v>
      </c>
      <c r="H84" s="88">
        <v>40940</v>
      </c>
      <c r="I84" s="89">
        <v>205</v>
      </c>
      <c r="J84" s="89">
        <v>32</v>
      </c>
      <c r="K84" s="89">
        <v>34</v>
      </c>
      <c r="L84" s="89">
        <v>13</v>
      </c>
      <c r="M84" s="89">
        <v>9</v>
      </c>
      <c r="N84" s="115">
        <f>YEAR(Tabel28[[#This Row],[Teldatum (1)]])</f>
        <v>2012</v>
      </c>
      <c r="O84" s="110" t="str">
        <f>VLOOKUP(Tabel28[[#This Row],[Instelling]],Tabel30[#All],4,FALSE)</f>
        <v>SBS Noord</v>
      </c>
      <c r="P84" s="116">
        <f>Tabel28[[#This Row],[Indicator "opleiding moeder" (1)]]/Tabel28[[#This Row],[Aantal lln (1)]]</f>
        <v>0.15609756097560976</v>
      </c>
      <c r="Q84" s="116">
        <f>Tabel28[[#This Row],[Indicator "schooltoelage"]]/Tabel28[[#This Row],[Aantal lln (1)]]</f>
        <v>0.16585365853658537</v>
      </c>
      <c r="R84" s="116">
        <f>Tabel28[[#This Row],[Indicator "thuistaal" (1)]]/Tabel28[[#This Row],[Aantal lln (1)]]</f>
        <v>6.3414634146341464E-2</v>
      </c>
      <c r="S84" s="116">
        <f>Tabel28[[#This Row],[Indicator "buurt"]]/Tabel28[[#This Row],[Aantal lln (1)]]</f>
        <v>4.3902439024390241E-2</v>
      </c>
      <c r="V84" s="101"/>
      <c r="W84" s="101"/>
      <c r="X84" s="101"/>
      <c r="Y84" s="101"/>
    </row>
    <row r="85" spans="1:30" ht="24" x14ac:dyDescent="0.25">
      <c r="A85" s="67" t="s">
        <v>398</v>
      </c>
      <c r="B85" s="68">
        <v>8530</v>
      </c>
      <c r="C85" s="68" t="s">
        <v>110</v>
      </c>
      <c r="D85" s="90">
        <v>19737</v>
      </c>
      <c r="E85" s="87" t="s">
        <v>477</v>
      </c>
      <c r="F85" s="87" t="s">
        <v>467</v>
      </c>
      <c r="G85" s="87" t="s">
        <v>483</v>
      </c>
      <c r="H85" s="88">
        <v>40940</v>
      </c>
      <c r="I85" s="89">
        <v>311</v>
      </c>
      <c r="J85" s="89">
        <v>36</v>
      </c>
      <c r="K85" s="89">
        <v>35</v>
      </c>
      <c r="L85" s="89">
        <v>10</v>
      </c>
      <c r="M85" s="89">
        <v>0</v>
      </c>
      <c r="N85" s="115">
        <f>YEAR(Tabel28[[#This Row],[Teldatum (1)]])</f>
        <v>2012</v>
      </c>
      <c r="O85" s="110" t="str">
        <f>VLOOKUP(Tabel28[[#This Row],[Instelling]],Tabel30[#All],4,FALSE)</f>
        <v>VBS De Wingerd</v>
      </c>
      <c r="P85" s="116">
        <f>Tabel28[[#This Row],[Indicator "opleiding moeder" (1)]]/Tabel28[[#This Row],[Aantal lln (1)]]</f>
        <v>0.1157556270096463</v>
      </c>
      <c r="Q85" s="116">
        <f>Tabel28[[#This Row],[Indicator "schooltoelage"]]/Tabel28[[#This Row],[Aantal lln (1)]]</f>
        <v>0.11254019292604502</v>
      </c>
      <c r="R85" s="116">
        <f>Tabel28[[#This Row],[Indicator "thuistaal" (1)]]/Tabel28[[#This Row],[Aantal lln (1)]]</f>
        <v>3.215434083601286E-2</v>
      </c>
      <c r="S85" s="116">
        <f>Tabel28[[#This Row],[Indicator "buurt"]]/Tabel28[[#This Row],[Aantal lln (1)]]</f>
        <v>0</v>
      </c>
      <c r="V85" s="101"/>
      <c r="W85" s="101"/>
      <c r="X85" s="101"/>
      <c r="Y85" s="101"/>
    </row>
    <row r="86" spans="1:30" ht="24" x14ac:dyDescent="0.25">
      <c r="A86" s="67" t="s">
        <v>398</v>
      </c>
      <c r="B86" s="68">
        <v>8530</v>
      </c>
      <c r="C86" s="68" t="s">
        <v>110</v>
      </c>
      <c r="D86" s="90">
        <v>61176</v>
      </c>
      <c r="E86" s="87" t="s">
        <v>477</v>
      </c>
      <c r="F86" s="87" t="s">
        <v>469</v>
      </c>
      <c r="G86" s="87" t="s">
        <v>484</v>
      </c>
      <c r="H86" s="88">
        <v>40940</v>
      </c>
      <c r="I86" s="89">
        <v>276</v>
      </c>
      <c r="J86" s="89">
        <v>59</v>
      </c>
      <c r="K86" s="89">
        <v>58</v>
      </c>
      <c r="L86" s="89">
        <v>27</v>
      </c>
      <c r="M86" s="89">
        <v>3</v>
      </c>
      <c r="N86" s="115">
        <f>YEAR(Tabel28[[#This Row],[Teldatum (1)]])</f>
        <v>2012</v>
      </c>
      <c r="O86" s="110" t="str">
        <f>VLOOKUP(Tabel28[[#This Row],[Instelling]],Tabel30[#All],4,FALSE)</f>
        <v>VBS Bavikhove</v>
      </c>
      <c r="P86" s="116">
        <f>Tabel28[[#This Row],[Indicator "opleiding moeder" (1)]]/Tabel28[[#This Row],[Aantal lln (1)]]</f>
        <v>0.21376811594202899</v>
      </c>
      <c r="Q86" s="116">
        <f>Tabel28[[#This Row],[Indicator "schooltoelage"]]/Tabel28[[#This Row],[Aantal lln (1)]]</f>
        <v>0.21014492753623187</v>
      </c>
      <c r="R86" s="116">
        <f>Tabel28[[#This Row],[Indicator "thuistaal" (1)]]/Tabel28[[#This Row],[Aantal lln (1)]]</f>
        <v>9.7826086956521743E-2</v>
      </c>
      <c r="S86" s="116">
        <f>Tabel28[[#This Row],[Indicator "buurt"]]/Tabel28[[#This Row],[Aantal lln (1)]]</f>
        <v>1.0869565217391304E-2</v>
      </c>
      <c r="V86" s="101"/>
      <c r="W86" s="101"/>
      <c r="X86" s="101"/>
      <c r="Y86" s="101"/>
    </row>
    <row r="87" spans="1:30" s="25" customFormat="1" ht="24" x14ac:dyDescent="0.25">
      <c r="A87" s="67" t="s">
        <v>398</v>
      </c>
      <c r="B87" s="68">
        <v>8530</v>
      </c>
      <c r="C87" s="68" t="s">
        <v>110</v>
      </c>
      <c r="D87" s="91">
        <v>123703</v>
      </c>
      <c r="E87" s="87" t="s">
        <v>485</v>
      </c>
      <c r="F87" s="87" t="s">
        <v>430</v>
      </c>
      <c r="G87" s="87" t="s">
        <v>472</v>
      </c>
      <c r="H87" s="88">
        <v>41306</v>
      </c>
      <c r="I87" s="89">
        <v>240</v>
      </c>
      <c r="J87" s="89">
        <v>67</v>
      </c>
      <c r="K87" s="89">
        <v>70</v>
      </c>
      <c r="L87" s="89">
        <v>25</v>
      </c>
      <c r="M87" s="89">
        <v>43</v>
      </c>
      <c r="N87" s="115">
        <f>YEAR(Tabel28[[#This Row],[Teldatum (1)]])</f>
        <v>2013</v>
      </c>
      <c r="O87" s="110" t="str">
        <f>VLOOKUP(Tabel28[[#This Row],[Instelling]],Tabel30[#All],4,FALSE)</f>
        <v>Guldensporencollege</v>
      </c>
      <c r="P87" s="116">
        <f>Tabel28[[#This Row],[Indicator "opleiding moeder" (1)]]/Tabel28[[#This Row],[Aantal lln (1)]]</f>
        <v>0.27916666666666667</v>
      </c>
      <c r="Q87" s="116">
        <f>Tabel28[[#This Row],[Indicator "schooltoelage"]]/Tabel28[[#This Row],[Aantal lln (1)]]</f>
        <v>0.29166666666666669</v>
      </c>
      <c r="R87" s="116">
        <f>Tabel28[[#This Row],[Indicator "thuistaal" (1)]]/Tabel28[[#This Row],[Aantal lln (1)]]</f>
        <v>0.10416666666666667</v>
      </c>
      <c r="S87" s="116">
        <f>Tabel28[[#This Row],[Indicator "buurt"]]/Tabel28[[#This Row],[Aantal lln (1)]]</f>
        <v>0.17916666666666667</v>
      </c>
      <c r="T87" s="127"/>
      <c r="AA87"/>
      <c r="AB87"/>
      <c r="AC87"/>
      <c r="AD87"/>
    </row>
    <row r="88" spans="1:30" s="25" customFormat="1" ht="24" x14ac:dyDescent="0.25">
      <c r="A88" s="67" t="s">
        <v>398</v>
      </c>
      <c r="B88" s="68">
        <v>8530</v>
      </c>
      <c r="C88" s="68" t="s">
        <v>110</v>
      </c>
      <c r="D88" s="92">
        <v>2469</v>
      </c>
      <c r="E88" s="93" t="s">
        <v>486</v>
      </c>
      <c r="F88" s="93" t="s">
        <v>444</v>
      </c>
      <c r="G88" s="93" t="s">
        <v>474</v>
      </c>
      <c r="H88" s="88">
        <v>41306</v>
      </c>
      <c r="I88" s="89">
        <v>183</v>
      </c>
      <c r="J88" s="89">
        <v>76</v>
      </c>
      <c r="K88" s="89">
        <v>70</v>
      </c>
      <c r="L88" s="89">
        <v>34</v>
      </c>
      <c r="M88" s="89">
        <v>15</v>
      </c>
      <c r="N88" s="115">
        <f>YEAR(Tabel28[[#This Row],[Teldatum (1)]])</f>
        <v>2013</v>
      </c>
      <c r="O88" s="110" t="str">
        <f>VLOOKUP(Tabel28[[#This Row],[Instelling]],Tabel30[#All],4,FALSE)</f>
        <v>GO Ter Gavers</v>
      </c>
      <c r="P88" s="116">
        <f>Tabel28[[#This Row],[Indicator "opleiding moeder" (1)]]/Tabel28[[#This Row],[Aantal lln (1)]]</f>
        <v>0.41530054644808745</v>
      </c>
      <c r="Q88" s="116">
        <f>Tabel28[[#This Row],[Indicator "schooltoelage"]]/Tabel28[[#This Row],[Aantal lln (1)]]</f>
        <v>0.38251366120218577</v>
      </c>
      <c r="R88" s="116">
        <f>Tabel28[[#This Row],[Indicator "thuistaal" (1)]]/Tabel28[[#This Row],[Aantal lln (1)]]</f>
        <v>0.18579234972677597</v>
      </c>
      <c r="S88" s="116">
        <f>Tabel28[[#This Row],[Indicator "buurt"]]/Tabel28[[#This Row],[Aantal lln (1)]]</f>
        <v>8.1967213114754092E-2</v>
      </c>
      <c r="AA88"/>
      <c r="AB88"/>
      <c r="AC88"/>
      <c r="AD88"/>
    </row>
    <row r="89" spans="1:30" s="25" customFormat="1" ht="24" x14ac:dyDescent="0.25">
      <c r="A89" s="67" t="s">
        <v>398</v>
      </c>
      <c r="B89" s="68">
        <v>8530</v>
      </c>
      <c r="C89" s="68" t="s">
        <v>110</v>
      </c>
      <c r="D89" s="92">
        <v>19604</v>
      </c>
      <c r="E89" s="93" t="s">
        <v>475</v>
      </c>
      <c r="F89" s="93" t="s">
        <v>447</v>
      </c>
      <c r="G89" s="93" t="s">
        <v>476</v>
      </c>
      <c r="H89" s="88">
        <v>41306</v>
      </c>
      <c r="I89" s="89">
        <v>247</v>
      </c>
      <c r="J89" s="89">
        <v>36</v>
      </c>
      <c r="K89" s="89">
        <v>52</v>
      </c>
      <c r="L89" s="89">
        <v>16</v>
      </c>
      <c r="M89" s="89">
        <v>16</v>
      </c>
      <c r="N89" s="115">
        <f>YEAR(Tabel28[[#This Row],[Teldatum (1)]])</f>
        <v>2013</v>
      </c>
      <c r="O89" s="110" t="str">
        <f>VLOOKUP(Tabel28[[#This Row],[Instelling]],Tabel30[#All],4,FALSE)</f>
        <v>SBS Zuid</v>
      </c>
      <c r="P89" s="116">
        <f>Tabel28[[#This Row],[Indicator "opleiding moeder" (1)]]/Tabel28[[#This Row],[Aantal lln (1)]]</f>
        <v>0.145748987854251</v>
      </c>
      <c r="Q89" s="116">
        <f>Tabel28[[#This Row],[Indicator "schooltoelage"]]/Tabel28[[#This Row],[Aantal lln (1)]]</f>
        <v>0.21052631578947367</v>
      </c>
      <c r="R89" s="116">
        <f>Tabel28[[#This Row],[Indicator "thuistaal" (1)]]/Tabel28[[#This Row],[Aantal lln (1)]]</f>
        <v>6.4777327935222673E-2</v>
      </c>
      <c r="S89" s="116">
        <f>Tabel28[[#This Row],[Indicator "buurt"]]/Tabel28[[#This Row],[Aantal lln (1)]]</f>
        <v>6.4777327935222673E-2</v>
      </c>
      <c r="AA89"/>
      <c r="AB89"/>
      <c r="AC89"/>
      <c r="AD89"/>
    </row>
    <row r="90" spans="1:30" s="25" customFormat="1" ht="24" x14ac:dyDescent="0.25">
      <c r="A90" s="67" t="s">
        <v>398</v>
      </c>
      <c r="B90" s="68">
        <v>8530</v>
      </c>
      <c r="C90" s="68" t="s">
        <v>110</v>
      </c>
      <c r="D90" s="92">
        <v>19612</v>
      </c>
      <c r="E90" s="93" t="s">
        <v>477</v>
      </c>
      <c r="F90" s="93" t="s">
        <v>450</v>
      </c>
      <c r="G90" s="93" t="s">
        <v>478</v>
      </c>
      <c r="H90" s="88">
        <v>41306</v>
      </c>
      <c r="I90" s="89">
        <v>277</v>
      </c>
      <c r="J90" s="89">
        <v>73</v>
      </c>
      <c r="K90" s="89">
        <v>50</v>
      </c>
      <c r="L90" s="89">
        <v>37</v>
      </c>
      <c r="M90" s="89">
        <v>81</v>
      </c>
      <c r="N90" s="115">
        <f>YEAR(Tabel28[[#This Row],[Teldatum (1)]])</f>
        <v>2013</v>
      </c>
      <c r="O90" s="110" t="str">
        <f>VLOOKUP(Tabel28[[#This Row],[Instelling]],Tabel30[#All],4,FALSE)</f>
        <v>VBS H Hart</v>
      </c>
      <c r="P90" s="116">
        <f>Tabel28[[#This Row],[Indicator "opleiding moeder" (1)]]/Tabel28[[#This Row],[Aantal lln (1)]]</f>
        <v>0.26353790613718414</v>
      </c>
      <c r="Q90" s="116">
        <f>Tabel28[[#This Row],[Indicator "schooltoelage"]]/Tabel28[[#This Row],[Aantal lln (1)]]</f>
        <v>0.18050541516245489</v>
      </c>
      <c r="R90" s="116">
        <f>Tabel28[[#This Row],[Indicator "thuistaal" (1)]]/Tabel28[[#This Row],[Aantal lln (1)]]</f>
        <v>0.13357400722021662</v>
      </c>
      <c r="S90" s="116">
        <f>Tabel28[[#This Row],[Indicator "buurt"]]/Tabel28[[#This Row],[Aantal lln (1)]]</f>
        <v>0.29241877256317689</v>
      </c>
      <c r="AA90"/>
      <c r="AB90"/>
      <c r="AC90"/>
      <c r="AD90"/>
    </row>
    <row r="91" spans="1:30" s="25" customFormat="1" ht="24" x14ac:dyDescent="0.25">
      <c r="A91" s="67" t="s">
        <v>398</v>
      </c>
      <c r="B91" s="68">
        <v>8530</v>
      </c>
      <c r="C91" s="68" t="s">
        <v>110</v>
      </c>
      <c r="D91" s="92">
        <v>19621</v>
      </c>
      <c r="E91" s="93" t="s">
        <v>477</v>
      </c>
      <c r="F91" s="93" t="s">
        <v>453</v>
      </c>
      <c r="G91" s="93" t="s">
        <v>479</v>
      </c>
      <c r="H91" s="88">
        <v>41306</v>
      </c>
      <c r="I91" s="89">
        <v>228</v>
      </c>
      <c r="J91" s="89">
        <v>68</v>
      </c>
      <c r="K91" s="89">
        <v>67</v>
      </c>
      <c r="L91" s="89">
        <v>24</v>
      </c>
      <c r="M91" s="89">
        <v>5</v>
      </c>
      <c r="N91" s="115">
        <f>YEAR(Tabel28[[#This Row],[Teldatum (1)]])</f>
        <v>2013</v>
      </c>
      <c r="O91" s="110" t="str">
        <f>VLOOKUP(Tabel28[[#This Row],[Instelling]],Tabel30[#All],4,FALSE)</f>
        <v>VBS Mariaschool</v>
      </c>
      <c r="P91" s="116">
        <f>Tabel28[[#This Row],[Indicator "opleiding moeder" (1)]]/Tabel28[[#This Row],[Aantal lln (1)]]</f>
        <v>0.2982456140350877</v>
      </c>
      <c r="Q91" s="116">
        <f>Tabel28[[#This Row],[Indicator "schooltoelage"]]/Tabel28[[#This Row],[Aantal lln (1)]]</f>
        <v>0.29385964912280704</v>
      </c>
      <c r="R91" s="116">
        <f>Tabel28[[#This Row],[Indicator "thuistaal" (1)]]/Tabel28[[#This Row],[Aantal lln (1)]]</f>
        <v>0.10526315789473684</v>
      </c>
      <c r="S91" s="116">
        <f>Tabel28[[#This Row],[Indicator "buurt"]]/Tabel28[[#This Row],[Aantal lln (1)]]</f>
        <v>2.1929824561403508E-2</v>
      </c>
      <c r="AA91"/>
      <c r="AB91"/>
      <c r="AC91"/>
      <c r="AD91"/>
    </row>
    <row r="92" spans="1:30" s="25" customFormat="1" ht="24" x14ac:dyDescent="0.25">
      <c r="A92" s="67" t="s">
        <v>398</v>
      </c>
      <c r="B92" s="68">
        <v>8530</v>
      </c>
      <c r="C92" s="68" t="s">
        <v>110</v>
      </c>
      <c r="D92" s="92">
        <v>113076</v>
      </c>
      <c r="E92" s="93" t="s">
        <v>477</v>
      </c>
      <c r="F92" s="93" t="s">
        <v>456</v>
      </c>
      <c r="G92" s="93" t="s">
        <v>480</v>
      </c>
      <c r="H92" s="88">
        <v>41306</v>
      </c>
      <c r="I92" s="89">
        <v>309</v>
      </c>
      <c r="J92" s="89">
        <v>24</v>
      </c>
      <c r="K92" s="89">
        <v>46</v>
      </c>
      <c r="L92" s="89">
        <v>9</v>
      </c>
      <c r="M92" s="89">
        <v>17</v>
      </c>
      <c r="N92" s="115">
        <f>YEAR(Tabel28[[#This Row],[Teldatum (1)]])</f>
        <v>2013</v>
      </c>
      <c r="O92" s="110" t="str">
        <f>VLOOKUP(Tabel28[[#This Row],[Instelling]],Tabel30[#All],4,FALSE)</f>
        <v>VBS Stasegem</v>
      </c>
      <c r="P92" s="116">
        <f>Tabel28[[#This Row],[Indicator "opleiding moeder" (1)]]/Tabel28[[#This Row],[Aantal lln (1)]]</f>
        <v>7.7669902912621352E-2</v>
      </c>
      <c r="Q92" s="116">
        <f>Tabel28[[#This Row],[Indicator "schooltoelage"]]/Tabel28[[#This Row],[Aantal lln (1)]]</f>
        <v>0.14886731391585761</v>
      </c>
      <c r="R92" s="116">
        <f>Tabel28[[#This Row],[Indicator "thuistaal" (1)]]/Tabel28[[#This Row],[Aantal lln (1)]]</f>
        <v>2.9126213592233011E-2</v>
      </c>
      <c r="S92" s="116">
        <f>Tabel28[[#This Row],[Indicator "buurt"]]/Tabel28[[#This Row],[Aantal lln (1)]]</f>
        <v>5.5016181229773461E-2</v>
      </c>
      <c r="AA92"/>
      <c r="AB92"/>
      <c r="AC92"/>
      <c r="AD92"/>
    </row>
    <row r="93" spans="1:30" s="25" customFormat="1" ht="24" x14ac:dyDescent="0.25">
      <c r="A93" s="67" t="s">
        <v>398</v>
      </c>
      <c r="B93" s="68">
        <v>8530</v>
      </c>
      <c r="C93" s="68" t="s">
        <v>110</v>
      </c>
      <c r="D93" s="92">
        <v>115857</v>
      </c>
      <c r="E93" s="93" t="s">
        <v>475</v>
      </c>
      <c r="F93" s="93" t="s">
        <v>459</v>
      </c>
      <c r="G93" s="93" t="s">
        <v>478</v>
      </c>
      <c r="H93" s="88">
        <v>41306</v>
      </c>
      <c r="I93" s="89">
        <v>270</v>
      </c>
      <c r="J93" s="89">
        <v>87</v>
      </c>
      <c r="K93" s="89">
        <v>84</v>
      </c>
      <c r="L93" s="89">
        <v>56</v>
      </c>
      <c r="M93" s="89">
        <v>57</v>
      </c>
      <c r="N93" s="115">
        <f>YEAR(Tabel28[[#This Row],[Teldatum (1)]])</f>
        <v>2013</v>
      </c>
      <c r="O93" s="110" t="str">
        <f>VLOOKUP(Tabel28[[#This Row],[Instelling]],Tabel30[#All],4,FALSE)</f>
        <v>SBS Centrum</v>
      </c>
      <c r="P93" s="116">
        <f>Tabel28[[#This Row],[Indicator "opleiding moeder" (1)]]/Tabel28[[#This Row],[Aantal lln (1)]]</f>
        <v>0.32222222222222224</v>
      </c>
      <c r="Q93" s="116">
        <f>Tabel28[[#This Row],[Indicator "schooltoelage"]]/Tabel28[[#This Row],[Aantal lln (1)]]</f>
        <v>0.31111111111111112</v>
      </c>
      <c r="R93" s="116">
        <f>Tabel28[[#This Row],[Indicator "thuistaal" (1)]]/Tabel28[[#This Row],[Aantal lln (1)]]</f>
        <v>0.2074074074074074</v>
      </c>
      <c r="S93" s="116">
        <f>Tabel28[[#This Row],[Indicator "buurt"]]/Tabel28[[#This Row],[Aantal lln (1)]]</f>
        <v>0.21111111111111111</v>
      </c>
      <c r="AA93"/>
      <c r="AB93"/>
      <c r="AC93"/>
      <c r="AD93"/>
    </row>
    <row r="94" spans="1:30" s="25" customFormat="1" ht="24" x14ac:dyDescent="0.25">
      <c r="A94" s="67" t="s">
        <v>398</v>
      </c>
      <c r="B94" s="68">
        <v>8530</v>
      </c>
      <c r="C94" s="68" t="s">
        <v>110</v>
      </c>
      <c r="D94" s="92">
        <v>125641</v>
      </c>
      <c r="E94" s="93" t="s">
        <v>477</v>
      </c>
      <c r="F94" s="93" t="s">
        <v>461</v>
      </c>
      <c r="G94" s="93" t="s">
        <v>481</v>
      </c>
      <c r="H94" s="88">
        <v>41306</v>
      </c>
      <c r="I94" s="89">
        <v>183</v>
      </c>
      <c r="J94" s="89">
        <v>61</v>
      </c>
      <c r="K94" s="89">
        <v>54</v>
      </c>
      <c r="L94" s="89">
        <v>44</v>
      </c>
      <c r="M94" s="89">
        <v>16</v>
      </c>
      <c r="N94" s="115">
        <f>YEAR(Tabel28[[#This Row],[Teldatum (1)]])</f>
        <v>2013</v>
      </c>
      <c r="O94" s="110" t="str">
        <f>VLOOKUP(Tabel28[[#This Row],[Instelling]],Tabel30[#All],4,FALSE)</f>
        <v>VBS Sint Rita</v>
      </c>
      <c r="P94" s="116">
        <f>Tabel28[[#This Row],[Indicator "opleiding moeder" (1)]]/Tabel28[[#This Row],[Aantal lln (1)]]</f>
        <v>0.33333333333333331</v>
      </c>
      <c r="Q94" s="116">
        <f>Tabel28[[#This Row],[Indicator "schooltoelage"]]/Tabel28[[#This Row],[Aantal lln (1)]]</f>
        <v>0.29508196721311475</v>
      </c>
      <c r="R94" s="116">
        <f>Tabel28[[#This Row],[Indicator "thuistaal" (1)]]/Tabel28[[#This Row],[Aantal lln (1)]]</f>
        <v>0.24043715846994534</v>
      </c>
      <c r="S94" s="116">
        <f>Tabel28[[#This Row],[Indicator "buurt"]]/Tabel28[[#This Row],[Aantal lln (1)]]</f>
        <v>8.7431693989071038E-2</v>
      </c>
      <c r="AA94"/>
      <c r="AB94"/>
      <c r="AC94"/>
      <c r="AD94"/>
    </row>
    <row r="95" spans="1:30" s="25" customFormat="1" ht="24" x14ac:dyDescent="0.25">
      <c r="A95" s="67" t="s">
        <v>398</v>
      </c>
      <c r="B95" s="68">
        <v>8530</v>
      </c>
      <c r="C95" s="68" t="s">
        <v>110</v>
      </c>
      <c r="D95" s="92">
        <v>19596</v>
      </c>
      <c r="E95" s="93" t="s">
        <v>475</v>
      </c>
      <c r="F95" s="93" t="s">
        <v>464</v>
      </c>
      <c r="G95" s="93" t="s">
        <v>482</v>
      </c>
      <c r="H95" s="88">
        <v>41306</v>
      </c>
      <c r="I95" s="89">
        <v>219</v>
      </c>
      <c r="J95" s="89">
        <v>28</v>
      </c>
      <c r="K95" s="89">
        <v>26</v>
      </c>
      <c r="L95" s="89">
        <v>12</v>
      </c>
      <c r="M95" s="89">
        <v>9</v>
      </c>
      <c r="N95" s="115">
        <f>YEAR(Tabel28[[#This Row],[Teldatum (1)]])</f>
        <v>2013</v>
      </c>
      <c r="O95" s="110" t="str">
        <f>VLOOKUP(Tabel28[[#This Row],[Instelling]],Tabel30[#All],4,FALSE)</f>
        <v>SBS Noord</v>
      </c>
      <c r="P95" s="116">
        <f>Tabel28[[#This Row],[Indicator "opleiding moeder" (1)]]/Tabel28[[#This Row],[Aantal lln (1)]]</f>
        <v>0.12785388127853881</v>
      </c>
      <c r="Q95" s="116">
        <f>Tabel28[[#This Row],[Indicator "schooltoelage"]]/Tabel28[[#This Row],[Aantal lln (1)]]</f>
        <v>0.11872146118721461</v>
      </c>
      <c r="R95" s="116">
        <f>Tabel28[[#This Row],[Indicator "thuistaal" (1)]]/Tabel28[[#This Row],[Aantal lln (1)]]</f>
        <v>5.4794520547945202E-2</v>
      </c>
      <c r="S95" s="116">
        <f>Tabel28[[#This Row],[Indicator "buurt"]]/Tabel28[[#This Row],[Aantal lln (1)]]</f>
        <v>4.1095890410958902E-2</v>
      </c>
      <c r="AA95"/>
      <c r="AB95"/>
      <c r="AC95"/>
      <c r="AD95"/>
    </row>
    <row r="96" spans="1:30" s="25" customFormat="1" ht="24" x14ac:dyDescent="0.25">
      <c r="A96" s="67" t="s">
        <v>398</v>
      </c>
      <c r="B96" s="68">
        <v>8530</v>
      </c>
      <c r="C96" s="68" t="s">
        <v>110</v>
      </c>
      <c r="D96" s="92">
        <v>19737</v>
      </c>
      <c r="E96" s="93" t="s">
        <v>477</v>
      </c>
      <c r="F96" s="93" t="s">
        <v>467</v>
      </c>
      <c r="G96" s="93" t="s">
        <v>483</v>
      </c>
      <c r="H96" s="88">
        <v>41306</v>
      </c>
      <c r="I96" s="89">
        <v>314</v>
      </c>
      <c r="J96" s="89">
        <v>45</v>
      </c>
      <c r="K96" s="89">
        <v>32</v>
      </c>
      <c r="L96" s="89">
        <v>11</v>
      </c>
      <c r="M96" s="89">
        <v>4</v>
      </c>
      <c r="N96" s="115">
        <f>YEAR(Tabel28[[#This Row],[Teldatum (1)]])</f>
        <v>2013</v>
      </c>
      <c r="O96" s="110" t="str">
        <f>VLOOKUP(Tabel28[[#This Row],[Instelling]],Tabel30[#All],4,FALSE)</f>
        <v>VBS De Wingerd</v>
      </c>
      <c r="P96" s="116">
        <f>Tabel28[[#This Row],[Indicator "opleiding moeder" (1)]]/Tabel28[[#This Row],[Aantal lln (1)]]</f>
        <v>0.14331210191082802</v>
      </c>
      <c r="Q96" s="116">
        <f>Tabel28[[#This Row],[Indicator "schooltoelage"]]/Tabel28[[#This Row],[Aantal lln (1)]]</f>
        <v>0.10191082802547771</v>
      </c>
      <c r="R96" s="116">
        <f>Tabel28[[#This Row],[Indicator "thuistaal" (1)]]/Tabel28[[#This Row],[Aantal lln (1)]]</f>
        <v>3.5031847133757961E-2</v>
      </c>
      <c r="S96" s="116">
        <f>Tabel28[[#This Row],[Indicator "buurt"]]/Tabel28[[#This Row],[Aantal lln (1)]]</f>
        <v>1.2738853503184714E-2</v>
      </c>
      <c r="AA96"/>
      <c r="AB96"/>
      <c r="AC96"/>
      <c r="AD96"/>
    </row>
    <row r="97" spans="1:30" s="25" customFormat="1" ht="24" x14ac:dyDescent="0.25">
      <c r="A97" s="67" t="s">
        <v>398</v>
      </c>
      <c r="B97" s="68">
        <v>8530</v>
      </c>
      <c r="C97" s="68" t="s">
        <v>110</v>
      </c>
      <c r="D97" s="92">
        <v>61176</v>
      </c>
      <c r="E97" s="93" t="s">
        <v>477</v>
      </c>
      <c r="F97" s="93" t="s">
        <v>469</v>
      </c>
      <c r="G97" s="93" t="s">
        <v>484</v>
      </c>
      <c r="H97" s="88">
        <v>41306</v>
      </c>
      <c r="I97" s="89">
        <v>269</v>
      </c>
      <c r="J97" s="89">
        <v>53</v>
      </c>
      <c r="K97" s="89">
        <v>54</v>
      </c>
      <c r="L97" s="89">
        <v>20</v>
      </c>
      <c r="M97" s="89">
        <v>4</v>
      </c>
      <c r="N97" s="115">
        <f>YEAR(Tabel28[[#This Row],[Teldatum (1)]])</f>
        <v>2013</v>
      </c>
      <c r="O97" s="110" t="str">
        <f>VLOOKUP(Tabel28[[#This Row],[Instelling]],Tabel30[#All],4,FALSE)</f>
        <v>VBS Bavikhove</v>
      </c>
      <c r="P97" s="116">
        <f>Tabel28[[#This Row],[Indicator "opleiding moeder" (1)]]/Tabel28[[#This Row],[Aantal lln (1)]]</f>
        <v>0.19702602230483271</v>
      </c>
      <c r="Q97" s="116">
        <f>Tabel28[[#This Row],[Indicator "schooltoelage"]]/Tabel28[[#This Row],[Aantal lln (1)]]</f>
        <v>0.20074349442379183</v>
      </c>
      <c r="R97" s="116">
        <f>Tabel28[[#This Row],[Indicator "thuistaal" (1)]]/Tabel28[[#This Row],[Aantal lln (1)]]</f>
        <v>7.434944237918216E-2</v>
      </c>
      <c r="S97" s="116">
        <f>Tabel28[[#This Row],[Indicator "buurt"]]/Tabel28[[#This Row],[Aantal lln (1)]]</f>
        <v>1.4869888475836431E-2</v>
      </c>
      <c r="AA97"/>
      <c r="AB97"/>
      <c r="AC97"/>
      <c r="AD97"/>
    </row>
    <row r="98" spans="1:30" s="25" customFormat="1" ht="24" x14ac:dyDescent="0.25">
      <c r="A98" s="67" t="s">
        <v>398</v>
      </c>
      <c r="B98" s="68">
        <v>8530</v>
      </c>
      <c r="C98" s="68" t="s">
        <v>110</v>
      </c>
      <c r="D98" s="86">
        <v>123703</v>
      </c>
      <c r="E98" s="87" t="s">
        <v>485</v>
      </c>
      <c r="F98" s="87" t="s">
        <v>430</v>
      </c>
      <c r="G98" s="87">
        <v>34</v>
      </c>
      <c r="H98" s="88">
        <v>41671</v>
      </c>
      <c r="I98" s="89">
        <v>134</v>
      </c>
      <c r="J98" s="89">
        <v>44</v>
      </c>
      <c r="K98" s="89">
        <v>43</v>
      </c>
      <c r="L98" s="89">
        <v>14</v>
      </c>
      <c r="M98" s="89">
        <v>23</v>
      </c>
      <c r="N98" s="115">
        <f>YEAR(Tabel28[[#This Row],[Teldatum (1)]])</f>
        <v>2014</v>
      </c>
      <c r="O98" s="110" t="str">
        <f>VLOOKUP(Tabel28[[#This Row],[Instelling]],Tabel30[#All],4,FALSE)</f>
        <v>Guldensporencollege</v>
      </c>
      <c r="P98" s="116">
        <f>Tabel28[[#This Row],[Indicator "opleiding moeder" (1)]]/Tabel28[[#This Row],[Aantal lln (1)]]</f>
        <v>0.32835820895522388</v>
      </c>
      <c r="Q98" s="116">
        <f>Tabel28[[#This Row],[Indicator "schooltoelage"]]/Tabel28[[#This Row],[Aantal lln (1)]]</f>
        <v>0.32089552238805968</v>
      </c>
      <c r="R98" s="116">
        <f>Tabel28[[#This Row],[Indicator "thuistaal" (1)]]/Tabel28[[#This Row],[Aantal lln (1)]]</f>
        <v>0.1044776119402985</v>
      </c>
      <c r="S98" s="116">
        <f>Tabel28[[#This Row],[Indicator "buurt"]]/Tabel28[[#This Row],[Aantal lln (1)]]</f>
        <v>0.17164179104477612</v>
      </c>
      <c r="AA98"/>
      <c r="AB98"/>
      <c r="AC98"/>
      <c r="AD98"/>
    </row>
    <row r="99" spans="1:30" s="25" customFormat="1" ht="24" x14ac:dyDescent="0.25">
      <c r="A99" s="67" t="s">
        <v>398</v>
      </c>
      <c r="B99" s="68">
        <v>8530</v>
      </c>
      <c r="C99" s="68" t="s">
        <v>110</v>
      </c>
      <c r="D99" s="92">
        <v>2469</v>
      </c>
      <c r="E99" s="93" t="s">
        <v>486</v>
      </c>
      <c r="F99" s="93" t="s">
        <v>444</v>
      </c>
      <c r="G99" s="93" t="s">
        <v>445</v>
      </c>
      <c r="H99" s="88">
        <v>41671</v>
      </c>
      <c r="I99" s="89">
        <v>175</v>
      </c>
      <c r="J99" s="89">
        <v>65</v>
      </c>
      <c r="K99" s="89">
        <v>63</v>
      </c>
      <c r="L99" s="89">
        <v>33</v>
      </c>
      <c r="M99" s="89">
        <v>11</v>
      </c>
      <c r="N99" s="115">
        <f>YEAR(Tabel28[[#This Row],[Teldatum (1)]])</f>
        <v>2014</v>
      </c>
      <c r="O99" s="110" t="str">
        <f>VLOOKUP(Tabel28[[#This Row],[Instelling]],Tabel30[#All],4,FALSE)</f>
        <v>GO Ter Gavers</v>
      </c>
      <c r="P99" s="116">
        <f>Tabel28[[#This Row],[Indicator "opleiding moeder" (1)]]/Tabel28[[#This Row],[Aantal lln (1)]]</f>
        <v>0.37142857142857144</v>
      </c>
      <c r="Q99" s="116">
        <f>Tabel28[[#This Row],[Indicator "schooltoelage"]]/Tabel28[[#This Row],[Aantal lln (1)]]</f>
        <v>0.36</v>
      </c>
      <c r="R99" s="116">
        <f>Tabel28[[#This Row],[Indicator "thuistaal" (1)]]/Tabel28[[#This Row],[Aantal lln (1)]]</f>
        <v>0.18857142857142858</v>
      </c>
      <c r="S99" s="116">
        <f>Tabel28[[#This Row],[Indicator "buurt"]]/Tabel28[[#This Row],[Aantal lln (1)]]</f>
        <v>6.2857142857142861E-2</v>
      </c>
      <c r="AA99"/>
      <c r="AB99"/>
      <c r="AC99"/>
      <c r="AD99"/>
    </row>
    <row r="100" spans="1:30" s="25" customFormat="1" ht="24" x14ac:dyDescent="0.25">
      <c r="A100" s="67" t="s">
        <v>398</v>
      </c>
      <c r="B100" s="68">
        <v>8530</v>
      </c>
      <c r="C100" s="68" t="s">
        <v>110</v>
      </c>
      <c r="D100" s="92">
        <v>19604</v>
      </c>
      <c r="E100" s="93" t="s">
        <v>487</v>
      </c>
      <c r="F100" s="93" t="s">
        <v>447</v>
      </c>
      <c r="G100" s="93">
        <v>91</v>
      </c>
      <c r="H100" s="88">
        <v>41913</v>
      </c>
      <c r="I100" s="89">
        <v>263</v>
      </c>
      <c r="J100" s="89">
        <v>18</v>
      </c>
      <c r="K100" s="89">
        <v>31</v>
      </c>
      <c r="L100" s="89">
        <v>10</v>
      </c>
      <c r="M100" s="89">
        <v>7</v>
      </c>
      <c r="N100" s="115">
        <f>YEAR(Tabel28[[#This Row],[Teldatum (1)]])</f>
        <v>2014</v>
      </c>
      <c r="O100" s="110" t="str">
        <f>VLOOKUP(Tabel28[[#This Row],[Instelling]],Tabel30[#All],4,FALSE)</f>
        <v>SBS Zuid</v>
      </c>
      <c r="P100" s="116">
        <f>Tabel28[[#This Row],[Indicator "opleiding moeder" (1)]]/Tabel28[[#This Row],[Aantal lln (1)]]</f>
        <v>6.8441064638783272E-2</v>
      </c>
      <c r="Q100" s="116">
        <f>Tabel28[[#This Row],[Indicator "schooltoelage"]]/Tabel28[[#This Row],[Aantal lln (1)]]</f>
        <v>0.11787072243346007</v>
      </c>
      <c r="R100" s="116">
        <f>Tabel28[[#This Row],[Indicator "thuistaal" (1)]]/Tabel28[[#This Row],[Aantal lln (1)]]</f>
        <v>3.8022813688212927E-2</v>
      </c>
      <c r="S100" s="116">
        <f>Tabel28[[#This Row],[Indicator "buurt"]]/Tabel28[[#This Row],[Aantal lln (1)]]</f>
        <v>2.6615969581749048E-2</v>
      </c>
      <c r="AA100"/>
      <c r="AB100"/>
      <c r="AC100"/>
      <c r="AD100"/>
    </row>
    <row r="101" spans="1:30" s="25" customFormat="1" ht="24" x14ac:dyDescent="0.25">
      <c r="A101" s="67" t="s">
        <v>398</v>
      </c>
      <c r="B101" s="68">
        <v>8530</v>
      </c>
      <c r="C101" s="68" t="s">
        <v>110</v>
      </c>
      <c r="D101" s="92">
        <v>19612</v>
      </c>
      <c r="E101" s="93" t="s">
        <v>488</v>
      </c>
      <c r="F101" s="93" t="s">
        <v>450</v>
      </c>
      <c r="G101" s="93">
        <v>21</v>
      </c>
      <c r="H101" s="88">
        <v>41671</v>
      </c>
      <c r="I101" s="89">
        <v>293</v>
      </c>
      <c r="J101" s="89">
        <v>72</v>
      </c>
      <c r="K101" s="89">
        <v>52</v>
      </c>
      <c r="L101" s="89">
        <v>38</v>
      </c>
      <c r="M101" s="89">
        <v>17</v>
      </c>
      <c r="N101" s="115">
        <f>YEAR(Tabel28[[#This Row],[Teldatum (1)]])</f>
        <v>2014</v>
      </c>
      <c r="O101" s="110" t="str">
        <f>VLOOKUP(Tabel28[[#This Row],[Instelling]],Tabel30[#All],4,FALSE)</f>
        <v>VBS H Hart</v>
      </c>
      <c r="P101" s="116">
        <f>Tabel28[[#This Row],[Indicator "opleiding moeder" (1)]]/Tabel28[[#This Row],[Aantal lln (1)]]</f>
        <v>0.24573378839590443</v>
      </c>
      <c r="Q101" s="116">
        <f>Tabel28[[#This Row],[Indicator "schooltoelage"]]/Tabel28[[#This Row],[Aantal lln (1)]]</f>
        <v>0.17747440273037543</v>
      </c>
      <c r="R101" s="116">
        <f>Tabel28[[#This Row],[Indicator "thuistaal" (1)]]/Tabel28[[#This Row],[Aantal lln (1)]]</f>
        <v>0.12969283276450511</v>
      </c>
      <c r="S101" s="116">
        <f>Tabel28[[#This Row],[Indicator "buurt"]]/Tabel28[[#This Row],[Aantal lln (1)]]</f>
        <v>5.8020477815699661E-2</v>
      </c>
      <c r="AA101"/>
      <c r="AB101"/>
      <c r="AC101"/>
      <c r="AD101"/>
    </row>
    <row r="102" spans="1:30" s="25" customFormat="1" ht="24" x14ac:dyDescent="0.25">
      <c r="A102" s="67" t="s">
        <v>398</v>
      </c>
      <c r="B102" s="68">
        <v>8530</v>
      </c>
      <c r="C102" s="68" t="s">
        <v>110</v>
      </c>
      <c r="D102" s="92">
        <v>19621</v>
      </c>
      <c r="E102" s="93" t="s">
        <v>489</v>
      </c>
      <c r="F102" s="93" t="s">
        <v>453</v>
      </c>
      <c r="G102" s="93">
        <v>70</v>
      </c>
      <c r="H102" s="88">
        <v>41671</v>
      </c>
      <c r="I102" s="89">
        <v>238</v>
      </c>
      <c r="J102" s="89">
        <v>65</v>
      </c>
      <c r="K102" s="89">
        <v>64</v>
      </c>
      <c r="L102" s="89">
        <v>21</v>
      </c>
      <c r="M102" s="89">
        <v>4</v>
      </c>
      <c r="N102" s="115">
        <f>YEAR(Tabel28[[#This Row],[Teldatum (1)]])</f>
        <v>2014</v>
      </c>
      <c r="O102" s="110" t="str">
        <f>VLOOKUP(Tabel28[[#This Row],[Instelling]],Tabel30[#All],4,FALSE)</f>
        <v>VBS Mariaschool</v>
      </c>
      <c r="P102" s="116">
        <f>Tabel28[[#This Row],[Indicator "opleiding moeder" (1)]]/Tabel28[[#This Row],[Aantal lln (1)]]</f>
        <v>0.27310924369747897</v>
      </c>
      <c r="Q102" s="116">
        <f>Tabel28[[#This Row],[Indicator "schooltoelage"]]/Tabel28[[#This Row],[Aantal lln (1)]]</f>
        <v>0.26890756302521007</v>
      </c>
      <c r="R102" s="116">
        <f>Tabel28[[#This Row],[Indicator "thuistaal" (1)]]/Tabel28[[#This Row],[Aantal lln (1)]]</f>
        <v>8.8235294117647065E-2</v>
      </c>
      <c r="S102" s="116">
        <f>Tabel28[[#This Row],[Indicator "buurt"]]/Tabel28[[#This Row],[Aantal lln (1)]]</f>
        <v>1.680672268907563E-2</v>
      </c>
      <c r="AA102"/>
      <c r="AB102"/>
      <c r="AC102"/>
      <c r="AD102"/>
    </row>
    <row r="103" spans="1:30" s="25" customFormat="1" ht="24" x14ac:dyDescent="0.25">
      <c r="A103" s="67" t="s">
        <v>398</v>
      </c>
      <c r="B103" s="68">
        <v>8530</v>
      </c>
      <c r="C103" s="68" t="s">
        <v>110</v>
      </c>
      <c r="D103" s="92">
        <v>113076</v>
      </c>
      <c r="E103" s="93" t="s">
        <v>477</v>
      </c>
      <c r="F103" s="93" t="s">
        <v>456</v>
      </c>
      <c r="G103" s="93">
        <v>32</v>
      </c>
      <c r="H103" s="88">
        <v>41671</v>
      </c>
      <c r="I103" s="89">
        <v>324</v>
      </c>
      <c r="J103" s="89">
        <v>25</v>
      </c>
      <c r="K103" s="89">
        <v>44</v>
      </c>
      <c r="L103" s="89">
        <v>14</v>
      </c>
      <c r="M103" s="89">
        <v>19</v>
      </c>
      <c r="N103" s="115">
        <f>YEAR(Tabel28[[#This Row],[Teldatum (1)]])</f>
        <v>2014</v>
      </c>
      <c r="O103" s="110" t="str">
        <f>VLOOKUP(Tabel28[[#This Row],[Instelling]],Tabel30[#All],4,FALSE)</f>
        <v>VBS Stasegem</v>
      </c>
      <c r="P103" s="116">
        <f>Tabel28[[#This Row],[Indicator "opleiding moeder" (1)]]/Tabel28[[#This Row],[Aantal lln (1)]]</f>
        <v>7.716049382716049E-2</v>
      </c>
      <c r="Q103" s="116">
        <f>Tabel28[[#This Row],[Indicator "schooltoelage"]]/Tabel28[[#This Row],[Aantal lln (1)]]</f>
        <v>0.13580246913580246</v>
      </c>
      <c r="R103" s="116">
        <f>Tabel28[[#This Row],[Indicator "thuistaal" (1)]]/Tabel28[[#This Row],[Aantal lln (1)]]</f>
        <v>4.3209876543209874E-2</v>
      </c>
      <c r="S103" s="116">
        <f>Tabel28[[#This Row],[Indicator "buurt"]]/Tabel28[[#This Row],[Aantal lln (1)]]</f>
        <v>5.8641975308641972E-2</v>
      </c>
      <c r="AA103"/>
      <c r="AB103"/>
      <c r="AC103"/>
      <c r="AD103"/>
    </row>
    <row r="104" spans="1:30" s="25" customFormat="1" ht="24" x14ac:dyDescent="0.25">
      <c r="A104" s="67" t="s">
        <v>398</v>
      </c>
      <c r="B104" s="68">
        <v>8530</v>
      </c>
      <c r="C104" s="68" t="s">
        <v>110</v>
      </c>
      <c r="D104" s="92">
        <v>115857</v>
      </c>
      <c r="E104" s="93" t="s">
        <v>490</v>
      </c>
      <c r="F104" s="93" t="s">
        <v>459</v>
      </c>
      <c r="G104" s="93">
        <v>21</v>
      </c>
      <c r="H104" s="88">
        <v>41671</v>
      </c>
      <c r="I104" s="89">
        <v>265</v>
      </c>
      <c r="J104" s="89">
        <v>102</v>
      </c>
      <c r="K104" s="89">
        <v>85</v>
      </c>
      <c r="L104" s="89">
        <v>66</v>
      </c>
      <c r="M104" s="89">
        <v>46</v>
      </c>
      <c r="N104" s="115">
        <f>YEAR(Tabel28[[#This Row],[Teldatum (1)]])</f>
        <v>2014</v>
      </c>
      <c r="O104" s="110" t="str">
        <f>VLOOKUP(Tabel28[[#This Row],[Instelling]],Tabel30[#All],4,FALSE)</f>
        <v>SBS Centrum</v>
      </c>
      <c r="P104" s="116">
        <f>Tabel28[[#This Row],[Indicator "opleiding moeder" (1)]]/Tabel28[[#This Row],[Aantal lln (1)]]</f>
        <v>0.38490566037735852</v>
      </c>
      <c r="Q104" s="116">
        <f>Tabel28[[#This Row],[Indicator "schooltoelage"]]/Tabel28[[#This Row],[Aantal lln (1)]]</f>
        <v>0.32075471698113206</v>
      </c>
      <c r="R104" s="116">
        <f>Tabel28[[#This Row],[Indicator "thuistaal" (1)]]/Tabel28[[#This Row],[Aantal lln (1)]]</f>
        <v>0.24905660377358491</v>
      </c>
      <c r="S104" s="116">
        <f>Tabel28[[#This Row],[Indicator "buurt"]]/Tabel28[[#This Row],[Aantal lln (1)]]</f>
        <v>0.17358490566037735</v>
      </c>
      <c r="AA104"/>
      <c r="AB104"/>
      <c r="AC104"/>
      <c r="AD104"/>
    </row>
    <row r="105" spans="1:30" s="25" customFormat="1" ht="24" x14ac:dyDescent="0.25">
      <c r="A105" s="67" t="s">
        <v>398</v>
      </c>
      <c r="B105" s="68">
        <v>8530</v>
      </c>
      <c r="C105" s="68" t="s">
        <v>110</v>
      </c>
      <c r="D105" s="92">
        <v>125641</v>
      </c>
      <c r="E105" s="93" t="s">
        <v>491</v>
      </c>
      <c r="F105" s="93" t="s">
        <v>461</v>
      </c>
      <c r="G105" s="93">
        <v>24</v>
      </c>
      <c r="H105" s="88">
        <v>41671</v>
      </c>
      <c r="I105" s="89">
        <v>200</v>
      </c>
      <c r="J105" s="89">
        <v>70</v>
      </c>
      <c r="K105" s="89">
        <v>64</v>
      </c>
      <c r="L105" s="89">
        <v>47</v>
      </c>
      <c r="M105" s="89">
        <v>9</v>
      </c>
      <c r="N105" s="115">
        <f>YEAR(Tabel28[[#This Row],[Teldatum (1)]])</f>
        <v>2014</v>
      </c>
      <c r="O105" s="110" t="str">
        <f>VLOOKUP(Tabel28[[#This Row],[Instelling]],Tabel30[#All],4,FALSE)</f>
        <v>VBS Sint Rita</v>
      </c>
      <c r="P105" s="116">
        <f>Tabel28[[#This Row],[Indicator "opleiding moeder" (1)]]/Tabel28[[#This Row],[Aantal lln (1)]]</f>
        <v>0.35</v>
      </c>
      <c r="Q105" s="116">
        <f>Tabel28[[#This Row],[Indicator "schooltoelage"]]/Tabel28[[#This Row],[Aantal lln (1)]]</f>
        <v>0.32</v>
      </c>
      <c r="R105" s="116">
        <f>Tabel28[[#This Row],[Indicator "thuistaal" (1)]]/Tabel28[[#This Row],[Aantal lln (1)]]</f>
        <v>0.23499999999999999</v>
      </c>
      <c r="S105" s="116">
        <f>Tabel28[[#This Row],[Indicator "buurt"]]/Tabel28[[#This Row],[Aantal lln (1)]]</f>
        <v>4.4999999999999998E-2</v>
      </c>
      <c r="AA105"/>
      <c r="AB105"/>
      <c r="AC105"/>
      <c r="AD105"/>
    </row>
    <row r="106" spans="1:30" s="25" customFormat="1" ht="24" x14ac:dyDescent="0.25">
      <c r="A106" s="67" t="s">
        <v>398</v>
      </c>
      <c r="B106" s="68">
        <v>8530</v>
      </c>
      <c r="C106" s="68" t="s">
        <v>110</v>
      </c>
      <c r="D106" s="92">
        <v>19596</v>
      </c>
      <c r="E106" s="93" t="s">
        <v>492</v>
      </c>
      <c r="F106" s="93" t="s">
        <v>464</v>
      </c>
      <c r="G106" s="93">
        <v>31</v>
      </c>
      <c r="H106" s="88">
        <v>41671</v>
      </c>
      <c r="I106" s="89">
        <v>228</v>
      </c>
      <c r="J106" s="89">
        <v>26</v>
      </c>
      <c r="K106" s="89">
        <v>30</v>
      </c>
      <c r="L106" s="89">
        <v>15</v>
      </c>
      <c r="M106" s="89">
        <v>9</v>
      </c>
      <c r="N106" s="115">
        <f>YEAR(Tabel28[[#This Row],[Teldatum (1)]])</f>
        <v>2014</v>
      </c>
      <c r="O106" s="110" t="str">
        <f>VLOOKUP(Tabel28[[#This Row],[Instelling]],Tabel30[#All],4,FALSE)</f>
        <v>SBS Noord</v>
      </c>
      <c r="P106" s="116">
        <f>Tabel28[[#This Row],[Indicator "opleiding moeder" (1)]]/Tabel28[[#This Row],[Aantal lln (1)]]</f>
        <v>0.11403508771929824</v>
      </c>
      <c r="Q106" s="116">
        <f>Tabel28[[#This Row],[Indicator "schooltoelage"]]/Tabel28[[#This Row],[Aantal lln (1)]]</f>
        <v>0.13157894736842105</v>
      </c>
      <c r="R106" s="116">
        <f>Tabel28[[#This Row],[Indicator "thuistaal" (1)]]/Tabel28[[#This Row],[Aantal lln (1)]]</f>
        <v>6.5789473684210523E-2</v>
      </c>
      <c r="S106" s="116">
        <f>Tabel28[[#This Row],[Indicator "buurt"]]/Tabel28[[#This Row],[Aantal lln (1)]]</f>
        <v>3.9473684210526314E-2</v>
      </c>
      <c r="AA106"/>
      <c r="AB106"/>
      <c r="AC106"/>
      <c r="AD106"/>
    </row>
    <row r="107" spans="1:30" s="25" customFormat="1" ht="24" x14ac:dyDescent="0.25">
      <c r="A107" s="67" t="s">
        <v>398</v>
      </c>
      <c r="B107" s="68">
        <v>8530</v>
      </c>
      <c r="C107" s="68" t="s">
        <v>110</v>
      </c>
      <c r="D107" s="92">
        <v>19737</v>
      </c>
      <c r="E107" s="93" t="s">
        <v>493</v>
      </c>
      <c r="F107" s="93" t="s">
        <v>467</v>
      </c>
      <c r="G107" s="93">
        <v>8</v>
      </c>
      <c r="H107" s="88">
        <v>41671</v>
      </c>
      <c r="I107" s="89">
        <v>317</v>
      </c>
      <c r="J107" s="89">
        <v>46</v>
      </c>
      <c r="K107" s="89">
        <v>34</v>
      </c>
      <c r="L107" s="89">
        <v>10</v>
      </c>
      <c r="M107" s="89">
        <v>0</v>
      </c>
      <c r="N107" s="115">
        <f>YEAR(Tabel28[[#This Row],[Teldatum (1)]])</f>
        <v>2014</v>
      </c>
      <c r="O107" s="110" t="str">
        <f>VLOOKUP(Tabel28[[#This Row],[Instelling]],Tabel30[#All],4,FALSE)</f>
        <v>VBS De Wingerd</v>
      </c>
      <c r="P107" s="116">
        <f>Tabel28[[#This Row],[Indicator "opleiding moeder" (1)]]/Tabel28[[#This Row],[Aantal lln (1)]]</f>
        <v>0.14511041009463724</v>
      </c>
      <c r="Q107" s="116">
        <f>Tabel28[[#This Row],[Indicator "schooltoelage"]]/Tabel28[[#This Row],[Aantal lln (1)]]</f>
        <v>0.10725552050473186</v>
      </c>
      <c r="R107" s="116">
        <f>Tabel28[[#This Row],[Indicator "thuistaal" (1)]]/Tabel28[[#This Row],[Aantal lln (1)]]</f>
        <v>3.1545741324921134E-2</v>
      </c>
      <c r="S107" s="116">
        <f>Tabel28[[#This Row],[Indicator "buurt"]]/Tabel28[[#This Row],[Aantal lln (1)]]</f>
        <v>0</v>
      </c>
      <c r="AA107"/>
      <c r="AB107"/>
      <c r="AC107"/>
      <c r="AD107"/>
    </row>
    <row r="108" spans="1:30" s="25" customFormat="1" ht="24" x14ac:dyDescent="0.25">
      <c r="A108" s="67" t="s">
        <v>398</v>
      </c>
      <c r="B108" s="68">
        <v>8530</v>
      </c>
      <c r="C108" s="68" t="s">
        <v>110</v>
      </c>
      <c r="D108" s="92">
        <v>61176</v>
      </c>
      <c r="E108" s="93" t="s">
        <v>477</v>
      </c>
      <c r="F108" s="93" t="s">
        <v>469</v>
      </c>
      <c r="G108" s="93">
        <v>127</v>
      </c>
      <c r="H108" s="88">
        <v>41671</v>
      </c>
      <c r="I108" s="89">
        <v>284</v>
      </c>
      <c r="J108" s="89">
        <v>60</v>
      </c>
      <c r="K108" s="89">
        <v>53</v>
      </c>
      <c r="L108" s="89">
        <v>26</v>
      </c>
      <c r="M108" s="89">
        <v>4</v>
      </c>
      <c r="N108" s="115">
        <f>YEAR(Tabel28[[#This Row],[Teldatum (1)]])</f>
        <v>2014</v>
      </c>
      <c r="O108" s="110" t="str">
        <f>VLOOKUP(Tabel28[[#This Row],[Instelling]],Tabel30[#All],4,FALSE)</f>
        <v>VBS Bavikhove</v>
      </c>
      <c r="P108" s="116">
        <f>Tabel28[[#This Row],[Indicator "opleiding moeder" (1)]]/Tabel28[[#This Row],[Aantal lln (1)]]</f>
        <v>0.21126760563380281</v>
      </c>
      <c r="Q108" s="116">
        <f>Tabel28[[#This Row],[Indicator "schooltoelage"]]/Tabel28[[#This Row],[Aantal lln (1)]]</f>
        <v>0.18661971830985916</v>
      </c>
      <c r="R108" s="116">
        <f>Tabel28[[#This Row],[Indicator "thuistaal" (1)]]/Tabel28[[#This Row],[Aantal lln (1)]]</f>
        <v>9.154929577464789E-2</v>
      </c>
      <c r="S108" s="116">
        <f>Tabel28[[#This Row],[Indicator "buurt"]]/Tabel28[[#This Row],[Aantal lln (1)]]</f>
        <v>1.4084507042253521E-2</v>
      </c>
      <c r="AA108"/>
      <c r="AB108"/>
      <c r="AC108"/>
      <c r="AD108"/>
    </row>
    <row r="109" spans="1:30" s="97" customFormat="1" ht="24" x14ac:dyDescent="0.25">
      <c r="A109" s="67" t="s">
        <v>398</v>
      </c>
      <c r="B109" s="68">
        <v>8530</v>
      </c>
      <c r="C109" s="68" t="s">
        <v>110</v>
      </c>
      <c r="D109" s="95">
        <v>123703</v>
      </c>
      <c r="E109" s="94" t="s">
        <v>485</v>
      </c>
      <c r="F109" s="94" t="s">
        <v>430</v>
      </c>
      <c r="G109" s="94" t="s">
        <v>472</v>
      </c>
      <c r="H109" s="96">
        <v>42036</v>
      </c>
      <c r="I109" s="95">
        <v>249</v>
      </c>
      <c r="J109" s="95">
        <v>96</v>
      </c>
      <c r="K109" s="95">
        <v>92</v>
      </c>
      <c r="L109" s="95">
        <v>50</v>
      </c>
      <c r="M109" s="95">
        <v>68</v>
      </c>
      <c r="N109" s="115">
        <f>YEAR(Tabel28[[#This Row],[Teldatum (1)]])</f>
        <v>2015</v>
      </c>
      <c r="O109" s="110" t="str">
        <f>VLOOKUP(Tabel28[[#This Row],[Instelling]],Tabel30[#All],4,FALSE)</f>
        <v>Guldensporencollege</v>
      </c>
      <c r="P109" s="116">
        <f>Tabel28[[#This Row],[Indicator "opleiding moeder" (1)]]/Tabel28[[#This Row],[Aantal lln (1)]]</f>
        <v>0.38554216867469882</v>
      </c>
      <c r="Q109" s="116">
        <f>Tabel28[[#This Row],[Indicator "schooltoelage"]]/Tabel28[[#This Row],[Aantal lln (1)]]</f>
        <v>0.36947791164658633</v>
      </c>
      <c r="R109" s="116">
        <f>Tabel28[[#This Row],[Indicator "thuistaal" (1)]]/Tabel28[[#This Row],[Aantal lln (1)]]</f>
        <v>0.20080321285140562</v>
      </c>
      <c r="S109" s="116">
        <f>Tabel28[[#This Row],[Indicator "buurt"]]/Tabel28[[#This Row],[Aantal lln (1)]]</f>
        <v>0.27309236947791166</v>
      </c>
      <c r="AA109"/>
      <c r="AB109"/>
      <c r="AC109"/>
      <c r="AD109"/>
    </row>
    <row r="110" spans="1:30" ht="15" customHeight="1" x14ac:dyDescent="0.25">
      <c r="A110" s="67" t="s">
        <v>398</v>
      </c>
      <c r="B110" s="68">
        <v>8530</v>
      </c>
      <c r="C110" s="68" t="s">
        <v>110</v>
      </c>
      <c r="D110" s="99">
        <v>2469</v>
      </c>
      <c r="E110" s="98" t="s">
        <v>494</v>
      </c>
      <c r="F110" s="98" t="s">
        <v>444</v>
      </c>
      <c r="G110" s="98" t="s">
        <v>474</v>
      </c>
      <c r="H110" s="100">
        <v>42036</v>
      </c>
      <c r="I110" s="99">
        <v>180</v>
      </c>
      <c r="J110" s="99">
        <v>69</v>
      </c>
      <c r="K110" s="99">
        <v>67</v>
      </c>
      <c r="L110" s="99">
        <v>26</v>
      </c>
      <c r="M110" s="99">
        <v>18</v>
      </c>
      <c r="N110" s="115">
        <f>YEAR(Tabel28[[#This Row],[Teldatum (1)]])</f>
        <v>2015</v>
      </c>
      <c r="O110" s="110" t="str">
        <f>VLOOKUP(Tabel28[[#This Row],[Instelling]],Tabel30[#All],4,FALSE)</f>
        <v>GO Ter Gavers</v>
      </c>
      <c r="P110" s="116">
        <f>Tabel28[[#This Row],[Indicator "opleiding moeder" (1)]]/Tabel28[[#This Row],[Aantal lln (1)]]</f>
        <v>0.38333333333333336</v>
      </c>
      <c r="Q110" s="116">
        <f>Tabel28[[#This Row],[Indicator "schooltoelage"]]/Tabel28[[#This Row],[Aantal lln (1)]]</f>
        <v>0.37222222222222223</v>
      </c>
      <c r="R110" s="116">
        <f>Tabel28[[#This Row],[Indicator "thuistaal" (1)]]/Tabel28[[#This Row],[Aantal lln (1)]]</f>
        <v>0.14444444444444443</v>
      </c>
      <c r="S110" s="116">
        <f>Tabel28[[#This Row],[Indicator "buurt"]]/Tabel28[[#This Row],[Aantal lln (1)]]</f>
        <v>0.1</v>
      </c>
    </row>
    <row r="111" spans="1:30" ht="15" customHeight="1" x14ac:dyDescent="0.25">
      <c r="A111" s="67" t="s">
        <v>398</v>
      </c>
      <c r="B111" s="68">
        <v>8530</v>
      </c>
      <c r="C111" s="68" t="s">
        <v>110</v>
      </c>
      <c r="D111" s="99">
        <v>19604</v>
      </c>
      <c r="E111" s="98" t="s">
        <v>495</v>
      </c>
      <c r="F111" s="98" t="s">
        <v>447</v>
      </c>
      <c r="G111" s="98" t="s">
        <v>476</v>
      </c>
      <c r="H111" s="100">
        <v>42036</v>
      </c>
      <c r="I111" s="99">
        <v>240</v>
      </c>
      <c r="J111" s="99">
        <v>17</v>
      </c>
      <c r="K111" s="99">
        <v>45</v>
      </c>
      <c r="L111" s="99">
        <v>11</v>
      </c>
      <c r="M111" s="99">
        <v>8</v>
      </c>
      <c r="N111" s="115">
        <f>YEAR(Tabel28[[#This Row],[Teldatum (1)]])</f>
        <v>2015</v>
      </c>
      <c r="O111" s="110" t="str">
        <f>VLOOKUP(Tabel28[[#This Row],[Instelling]],Tabel30[#All],4,FALSE)</f>
        <v>SBS Zuid</v>
      </c>
      <c r="P111" s="116">
        <f>Tabel28[[#This Row],[Indicator "opleiding moeder" (1)]]/Tabel28[[#This Row],[Aantal lln (1)]]</f>
        <v>7.0833333333333331E-2</v>
      </c>
      <c r="Q111" s="116">
        <f>Tabel28[[#This Row],[Indicator "schooltoelage"]]/Tabel28[[#This Row],[Aantal lln (1)]]</f>
        <v>0.1875</v>
      </c>
      <c r="R111" s="116">
        <f>Tabel28[[#This Row],[Indicator "thuistaal" (1)]]/Tabel28[[#This Row],[Aantal lln (1)]]</f>
        <v>4.583333333333333E-2</v>
      </c>
      <c r="S111" s="116">
        <f>Tabel28[[#This Row],[Indicator "buurt"]]/Tabel28[[#This Row],[Aantal lln (1)]]</f>
        <v>3.3333333333333333E-2</v>
      </c>
    </row>
    <row r="112" spans="1:30" ht="15" customHeight="1" x14ac:dyDescent="0.25">
      <c r="A112" s="67" t="s">
        <v>398</v>
      </c>
      <c r="B112" s="68">
        <v>8530</v>
      </c>
      <c r="C112" s="68" t="s">
        <v>110</v>
      </c>
      <c r="D112" s="99">
        <v>19612</v>
      </c>
      <c r="E112" s="98" t="s">
        <v>496</v>
      </c>
      <c r="F112" s="98" t="s">
        <v>450</v>
      </c>
      <c r="G112" s="98" t="s">
        <v>478</v>
      </c>
      <c r="H112" s="100">
        <v>42036</v>
      </c>
      <c r="I112" s="99">
        <v>305</v>
      </c>
      <c r="J112" s="99">
        <v>59</v>
      </c>
      <c r="K112" s="99">
        <v>54</v>
      </c>
      <c r="L112" s="99">
        <v>34</v>
      </c>
      <c r="M112" s="99">
        <v>83</v>
      </c>
      <c r="N112" s="115">
        <f>YEAR(Tabel28[[#This Row],[Teldatum (1)]])</f>
        <v>2015</v>
      </c>
      <c r="O112" s="110" t="str">
        <f>VLOOKUP(Tabel28[[#This Row],[Instelling]],Tabel30[#All],4,FALSE)</f>
        <v>VBS H Hart</v>
      </c>
      <c r="P112" s="116">
        <f>Tabel28[[#This Row],[Indicator "opleiding moeder" (1)]]/Tabel28[[#This Row],[Aantal lln (1)]]</f>
        <v>0.19344262295081968</v>
      </c>
      <c r="Q112" s="116">
        <f>Tabel28[[#This Row],[Indicator "schooltoelage"]]/Tabel28[[#This Row],[Aantal lln (1)]]</f>
        <v>0.17704918032786884</v>
      </c>
      <c r="R112" s="116">
        <f>Tabel28[[#This Row],[Indicator "thuistaal" (1)]]/Tabel28[[#This Row],[Aantal lln (1)]]</f>
        <v>0.11147540983606558</v>
      </c>
      <c r="S112" s="116">
        <f>Tabel28[[#This Row],[Indicator "buurt"]]/Tabel28[[#This Row],[Aantal lln (1)]]</f>
        <v>0.27213114754098361</v>
      </c>
    </row>
    <row r="113" spans="1:30" ht="15" customHeight="1" x14ac:dyDescent="0.25">
      <c r="A113" s="67" t="s">
        <v>398</v>
      </c>
      <c r="B113" s="68">
        <v>8530</v>
      </c>
      <c r="C113" s="68" t="s">
        <v>110</v>
      </c>
      <c r="D113" s="99">
        <v>19621</v>
      </c>
      <c r="E113" s="98" t="s">
        <v>497</v>
      </c>
      <c r="F113" s="98" t="s">
        <v>453</v>
      </c>
      <c r="G113" s="98" t="s">
        <v>479</v>
      </c>
      <c r="H113" s="100">
        <v>42036</v>
      </c>
      <c r="I113" s="99">
        <v>239</v>
      </c>
      <c r="J113" s="99">
        <v>60</v>
      </c>
      <c r="K113" s="99">
        <v>68</v>
      </c>
      <c r="L113" s="99">
        <v>24</v>
      </c>
      <c r="M113" s="99">
        <v>8</v>
      </c>
      <c r="N113" s="115">
        <f>YEAR(Tabel28[[#This Row],[Teldatum (1)]])</f>
        <v>2015</v>
      </c>
      <c r="O113" s="110" t="str">
        <f>VLOOKUP(Tabel28[[#This Row],[Instelling]],Tabel30[#All],4,FALSE)</f>
        <v>VBS Mariaschool</v>
      </c>
      <c r="P113" s="116">
        <f>Tabel28[[#This Row],[Indicator "opleiding moeder" (1)]]/Tabel28[[#This Row],[Aantal lln (1)]]</f>
        <v>0.2510460251046025</v>
      </c>
      <c r="Q113" s="116">
        <f>Tabel28[[#This Row],[Indicator "schooltoelage"]]/Tabel28[[#This Row],[Aantal lln (1)]]</f>
        <v>0.28451882845188287</v>
      </c>
      <c r="R113" s="116">
        <f>Tabel28[[#This Row],[Indicator "thuistaal" (1)]]/Tabel28[[#This Row],[Aantal lln (1)]]</f>
        <v>0.100418410041841</v>
      </c>
      <c r="S113" s="116">
        <f>Tabel28[[#This Row],[Indicator "buurt"]]/Tabel28[[#This Row],[Aantal lln (1)]]</f>
        <v>3.3472803347280332E-2</v>
      </c>
    </row>
    <row r="114" spans="1:30" ht="15" customHeight="1" x14ac:dyDescent="0.25">
      <c r="A114" s="67" t="s">
        <v>398</v>
      </c>
      <c r="B114" s="68">
        <v>8530</v>
      </c>
      <c r="C114" s="68" t="s">
        <v>110</v>
      </c>
      <c r="D114" s="99">
        <v>113076</v>
      </c>
      <c r="E114" s="98" t="s">
        <v>498</v>
      </c>
      <c r="F114" s="98" t="s">
        <v>456</v>
      </c>
      <c r="G114" s="98" t="s">
        <v>480</v>
      </c>
      <c r="H114" s="100">
        <v>42036</v>
      </c>
      <c r="I114" s="99">
        <v>326</v>
      </c>
      <c r="J114" s="99">
        <v>27</v>
      </c>
      <c r="K114" s="99">
        <v>49</v>
      </c>
      <c r="L114" s="99">
        <v>15</v>
      </c>
      <c r="M114" s="99">
        <v>21</v>
      </c>
      <c r="N114" s="115">
        <f>YEAR(Tabel28[[#This Row],[Teldatum (1)]])</f>
        <v>2015</v>
      </c>
      <c r="O114" s="110" t="str">
        <f>VLOOKUP(Tabel28[[#This Row],[Instelling]],Tabel30[#All],4,FALSE)</f>
        <v>VBS Stasegem</v>
      </c>
      <c r="P114" s="116">
        <f>Tabel28[[#This Row],[Indicator "opleiding moeder" (1)]]/Tabel28[[#This Row],[Aantal lln (1)]]</f>
        <v>8.2822085889570546E-2</v>
      </c>
      <c r="Q114" s="116">
        <f>Tabel28[[#This Row],[Indicator "schooltoelage"]]/Tabel28[[#This Row],[Aantal lln (1)]]</f>
        <v>0.15030674846625766</v>
      </c>
      <c r="R114" s="116">
        <f>Tabel28[[#This Row],[Indicator "thuistaal" (1)]]/Tabel28[[#This Row],[Aantal lln (1)]]</f>
        <v>4.6012269938650305E-2</v>
      </c>
      <c r="S114" s="116">
        <f>Tabel28[[#This Row],[Indicator "buurt"]]/Tabel28[[#This Row],[Aantal lln (1)]]</f>
        <v>6.4417177914110432E-2</v>
      </c>
    </row>
    <row r="115" spans="1:30" ht="15" customHeight="1" x14ac:dyDescent="0.25">
      <c r="A115" s="67" t="s">
        <v>398</v>
      </c>
      <c r="B115" s="68">
        <v>8530</v>
      </c>
      <c r="C115" s="68" t="s">
        <v>110</v>
      </c>
      <c r="D115" s="99">
        <v>115857</v>
      </c>
      <c r="E115" s="98" t="s">
        <v>499</v>
      </c>
      <c r="F115" s="98" t="s">
        <v>459</v>
      </c>
      <c r="G115" s="98" t="s">
        <v>478</v>
      </c>
      <c r="H115" s="100">
        <v>42036</v>
      </c>
      <c r="I115" s="99">
        <v>263</v>
      </c>
      <c r="J115" s="99">
        <v>109</v>
      </c>
      <c r="K115" s="99">
        <v>82</v>
      </c>
      <c r="L115" s="99">
        <v>77</v>
      </c>
      <c r="M115" s="99">
        <v>71</v>
      </c>
      <c r="N115" s="115">
        <f>YEAR(Tabel28[[#This Row],[Teldatum (1)]])</f>
        <v>2015</v>
      </c>
      <c r="O115" s="110" t="str">
        <f>VLOOKUP(Tabel28[[#This Row],[Instelling]],Tabel30[#All],4,FALSE)</f>
        <v>SBS Centrum</v>
      </c>
      <c r="P115" s="116">
        <f>Tabel28[[#This Row],[Indicator "opleiding moeder" (1)]]/Tabel28[[#This Row],[Aantal lln (1)]]</f>
        <v>0.4144486692015209</v>
      </c>
      <c r="Q115" s="116">
        <f>Tabel28[[#This Row],[Indicator "schooltoelage"]]/Tabel28[[#This Row],[Aantal lln (1)]]</f>
        <v>0.31178707224334601</v>
      </c>
      <c r="R115" s="116">
        <f>Tabel28[[#This Row],[Indicator "thuistaal" (1)]]/Tabel28[[#This Row],[Aantal lln (1)]]</f>
        <v>0.29277566539923955</v>
      </c>
      <c r="S115" s="116">
        <f>Tabel28[[#This Row],[Indicator "buurt"]]/Tabel28[[#This Row],[Aantal lln (1)]]</f>
        <v>0.26996197718631176</v>
      </c>
    </row>
    <row r="116" spans="1:30" ht="15" customHeight="1" x14ac:dyDescent="0.25">
      <c r="A116" s="67" t="s">
        <v>398</v>
      </c>
      <c r="B116" s="68">
        <v>8530</v>
      </c>
      <c r="C116" s="68" t="s">
        <v>110</v>
      </c>
      <c r="D116" s="99">
        <v>125641</v>
      </c>
      <c r="E116" s="98" t="s">
        <v>500</v>
      </c>
      <c r="F116" s="98" t="s">
        <v>461</v>
      </c>
      <c r="G116" s="98" t="s">
        <v>481</v>
      </c>
      <c r="H116" s="100">
        <v>42036</v>
      </c>
      <c r="I116" s="99">
        <v>220</v>
      </c>
      <c r="J116" s="99">
        <v>75</v>
      </c>
      <c r="K116" s="99">
        <v>75</v>
      </c>
      <c r="L116" s="99">
        <v>55</v>
      </c>
      <c r="M116" s="99">
        <v>13</v>
      </c>
      <c r="N116" s="115">
        <f>YEAR(Tabel28[[#This Row],[Teldatum (1)]])</f>
        <v>2015</v>
      </c>
      <c r="O116" s="110" t="str">
        <f>VLOOKUP(Tabel28[[#This Row],[Instelling]],Tabel30[#All],4,FALSE)</f>
        <v>VBS Sint Rita</v>
      </c>
      <c r="P116" s="116">
        <f>Tabel28[[#This Row],[Indicator "opleiding moeder" (1)]]/Tabel28[[#This Row],[Aantal lln (1)]]</f>
        <v>0.34090909090909088</v>
      </c>
      <c r="Q116" s="116">
        <f>Tabel28[[#This Row],[Indicator "schooltoelage"]]/Tabel28[[#This Row],[Aantal lln (1)]]</f>
        <v>0.34090909090909088</v>
      </c>
      <c r="R116" s="116">
        <f>Tabel28[[#This Row],[Indicator "thuistaal" (1)]]/Tabel28[[#This Row],[Aantal lln (1)]]</f>
        <v>0.25</v>
      </c>
      <c r="S116" s="116">
        <f>Tabel28[[#This Row],[Indicator "buurt"]]/Tabel28[[#This Row],[Aantal lln (1)]]</f>
        <v>5.909090909090909E-2</v>
      </c>
    </row>
    <row r="117" spans="1:30" ht="15" customHeight="1" x14ac:dyDescent="0.25">
      <c r="A117" s="67" t="s">
        <v>398</v>
      </c>
      <c r="B117" s="68">
        <v>8530</v>
      </c>
      <c r="C117" s="68" t="s">
        <v>110</v>
      </c>
      <c r="D117" s="99">
        <v>19596</v>
      </c>
      <c r="E117" s="98" t="s">
        <v>501</v>
      </c>
      <c r="F117" s="98" t="s">
        <v>464</v>
      </c>
      <c r="G117" s="98" t="s">
        <v>482</v>
      </c>
      <c r="H117" s="100">
        <v>42036</v>
      </c>
      <c r="I117" s="99">
        <v>250</v>
      </c>
      <c r="J117" s="99">
        <v>31</v>
      </c>
      <c r="K117" s="99">
        <v>35</v>
      </c>
      <c r="L117" s="99">
        <v>20</v>
      </c>
      <c r="M117" s="99">
        <v>9</v>
      </c>
      <c r="N117" s="115">
        <f>YEAR(Tabel28[[#This Row],[Teldatum (1)]])</f>
        <v>2015</v>
      </c>
      <c r="O117" s="110" t="str">
        <f>VLOOKUP(Tabel28[[#This Row],[Instelling]],Tabel30[#All],4,FALSE)</f>
        <v>SBS Noord</v>
      </c>
      <c r="P117" s="116">
        <f>Tabel28[[#This Row],[Indicator "opleiding moeder" (1)]]/Tabel28[[#This Row],[Aantal lln (1)]]</f>
        <v>0.124</v>
      </c>
      <c r="Q117" s="116">
        <f>Tabel28[[#This Row],[Indicator "schooltoelage"]]/Tabel28[[#This Row],[Aantal lln (1)]]</f>
        <v>0.14000000000000001</v>
      </c>
      <c r="R117" s="116">
        <f>Tabel28[[#This Row],[Indicator "thuistaal" (1)]]/Tabel28[[#This Row],[Aantal lln (1)]]</f>
        <v>0.08</v>
      </c>
      <c r="S117" s="116">
        <f>Tabel28[[#This Row],[Indicator "buurt"]]/Tabel28[[#This Row],[Aantal lln (1)]]</f>
        <v>3.5999999999999997E-2</v>
      </c>
    </row>
    <row r="118" spans="1:30" ht="15" customHeight="1" x14ac:dyDescent="0.25">
      <c r="A118" s="67" t="s">
        <v>398</v>
      </c>
      <c r="B118" s="68">
        <v>8530</v>
      </c>
      <c r="C118" s="68" t="s">
        <v>110</v>
      </c>
      <c r="D118" s="99">
        <v>19737</v>
      </c>
      <c r="E118" s="98" t="s">
        <v>502</v>
      </c>
      <c r="F118" s="98" t="s">
        <v>467</v>
      </c>
      <c r="G118" s="98" t="s">
        <v>483</v>
      </c>
      <c r="H118" s="100">
        <v>42036</v>
      </c>
      <c r="I118" s="99">
        <v>323</v>
      </c>
      <c r="J118" s="99">
        <v>50</v>
      </c>
      <c r="K118" s="99">
        <v>27</v>
      </c>
      <c r="L118" s="99">
        <v>16</v>
      </c>
      <c r="M118" s="99">
        <v>5</v>
      </c>
      <c r="N118" s="115">
        <f>YEAR(Tabel28[[#This Row],[Teldatum (1)]])</f>
        <v>2015</v>
      </c>
      <c r="O118" s="110" t="str">
        <f>VLOOKUP(Tabel28[[#This Row],[Instelling]],Tabel30[#All],4,FALSE)</f>
        <v>VBS De Wingerd</v>
      </c>
      <c r="P118" s="116">
        <f>Tabel28[[#This Row],[Indicator "opleiding moeder" (1)]]/Tabel28[[#This Row],[Aantal lln (1)]]</f>
        <v>0.15479876160990713</v>
      </c>
      <c r="Q118" s="116">
        <f>Tabel28[[#This Row],[Indicator "schooltoelage"]]/Tabel28[[#This Row],[Aantal lln (1)]]</f>
        <v>8.3591331269349839E-2</v>
      </c>
      <c r="R118" s="116">
        <f>Tabel28[[#This Row],[Indicator "thuistaal" (1)]]/Tabel28[[#This Row],[Aantal lln (1)]]</f>
        <v>4.9535603715170282E-2</v>
      </c>
      <c r="S118" s="116">
        <f>Tabel28[[#This Row],[Indicator "buurt"]]/Tabel28[[#This Row],[Aantal lln (1)]]</f>
        <v>1.5479876160990712E-2</v>
      </c>
    </row>
    <row r="119" spans="1:30" ht="15" customHeight="1" x14ac:dyDescent="0.25">
      <c r="A119" s="67" t="s">
        <v>398</v>
      </c>
      <c r="B119" s="68">
        <v>8530</v>
      </c>
      <c r="C119" s="68" t="s">
        <v>110</v>
      </c>
      <c r="D119" s="99">
        <v>61176</v>
      </c>
      <c r="E119" s="98" t="s">
        <v>518</v>
      </c>
      <c r="F119" s="98" t="s">
        <v>469</v>
      </c>
      <c r="G119" s="98" t="s">
        <v>484</v>
      </c>
      <c r="H119" s="100">
        <v>42036</v>
      </c>
      <c r="I119" s="99">
        <v>283</v>
      </c>
      <c r="J119" s="99">
        <v>48</v>
      </c>
      <c r="K119" s="99">
        <v>45</v>
      </c>
      <c r="L119" s="99">
        <v>23</v>
      </c>
      <c r="M119" s="99">
        <v>3</v>
      </c>
      <c r="N119" s="115">
        <f>YEAR(Tabel28[[#This Row],[Teldatum (1)]])</f>
        <v>2015</v>
      </c>
      <c r="O119" s="110" t="str">
        <f>VLOOKUP(Tabel28[[#This Row],[Instelling]],Tabel30[#All],4,FALSE)</f>
        <v>VBS Bavikhove</v>
      </c>
      <c r="P119" s="116">
        <f>Tabel28[[#This Row],[Indicator "opleiding moeder" (1)]]/Tabel28[[#This Row],[Aantal lln (1)]]</f>
        <v>0.16961130742049471</v>
      </c>
      <c r="Q119" s="116">
        <f>Tabel28[[#This Row],[Indicator "schooltoelage"]]/Tabel28[[#This Row],[Aantal lln (1)]]</f>
        <v>0.15901060070671377</v>
      </c>
      <c r="R119" s="116">
        <f>Tabel28[[#This Row],[Indicator "thuistaal" (1)]]/Tabel28[[#This Row],[Aantal lln (1)]]</f>
        <v>8.1272084805653705E-2</v>
      </c>
      <c r="S119" s="116">
        <f>Tabel28[[#This Row],[Indicator "buurt"]]/Tabel28[[#This Row],[Aantal lln (1)]]</f>
        <v>1.0600706713780919E-2</v>
      </c>
    </row>
    <row r="120" spans="1:30" s="101" customFormat="1" ht="24" x14ac:dyDescent="0.25">
      <c r="A120" s="67" t="s">
        <v>398</v>
      </c>
      <c r="B120" s="68">
        <v>8530</v>
      </c>
      <c r="C120" s="68" t="s">
        <v>110</v>
      </c>
      <c r="D120" s="118">
        <v>123703</v>
      </c>
      <c r="E120" s="117" t="s">
        <v>485</v>
      </c>
      <c r="F120" s="117" t="s">
        <v>430</v>
      </c>
      <c r="G120" s="117" t="s">
        <v>472</v>
      </c>
      <c r="H120" s="119">
        <v>42401</v>
      </c>
      <c r="I120" s="118">
        <v>243</v>
      </c>
      <c r="J120" s="118">
        <v>87</v>
      </c>
      <c r="K120" s="120">
        <v>96</v>
      </c>
      <c r="L120" s="120">
        <v>41</v>
      </c>
      <c r="M120" s="120">
        <v>65</v>
      </c>
      <c r="N120" s="125">
        <f>YEAR(Tabel28[[#This Row],[Teldatum (1)]])</f>
        <v>2016</v>
      </c>
      <c r="O120" s="126" t="str">
        <f>VLOOKUP(Tabel28[[#This Row],[Instelling]],Tabel30[#All],4,FALSE)</f>
        <v>Guldensporencollege</v>
      </c>
      <c r="P120" s="116">
        <f>Tabel28[[#This Row],[Indicator "opleiding moeder" (1)]]/Tabel28[[#This Row],[Aantal lln (1)]]</f>
        <v>0.35802469135802467</v>
      </c>
      <c r="Q120" s="116">
        <f>Tabel28[[#This Row],[Indicator "schooltoelage"]]/Tabel28[[#This Row],[Aantal lln (1)]]</f>
        <v>0.39506172839506171</v>
      </c>
      <c r="R120" s="116">
        <f>Tabel28[[#This Row],[Indicator "thuistaal" (1)]]/Tabel28[[#This Row],[Aantal lln (1)]]</f>
        <v>0.16872427983539096</v>
      </c>
      <c r="S120" s="116">
        <f>Tabel28[[#This Row],[Indicator "buurt"]]/Tabel28[[#This Row],[Aantal lln (1)]]</f>
        <v>0.26748971193415638</v>
      </c>
      <c r="AA120"/>
      <c r="AB120"/>
      <c r="AC120"/>
      <c r="AD120"/>
    </row>
    <row r="121" spans="1:30" s="101" customFormat="1" ht="24" x14ac:dyDescent="0.25">
      <c r="A121" s="67" t="s">
        <v>398</v>
      </c>
      <c r="B121" s="68">
        <v>8530</v>
      </c>
      <c r="C121" s="68" t="s">
        <v>110</v>
      </c>
      <c r="D121" s="118">
        <v>2469</v>
      </c>
      <c r="E121" s="117" t="s">
        <v>494</v>
      </c>
      <c r="F121" s="117" t="s">
        <v>444</v>
      </c>
      <c r="G121" s="117" t="s">
        <v>474</v>
      </c>
      <c r="H121" s="119">
        <v>42401</v>
      </c>
      <c r="I121" s="118">
        <v>181</v>
      </c>
      <c r="J121" s="118">
        <v>57</v>
      </c>
      <c r="K121" s="120">
        <v>76</v>
      </c>
      <c r="L121" s="120">
        <v>24</v>
      </c>
      <c r="M121" s="120">
        <v>16</v>
      </c>
      <c r="N121" s="125">
        <f>YEAR(Tabel28[[#This Row],[Teldatum (1)]])</f>
        <v>2016</v>
      </c>
      <c r="O121" s="126" t="str">
        <f>VLOOKUP(Tabel28[[#This Row],[Instelling]],Tabel30[#All],4,FALSE)</f>
        <v>GO Ter Gavers</v>
      </c>
      <c r="P121" s="116">
        <f>Tabel28[[#This Row],[Indicator "opleiding moeder" (1)]]/Tabel28[[#This Row],[Aantal lln (1)]]</f>
        <v>0.31491712707182318</v>
      </c>
      <c r="Q121" s="116">
        <f>Tabel28[[#This Row],[Indicator "schooltoelage"]]/Tabel28[[#This Row],[Aantal lln (1)]]</f>
        <v>0.41988950276243092</v>
      </c>
      <c r="R121" s="116">
        <f>Tabel28[[#This Row],[Indicator "thuistaal" (1)]]/Tabel28[[#This Row],[Aantal lln (1)]]</f>
        <v>0.13259668508287292</v>
      </c>
      <c r="S121" s="116">
        <f>Tabel28[[#This Row],[Indicator "buurt"]]/Tabel28[[#This Row],[Aantal lln (1)]]</f>
        <v>8.8397790055248615E-2</v>
      </c>
      <c r="AA121"/>
      <c r="AB121"/>
      <c r="AC121"/>
      <c r="AD121"/>
    </row>
    <row r="122" spans="1:30" s="101" customFormat="1" ht="24" x14ac:dyDescent="0.25">
      <c r="A122" s="67" t="s">
        <v>398</v>
      </c>
      <c r="B122" s="68">
        <v>8530</v>
      </c>
      <c r="C122" s="68" t="s">
        <v>110</v>
      </c>
      <c r="D122" s="118">
        <v>19604</v>
      </c>
      <c r="E122" s="117" t="s">
        <v>495</v>
      </c>
      <c r="F122" s="117" t="s">
        <v>447</v>
      </c>
      <c r="G122" s="117" t="s">
        <v>476</v>
      </c>
      <c r="H122" s="119">
        <v>42401</v>
      </c>
      <c r="I122" s="118">
        <v>257</v>
      </c>
      <c r="J122" s="118">
        <v>18</v>
      </c>
      <c r="K122" s="120">
        <v>40</v>
      </c>
      <c r="L122" s="120">
        <v>11</v>
      </c>
      <c r="M122" s="120">
        <v>9</v>
      </c>
      <c r="N122" s="125">
        <f>YEAR(Tabel28[[#This Row],[Teldatum (1)]])</f>
        <v>2016</v>
      </c>
      <c r="O122" s="126" t="str">
        <f>VLOOKUP(Tabel28[[#This Row],[Instelling]],Tabel30[#All],4,FALSE)</f>
        <v>SBS Zuid</v>
      </c>
      <c r="P122" s="116">
        <f>Tabel28[[#This Row],[Indicator "opleiding moeder" (1)]]/Tabel28[[#This Row],[Aantal lln (1)]]</f>
        <v>7.0038910505836577E-2</v>
      </c>
      <c r="Q122" s="116">
        <f>Tabel28[[#This Row],[Indicator "schooltoelage"]]/Tabel28[[#This Row],[Aantal lln (1)]]</f>
        <v>0.1556420233463035</v>
      </c>
      <c r="R122" s="116">
        <f>Tabel28[[#This Row],[Indicator "thuistaal" (1)]]/Tabel28[[#This Row],[Aantal lln (1)]]</f>
        <v>4.2801556420233464E-2</v>
      </c>
      <c r="S122" s="116">
        <f>Tabel28[[#This Row],[Indicator "buurt"]]/Tabel28[[#This Row],[Aantal lln (1)]]</f>
        <v>3.5019455252918288E-2</v>
      </c>
      <c r="AA122"/>
      <c r="AB122"/>
      <c r="AC122"/>
      <c r="AD122"/>
    </row>
    <row r="123" spans="1:30" s="101" customFormat="1" ht="24" x14ac:dyDescent="0.25">
      <c r="A123" s="67" t="s">
        <v>398</v>
      </c>
      <c r="B123" s="68">
        <v>8530</v>
      </c>
      <c r="C123" s="68" t="s">
        <v>110</v>
      </c>
      <c r="D123" s="118">
        <v>19612</v>
      </c>
      <c r="E123" s="117" t="s">
        <v>496</v>
      </c>
      <c r="F123" s="117" t="s">
        <v>450</v>
      </c>
      <c r="G123" s="117" t="s">
        <v>478</v>
      </c>
      <c r="H123" s="119">
        <v>42401</v>
      </c>
      <c r="I123" s="118">
        <v>317</v>
      </c>
      <c r="J123" s="118">
        <v>67</v>
      </c>
      <c r="K123" s="120">
        <v>72</v>
      </c>
      <c r="L123" s="120">
        <v>43</v>
      </c>
      <c r="M123" s="120">
        <v>90</v>
      </c>
      <c r="N123" s="125">
        <f>YEAR(Tabel28[[#This Row],[Teldatum (1)]])</f>
        <v>2016</v>
      </c>
      <c r="O123" s="126" t="str">
        <f>VLOOKUP(Tabel28[[#This Row],[Instelling]],Tabel30[#All],4,FALSE)</f>
        <v>VBS H Hart</v>
      </c>
      <c r="P123" s="116">
        <f>Tabel28[[#This Row],[Indicator "opleiding moeder" (1)]]/Tabel28[[#This Row],[Aantal lln (1)]]</f>
        <v>0.2113564668769716</v>
      </c>
      <c r="Q123" s="116">
        <f>Tabel28[[#This Row],[Indicator "schooltoelage"]]/Tabel28[[#This Row],[Aantal lln (1)]]</f>
        <v>0.22712933753943218</v>
      </c>
      <c r="R123" s="116">
        <f>Tabel28[[#This Row],[Indicator "thuistaal" (1)]]/Tabel28[[#This Row],[Aantal lln (1)]]</f>
        <v>0.13564668769716087</v>
      </c>
      <c r="S123" s="116">
        <f>Tabel28[[#This Row],[Indicator "buurt"]]/Tabel28[[#This Row],[Aantal lln (1)]]</f>
        <v>0.28391167192429023</v>
      </c>
      <c r="AA123"/>
      <c r="AB123"/>
      <c r="AC123"/>
      <c r="AD123"/>
    </row>
    <row r="124" spans="1:30" s="101" customFormat="1" ht="24" x14ac:dyDescent="0.25">
      <c r="A124" s="67" t="s">
        <v>398</v>
      </c>
      <c r="B124" s="68">
        <v>8530</v>
      </c>
      <c r="C124" s="68" t="s">
        <v>110</v>
      </c>
      <c r="D124" s="118">
        <v>19621</v>
      </c>
      <c r="E124" s="117" t="s">
        <v>497</v>
      </c>
      <c r="F124" s="117" t="s">
        <v>453</v>
      </c>
      <c r="G124" s="117" t="s">
        <v>479</v>
      </c>
      <c r="H124" s="119">
        <v>42401</v>
      </c>
      <c r="I124" s="118">
        <v>239</v>
      </c>
      <c r="J124" s="118">
        <v>59</v>
      </c>
      <c r="K124" s="120">
        <v>68</v>
      </c>
      <c r="L124" s="120">
        <v>36</v>
      </c>
      <c r="M124" s="120">
        <v>14</v>
      </c>
      <c r="N124" s="125">
        <f>YEAR(Tabel28[[#This Row],[Teldatum (1)]])</f>
        <v>2016</v>
      </c>
      <c r="O124" s="126" t="str">
        <f>VLOOKUP(Tabel28[[#This Row],[Instelling]],Tabel30[#All],4,FALSE)</f>
        <v>VBS Mariaschool</v>
      </c>
      <c r="P124" s="116">
        <f>Tabel28[[#This Row],[Indicator "opleiding moeder" (1)]]/Tabel28[[#This Row],[Aantal lln (1)]]</f>
        <v>0.24686192468619247</v>
      </c>
      <c r="Q124" s="116">
        <f>Tabel28[[#This Row],[Indicator "schooltoelage"]]/Tabel28[[#This Row],[Aantal lln (1)]]</f>
        <v>0.28451882845188287</v>
      </c>
      <c r="R124" s="116">
        <f>Tabel28[[#This Row],[Indicator "thuistaal" (1)]]/Tabel28[[#This Row],[Aantal lln (1)]]</f>
        <v>0.15062761506276151</v>
      </c>
      <c r="S124" s="116">
        <f>Tabel28[[#This Row],[Indicator "buurt"]]/Tabel28[[#This Row],[Aantal lln (1)]]</f>
        <v>5.8577405857740586E-2</v>
      </c>
      <c r="AA124"/>
      <c r="AB124"/>
      <c r="AC124"/>
      <c r="AD124"/>
    </row>
    <row r="125" spans="1:30" s="101" customFormat="1" ht="24" x14ac:dyDescent="0.25">
      <c r="A125" s="67" t="s">
        <v>398</v>
      </c>
      <c r="B125" s="68">
        <v>8530</v>
      </c>
      <c r="C125" s="68" t="s">
        <v>110</v>
      </c>
      <c r="D125" s="118">
        <v>113076</v>
      </c>
      <c r="E125" s="117" t="s">
        <v>498</v>
      </c>
      <c r="F125" s="117" t="s">
        <v>456</v>
      </c>
      <c r="G125" s="117" t="s">
        <v>480</v>
      </c>
      <c r="H125" s="119">
        <v>42401</v>
      </c>
      <c r="I125" s="118">
        <v>332</v>
      </c>
      <c r="J125" s="118">
        <v>31</v>
      </c>
      <c r="K125" s="120">
        <v>38</v>
      </c>
      <c r="L125" s="120">
        <v>26</v>
      </c>
      <c r="M125" s="120">
        <v>17</v>
      </c>
      <c r="N125" s="125">
        <f>YEAR(Tabel28[[#This Row],[Teldatum (1)]])</f>
        <v>2016</v>
      </c>
      <c r="O125" s="126" t="str">
        <f>VLOOKUP(Tabel28[[#This Row],[Instelling]],Tabel30[#All],4,FALSE)</f>
        <v>VBS Stasegem</v>
      </c>
      <c r="P125" s="116">
        <f>Tabel28[[#This Row],[Indicator "opleiding moeder" (1)]]/Tabel28[[#This Row],[Aantal lln (1)]]</f>
        <v>9.337349397590361E-2</v>
      </c>
      <c r="Q125" s="116">
        <f>Tabel28[[#This Row],[Indicator "schooltoelage"]]/Tabel28[[#This Row],[Aantal lln (1)]]</f>
        <v>0.1144578313253012</v>
      </c>
      <c r="R125" s="116">
        <f>Tabel28[[#This Row],[Indicator "thuistaal" (1)]]/Tabel28[[#This Row],[Aantal lln (1)]]</f>
        <v>7.8313253012048195E-2</v>
      </c>
      <c r="S125" s="116">
        <f>Tabel28[[#This Row],[Indicator "buurt"]]/Tabel28[[#This Row],[Aantal lln (1)]]</f>
        <v>5.1204819277108432E-2</v>
      </c>
      <c r="AA125"/>
      <c r="AB125"/>
      <c r="AC125"/>
      <c r="AD125"/>
    </row>
    <row r="126" spans="1:30" s="101" customFormat="1" ht="24" x14ac:dyDescent="0.25">
      <c r="A126" s="67" t="s">
        <v>398</v>
      </c>
      <c r="B126" s="68">
        <v>8530</v>
      </c>
      <c r="C126" s="68" t="s">
        <v>110</v>
      </c>
      <c r="D126" s="118">
        <v>115857</v>
      </c>
      <c r="E126" s="117" t="s">
        <v>503</v>
      </c>
      <c r="F126" s="117" t="s">
        <v>459</v>
      </c>
      <c r="G126" s="117" t="s">
        <v>478</v>
      </c>
      <c r="H126" s="119">
        <v>42401</v>
      </c>
      <c r="I126" s="118">
        <v>234</v>
      </c>
      <c r="J126" s="118">
        <v>94</v>
      </c>
      <c r="K126" s="120">
        <v>80</v>
      </c>
      <c r="L126" s="120">
        <v>74</v>
      </c>
      <c r="M126" s="120">
        <v>59</v>
      </c>
      <c r="N126" s="125">
        <f>YEAR(Tabel28[[#This Row],[Teldatum (1)]])</f>
        <v>2016</v>
      </c>
      <c r="O126" s="126" t="str">
        <f>VLOOKUP(Tabel28[[#This Row],[Instelling]],Tabel30[#All],4,FALSE)</f>
        <v>SBS Centrum</v>
      </c>
      <c r="P126" s="116">
        <f>Tabel28[[#This Row],[Indicator "opleiding moeder" (1)]]/Tabel28[[#This Row],[Aantal lln (1)]]</f>
        <v>0.40170940170940173</v>
      </c>
      <c r="Q126" s="116">
        <f>Tabel28[[#This Row],[Indicator "schooltoelage"]]/Tabel28[[#This Row],[Aantal lln (1)]]</f>
        <v>0.34188034188034189</v>
      </c>
      <c r="R126" s="116">
        <f>Tabel28[[#This Row],[Indicator "thuistaal" (1)]]/Tabel28[[#This Row],[Aantal lln (1)]]</f>
        <v>0.31623931623931623</v>
      </c>
      <c r="S126" s="116">
        <f>Tabel28[[#This Row],[Indicator "buurt"]]/Tabel28[[#This Row],[Aantal lln (1)]]</f>
        <v>0.25213675213675213</v>
      </c>
      <c r="AA126"/>
      <c r="AB126"/>
      <c r="AC126"/>
      <c r="AD126"/>
    </row>
    <row r="127" spans="1:30" s="101" customFormat="1" ht="24" x14ac:dyDescent="0.25">
      <c r="A127" s="67" t="s">
        <v>398</v>
      </c>
      <c r="B127" s="68">
        <v>8530</v>
      </c>
      <c r="C127" s="68" t="s">
        <v>110</v>
      </c>
      <c r="D127" s="118">
        <v>125641</v>
      </c>
      <c r="E127" s="117" t="s">
        <v>500</v>
      </c>
      <c r="F127" s="117" t="s">
        <v>461</v>
      </c>
      <c r="G127" s="117" t="s">
        <v>481</v>
      </c>
      <c r="H127" s="119">
        <v>42401</v>
      </c>
      <c r="I127" s="118">
        <v>219</v>
      </c>
      <c r="J127" s="118">
        <v>67</v>
      </c>
      <c r="K127" s="120">
        <v>73</v>
      </c>
      <c r="L127" s="120">
        <v>54</v>
      </c>
      <c r="M127" s="120">
        <v>14</v>
      </c>
      <c r="N127" s="125">
        <f>YEAR(Tabel28[[#This Row],[Teldatum (1)]])</f>
        <v>2016</v>
      </c>
      <c r="O127" s="126" t="str">
        <f>VLOOKUP(Tabel28[[#This Row],[Instelling]],Tabel30[#All],4,FALSE)</f>
        <v>VBS Sint Rita</v>
      </c>
      <c r="P127" s="116">
        <f>Tabel28[[#This Row],[Indicator "opleiding moeder" (1)]]/Tabel28[[#This Row],[Aantal lln (1)]]</f>
        <v>0.30593607305936071</v>
      </c>
      <c r="Q127" s="116">
        <f>Tabel28[[#This Row],[Indicator "schooltoelage"]]/Tabel28[[#This Row],[Aantal lln (1)]]</f>
        <v>0.33333333333333331</v>
      </c>
      <c r="R127" s="116">
        <f>Tabel28[[#This Row],[Indicator "thuistaal" (1)]]/Tabel28[[#This Row],[Aantal lln (1)]]</f>
        <v>0.24657534246575341</v>
      </c>
      <c r="S127" s="116">
        <f>Tabel28[[#This Row],[Indicator "buurt"]]/Tabel28[[#This Row],[Aantal lln (1)]]</f>
        <v>6.3926940639269403E-2</v>
      </c>
      <c r="AA127"/>
      <c r="AB127"/>
      <c r="AC127"/>
      <c r="AD127"/>
    </row>
    <row r="128" spans="1:30" s="101" customFormat="1" ht="24" x14ac:dyDescent="0.25">
      <c r="A128" s="67" t="s">
        <v>398</v>
      </c>
      <c r="B128" s="68">
        <v>8530</v>
      </c>
      <c r="C128" s="68" t="s">
        <v>110</v>
      </c>
      <c r="D128" s="118">
        <v>19596</v>
      </c>
      <c r="E128" s="117" t="s">
        <v>504</v>
      </c>
      <c r="F128" s="117" t="s">
        <v>464</v>
      </c>
      <c r="G128" s="117" t="s">
        <v>482</v>
      </c>
      <c r="H128" s="119">
        <v>42401</v>
      </c>
      <c r="I128" s="118">
        <v>256</v>
      </c>
      <c r="J128" s="118">
        <v>32</v>
      </c>
      <c r="K128" s="120">
        <v>37</v>
      </c>
      <c r="L128" s="120">
        <v>21</v>
      </c>
      <c r="M128" s="120">
        <v>35</v>
      </c>
      <c r="N128" s="125">
        <f>YEAR(Tabel28[[#This Row],[Teldatum (1)]])</f>
        <v>2016</v>
      </c>
      <c r="O128" s="126" t="str">
        <f>VLOOKUP(Tabel28[[#This Row],[Instelling]],Tabel30[#All],4,FALSE)</f>
        <v>SBS Noord</v>
      </c>
      <c r="P128" s="116">
        <f>Tabel28[[#This Row],[Indicator "opleiding moeder" (1)]]/Tabel28[[#This Row],[Aantal lln (1)]]</f>
        <v>0.125</v>
      </c>
      <c r="Q128" s="116">
        <f>Tabel28[[#This Row],[Indicator "schooltoelage"]]/Tabel28[[#This Row],[Aantal lln (1)]]</f>
        <v>0.14453125</v>
      </c>
      <c r="R128" s="116">
        <f>Tabel28[[#This Row],[Indicator "thuistaal" (1)]]/Tabel28[[#This Row],[Aantal lln (1)]]</f>
        <v>8.203125E-2</v>
      </c>
      <c r="S128" s="116">
        <f>Tabel28[[#This Row],[Indicator "buurt"]]/Tabel28[[#This Row],[Aantal lln (1)]]</f>
        <v>0.13671875</v>
      </c>
      <c r="AA128"/>
      <c r="AB128"/>
      <c r="AC128"/>
      <c r="AD128"/>
    </row>
    <row r="129" spans="1:30" s="101" customFormat="1" ht="24" x14ac:dyDescent="0.25">
      <c r="A129" s="67" t="s">
        <v>398</v>
      </c>
      <c r="B129" s="68">
        <v>8530</v>
      </c>
      <c r="C129" s="68" t="s">
        <v>110</v>
      </c>
      <c r="D129" s="118">
        <v>19737</v>
      </c>
      <c r="E129" s="117" t="s">
        <v>502</v>
      </c>
      <c r="F129" s="117" t="s">
        <v>467</v>
      </c>
      <c r="G129" s="117" t="s">
        <v>483</v>
      </c>
      <c r="H129" s="119">
        <v>42401</v>
      </c>
      <c r="I129" s="118">
        <v>335</v>
      </c>
      <c r="J129" s="118">
        <v>53</v>
      </c>
      <c r="K129" s="120">
        <v>30</v>
      </c>
      <c r="L129" s="120">
        <v>18</v>
      </c>
      <c r="M129" s="120">
        <v>8</v>
      </c>
      <c r="N129" s="125">
        <f>YEAR(Tabel28[[#This Row],[Teldatum (1)]])</f>
        <v>2016</v>
      </c>
      <c r="O129" s="126" t="str">
        <f>VLOOKUP(Tabel28[[#This Row],[Instelling]],Tabel30[#All],4,FALSE)</f>
        <v>VBS De Wingerd</v>
      </c>
      <c r="P129" s="116">
        <f>Tabel28[[#This Row],[Indicator "opleiding moeder" (1)]]/Tabel28[[#This Row],[Aantal lln (1)]]</f>
        <v>0.15820895522388059</v>
      </c>
      <c r="Q129" s="116">
        <f>Tabel28[[#This Row],[Indicator "schooltoelage"]]/Tabel28[[#This Row],[Aantal lln (1)]]</f>
        <v>8.9552238805970144E-2</v>
      </c>
      <c r="R129" s="116">
        <f>Tabel28[[#This Row],[Indicator "thuistaal" (1)]]/Tabel28[[#This Row],[Aantal lln (1)]]</f>
        <v>5.3731343283582089E-2</v>
      </c>
      <c r="S129" s="116">
        <f>Tabel28[[#This Row],[Indicator "buurt"]]/Tabel28[[#This Row],[Aantal lln (1)]]</f>
        <v>2.3880597014925373E-2</v>
      </c>
      <c r="AA129"/>
      <c r="AB129"/>
      <c r="AC129"/>
      <c r="AD129"/>
    </row>
    <row r="130" spans="1:30" s="101" customFormat="1" ht="24" x14ac:dyDescent="0.25">
      <c r="A130" s="67" t="s">
        <v>398</v>
      </c>
      <c r="B130" s="68">
        <v>8530</v>
      </c>
      <c r="C130" s="68" t="s">
        <v>110</v>
      </c>
      <c r="D130" s="122">
        <v>61176</v>
      </c>
      <c r="E130" s="121" t="s">
        <v>505</v>
      </c>
      <c r="F130" s="121" t="s">
        <v>469</v>
      </c>
      <c r="G130" s="121" t="s">
        <v>484</v>
      </c>
      <c r="H130" s="123">
        <v>42401</v>
      </c>
      <c r="I130" s="122">
        <v>277</v>
      </c>
      <c r="J130" s="122">
        <v>52</v>
      </c>
      <c r="K130" s="124">
        <v>50</v>
      </c>
      <c r="L130" s="124">
        <v>44</v>
      </c>
      <c r="M130" s="124">
        <v>18</v>
      </c>
      <c r="N130" s="125">
        <f>YEAR(Tabel28[[#This Row],[Teldatum (1)]])</f>
        <v>2016</v>
      </c>
      <c r="O130" s="126" t="str">
        <f>VLOOKUP(Tabel28[[#This Row],[Instelling]],Tabel30[#All],4,FALSE)</f>
        <v>VBS Bavikhove</v>
      </c>
      <c r="P130" s="116">
        <f>Tabel28[[#This Row],[Indicator "opleiding moeder" (1)]]/Tabel28[[#This Row],[Aantal lln (1)]]</f>
        <v>0.18772563176895307</v>
      </c>
      <c r="Q130" s="116">
        <f>Tabel28[[#This Row],[Indicator "schooltoelage"]]/Tabel28[[#This Row],[Aantal lln (1)]]</f>
        <v>0.18050541516245489</v>
      </c>
      <c r="R130" s="116">
        <f>Tabel28[[#This Row],[Indicator "thuistaal" (1)]]/Tabel28[[#This Row],[Aantal lln (1)]]</f>
        <v>0.1588447653429603</v>
      </c>
      <c r="S130" s="116">
        <f>Tabel28[[#This Row],[Indicator "buurt"]]/Tabel28[[#This Row],[Aantal lln (1)]]</f>
        <v>6.4981949458483748E-2</v>
      </c>
      <c r="AA130"/>
      <c r="AB130"/>
      <c r="AC130"/>
      <c r="AD130"/>
    </row>
    <row r="132" spans="1:30" s="196" customFormat="1" ht="15" x14ac:dyDescent="0.25"/>
    <row r="133" spans="1:30" s="196" customFormat="1" ht="15" x14ac:dyDescent="0.25"/>
    <row r="134" spans="1:30" s="196" customFormat="1" ht="21" x14ac:dyDescent="0.35">
      <c r="A134" s="16" t="s">
        <v>1437</v>
      </c>
    </row>
    <row r="135" spans="1:30" s="196" customFormat="1" ht="15" x14ac:dyDescent="0.25">
      <c r="A135" s="196" t="s">
        <v>1086</v>
      </c>
    </row>
    <row r="136" spans="1:30" s="196" customFormat="1" ht="15" x14ac:dyDescent="0.25">
      <c r="A136" s="196" t="s">
        <v>677</v>
      </c>
    </row>
    <row r="137" spans="1:30" s="196" customFormat="1" ht="15" x14ac:dyDescent="0.25"/>
    <row r="138" spans="1:30" s="196" customFormat="1" ht="15" x14ac:dyDescent="0.25">
      <c r="A138" s="196" t="s">
        <v>95</v>
      </c>
      <c r="B138" s="196" t="s">
        <v>117</v>
      </c>
      <c r="C138" s="196" t="s">
        <v>1438</v>
      </c>
      <c r="D138" s="196" t="s">
        <v>961</v>
      </c>
      <c r="E138" s="196" t="s">
        <v>962</v>
      </c>
    </row>
    <row r="139" spans="1:30" s="196" customFormat="1" ht="15" x14ac:dyDescent="0.25">
      <c r="A139" s="196">
        <v>2017</v>
      </c>
      <c r="B139" s="196" t="s">
        <v>110</v>
      </c>
      <c r="C139" s="196" t="s">
        <v>1439</v>
      </c>
      <c r="D139" s="175">
        <v>0.03</v>
      </c>
      <c r="E139" s="175">
        <v>0.94</v>
      </c>
    </row>
    <row r="140" spans="1:30" s="196" customFormat="1" ht="15" x14ac:dyDescent="0.25">
      <c r="A140" s="196">
        <v>2017</v>
      </c>
      <c r="B140" s="196" t="s">
        <v>108</v>
      </c>
      <c r="C140" s="196" t="s">
        <v>1439</v>
      </c>
      <c r="D140" s="175">
        <v>0.04</v>
      </c>
      <c r="E140" s="175">
        <v>0.89</v>
      </c>
    </row>
    <row r="141" spans="1:30" s="196" customFormat="1" ht="15" x14ac:dyDescent="0.25">
      <c r="A141" s="196">
        <v>2017</v>
      </c>
      <c r="B141" s="196" t="s">
        <v>110</v>
      </c>
      <c r="C141" s="196" t="s">
        <v>1440</v>
      </c>
      <c r="D141" s="175">
        <v>0.02</v>
      </c>
      <c r="E141" s="175">
        <v>0.9</v>
      </c>
    </row>
    <row r="142" spans="1:30" s="196" customFormat="1" ht="15" x14ac:dyDescent="0.25">
      <c r="A142" s="196">
        <v>2017</v>
      </c>
      <c r="B142" s="196" t="s">
        <v>108</v>
      </c>
      <c r="C142" s="196" t="s">
        <v>1440</v>
      </c>
      <c r="D142" s="175">
        <v>0.03</v>
      </c>
      <c r="E142" s="175">
        <v>0.87</v>
      </c>
    </row>
    <row r="143" spans="1:30" s="196" customFormat="1" ht="15" x14ac:dyDescent="0.25"/>
    <row r="151" spans="1:7" ht="21" x14ac:dyDescent="0.35">
      <c r="A151" s="16" t="s">
        <v>675</v>
      </c>
    </row>
    <row r="152" spans="1:7" ht="15" x14ac:dyDescent="0.25">
      <c r="A152" t="s">
        <v>676</v>
      </c>
    </row>
    <row r="153" spans="1:7" ht="15" x14ac:dyDescent="0.25">
      <c r="A153" t="s">
        <v>677</v>
      </c>
    </row>
    <row r="155" spans="1:7" ht="60" x14ac:dyDescent="0.25">
      <c r="A155" s="1" t="s">
        <v>95</v>
      </c>
      <c r="B155" s="1" t="s">
        <v>669</v>
      </c>
      <c r="C155" s="1" t="s">
        <v>670</v>
      </c>
      <c r="D155" s="1" t="s">
        <v>671</v>
      </c>
      <c r="E155" s="1" t="s">
        <v>672</v>
      </c>
      <c r="F155" s="1" t="s">
        <v>673</v>
      </c>
      <c r="G155" s="1" t="s">
        <v>674</v>
      </c>
    </row>
    <row r="156" spans="1:7" ht="15" x14ac:dyDescent="0.25">
      <c r="A156" s="1">
        <v>2015</v>
      </c>
      <c r="B156" s="176">
        <v>4.8000000000000001E-2</v>
      </c>
      <c r="C156" s="176">
        <v>5.1999999999999998E-2</v>
      </c>
      <c r="D156" s="176">
        <v>5.6000000000000001E-2</v>
      </c>
      <c r="E156" s="176">
        <v>5.7000000000000002E-2</v>
      </c>
      <c r="F156" s="176">
        <v>7.0000000000000007E-2</v>
      </c>
      <c r="G156" s="176">
        <v>6.4000000000000001E-2</v>
      </c>
    </row>
    <row r="157" spans="1:7" ht="15" x14ac:dyDescent="0.25">
      <c r="A157">
        <v>2016</v>
      </c>
      <c r="B157" s="65">
        <v>4.5999999999999999E-2</v>
      </c>
      <c r="C157" s="65">
        <v>4.8000000000000001E-2</v>
      </c>
      <c r="D157" s="65">
        <v>5.3999999999999999E-2</v>
      </c>
      <c r="E157" s="65">
        <v>5.2999999999999999E-2</v>
      </c>
      <c r="F157" s="65">
        <v>6.9000000000000006E-2</v>
      </c>
      <c r="G157" s="65">
        <v>6.0999999999999999E-2</v>
      </c>
    </row>
    <row r="158" spans="1:7" ht="15" x14ac:dyDescent="0.25">
      <c r="A158">
        <v>2014</v>
      </c>
      <c r="B158" s="179">
        <v>4.8000000000000001E-2</v>
      </c>
      <c r="C158" s="179">
        <v>5.2999999999999999E-2</v>
      </c>
      <c r="D158" s="179">
        <v>5.7000000000000002E-2</v>
      </c>
      <c r="E158" s="179">
        <v>5.8000000000000003E-2</v>
      </c>
      <c r="F158" s="179">
        <v>6.9000000000000006E-2</v>
      </c>
      <c r="G158" s="179">
        <v>6.3E-2</v>
      </c>
    </row>
    <row r="163" spans="1:4" ht="21" x14ac:dyDescent="0.35">
      <c r="A163" s="16" t="s">
        <v>679</v>
      </c>
    </row>
    <row r="164" spans="1:4" ht="15" x14ac:dyDescent="0.25">
      <c r="A164" t="s">
        <v>676</v>
      </c>
    </row>
    <row r="165" spans="1:4" ht="15" x14ac:dyDescent="0.25">
      <c r="A165" t="s">
        <v>677</v>
      </c>
    </row>
    <row r="166" spans="1:4" s="196" customFormat="1" ht="15" x14ac:dyDescent="0.25"/>
    <row r="167" spans="1:4" ht="15" x14ac:dyDescent="0.25">
      <c r="A167" t="s">
        <v>95</v>
      </c>
      <c r="B167" t="s">
        <v>683</v>
      </c>
      <c r="C167" t="s">
        <v>680</v>
      </c>
      <c r="D167" t="s">
        <v>681</v>
      </c>
    </row>
    <row r="168" spans="1:4" ht="15" x14ac:dyDescent="0.25">
      <c r="A168">
        <v>2013</v>
      </c>
      <c r="B168" t="s">
        <v>110</v>
      </c>
      <c r="C168" s="65">
        <v>3.5000000000000003E-2</v>
      </c>
      <c r="D168" s="65">
        <v>0.77500000000000002</v>
      </c>
    </row>
    <row r="169" spans="1:4" ht="15" x14ac:dyDescent="0.25">
      <c r="A169">
        <v>2013</v>
      </c>
      <c r="B169" t="s">
        <v>668</v>
      </c>
      <c r="C169" s="65">
        <v>3.5999999999999997E-2</v>
      </c>
      <c r="D169" s="65">
        <v>0.746</v>
      </c>
    </row>
    <row r="170" spans="1:4" ht="15" x14ac:dyDescent="0.25">
      <c r="A170">
        <v>2014</v>
      </c>
      <c r="B170" t="s">
        <v>110</v>
      </c>
      <c r="C170" s="65">
        <v>1.4999999999999999E-2</v>
      </c>
      <c r="D170" s="65">
        <v>0.76800000000000002</v>
      </c>
    </row>
    <row r="171" spans="1:4" ht="15" x14ac:dyDescent="0.25">
      <c r="A171">
        <v>2014</v>
      </c>
      <c r="B171" t="s">
        <v>668</v>
      </c>
      <c r="C171" s="65">
        <v>2.5999999999999999E-2</v>
      </c>
      <c r="D171" s="65">
        <v>0.746</v>
      </c>
    </row>
    <row r="172" spans="1:4" ht="15" x14ac:dyDescent="0.25">
      <c r="A172">
        <v>2015</v>
      </c>
      <c r="B172" t="s">
        <v>110</v>
      </c>
      <c r="C172" s="65">
        <v>1.9E-2</v>
      </c>
      <c r="D172" s="65">
        <v>0.77400000000000002</v>
      </c>
    </row>
    <row r="173" spans="1:4" ht="15" x14ac:dyDescent="0.25">
      <c r="A173">
        <v>2015</v>
      </c>
      <c r="B173" t="s">
        <v>668</v>
      </c>
      <c r="C173" s="65">
        <v>2.1000000000000001E-2</v>
      </c>
      <c r="D173" s="65">
        <v>0.749</v>
      </c>
    </row>
    <row r="174" spans="1:4" ht="15" x14ac:dyDescent="0.25">
      <c r="A174">
        <v>2016</v>
      </c>
      <c r="B174" t="s">
        <v>110</v>
      </c>
      <c r="C174" s="65">
        <v>0.02</v>
      </c>
      <c r="D174" s="65">
        <v>0.77900000000000003</v>
      </c>
    </row>
    <row r="175" spans="1:4" ht="15" x14ac:dyDescent="0.25">
      <c r="A175">
        <v>2016</v>
      </c>
      <c r="B175" t="s">
        <v>668</v>
      </c>
      <c r="C175" s="65">
        <v>2.1000000000000001E-2</v>
      </c>
      <c r="D175" s="65">
        <v>0.754</v>
      </c>
    </row>
    <row r="176" spans="1:4" s="196" customFormat="1" ht="15" x14ac:dyDescent="0.25">
      <c r="C176" s="65"/>
      <c r="D176" s="65"/>
    </row>
    <row r="177" spans="1:5" s="196" customFormat="1" ht="15" x14ac:dyDescent="0.25">
      <c r="C177" s="65"/>
      <c r="D177" s="65"/>
    </row>
    <row r="178" spans="1:5" s="196" customFormat="1" ht="15" x14ac:dyDescent="0.25">
      <c r="C178" s="65"/>
      <c r="D178" s="65"/>
    </row>
    <row r="180" spans="1:5" ht="21" x14ac:dyDescent="0.35">
      <c r="A180" s="16" t="s">
        <v>682</v>
      </c>
    </row>
    <row r="181" spans="1:5" ht="15" x14ac:dyDescent="0.25">
      <c r="A181" t="s">
        <v>676</v>
      </c>
    </row>
    <row r="182" spans="1:5" ht="15" x14ac:dyDescent="0.25">
      <c r="A182" t="s">
        <v>677</v>
      </c>
    </row>
    <row r="183" spans="1:5" s="196" customFormat="1" ht="15" x14ac:dyDescent="0.25"/>
    <row r="184" spans="1:5" x14ac:dyDescent="0.3">
      <c r="A184" t="s">
        <v>95</v>
      </c>
      <c r="B184" t="s">
        <v>683</v>
      </c>
      <c r="C184" t="s">
        <v>684</v>
      </c>
      <c r="D184" t="s">
        <v>685</v>
      </c>
      <c r="E184" t="s">
        <v>686</v>
      </c>
    </row>
    <row r="185" spans="1:5" ht="15" x14ac:dyDescent="0.25">
      <c r="A185">
        <v>2013</v>
      </c>
      <c r="B185" t="s">
        <v>110</v>
      </c>
      <c r="C185" s="177">
        <v>15881</v>
      </c>
      <c r="D185" s="65">
        <v>3.5000000000000003E-2</v>
      </c>
      <c r="E185">
        <v>101.5</v>
      </c>
    </row>
    <row r="186" spans="1:5" ht="15" x14ac:dyDescent="0.25">
      <c r="A186">
        <v>2013</v>
      </c>
      <c r="B186" t="s">
        <v>108</v>
      </c>
      <c r="C186" s="177">
        <v>16671</v>
      </c>
      <c r="D186" s="65">
        <v>3.5000000000000003E-2</v>
      </c>
      <c r="E186">
        <v>106.4</v>
      </c>
    </row>
    <row r="187" spans="1:5" ht="15" x14ac:dyDescent="0.25">
      <c r="A187">
        <v>2014</v>
      </c>
      <c r="B187" t="s">
        <v>110</v>
      </c>
      <c r="C187" s="177">
        <v>16284</v>
      </c>
      <c r="D187" s="65">
        <v>3.2000000000000001E-2</v>
      </c>
      <c r="E187">
        <v>100.7</v>
      </c>
    </row>
    <row r="188" spans="1:5" ht="15" x14ac:dyDescent="0.25">
      <c r="A188">
        <v>2014</v>
      </c>
      <c r="B188" t="s">
        <v>108</v>
      </c>
      <c r="C188" s="177">
        <v>17205</v>
      </c>
      <c r="D188" s="65">
        <v>3.2000000000000001E-2</v>
      </c>
      <c r="E188">
        <v>106.5</v>
      </c>
    </row>
    <row r="189" spans="1:5" ht="15" x14ac:dyDescent="0.25">
      <c r="A189">
        <v>2015</v>
      </c>
      <c r="B189" t="s">
        <v>110</v>
      </c>
      <c r="C189" s="177">
        <v>16868</v>
      </c>
      <c r="D189" s="65">
        <v>3.1E-2</v>
      </c>
      <c r="E189" s="15">
        <v>101</v>
      </c>
    </row>
    <row r="190" spans="1:5" ht="15" x14ac:dyDescent="0.25">
      <c r="A190">
        <v>2015</v>
      </c>
      <c r="B190" t="s">
        <v>108</v>
      </c>
      <c r="C190" s="177">
        <v>17809</v>
      </c>
      <c r="D190" s="65">
        <v>3.2000000000000001E-2</v>
      </c>
      <c r="E190">
        <v>106.6</v>
      </c>
    </row>
    <row r="191" spans="1:5" ht="15" x14ac:dyDescent="0.25">
      <c r="A191">
        <v>2016</v>
      </c>
      <c r="B191" t="s">
        <v>110</v>
      </c>
      <c r="C191" s="177">
        <v>17397</v>
      </c>
      <c r="D191" s="65">
        <v>3.1E-2</v>
      </c>
      <c r="E191" s="15">
        <v>102</v>
      </c>
    </row>
    <row r="192" spans="1:5" ht="15" x14ac:dyDescent="0.25">
      <c r="A192">
        <v>2016</v>
      </c>
      <c r="B192" t="s">
        <v>108</v>
      </c>
      <c r="C192" s="177">
        <v>18204</v>
      </c>
      <c r="D192" s="65">
        <v>0.03</v>
      </c>
      <c r="E192">
        <v>106.7</v>
      </c>
    </row>
    <row r="193" spans="1:8" s="196" customFormat="1" ht="15" x14ac:dyDescent="0.25">
      <c r="C193" s="177"/>
      <c r="D193" s="65"/>
    </row>
    <row r="194" spans="1:8" s="196" customFormat="1" ht="15" x14ac:dyDescent="0.25">
      <c r="C194" s="177"/>
      <c r="D194" s="65"/>
    </row>
    <row r="195" spans="1:8" s="196" customFormat="1" ht="15" x14ac:dyDescent="0.25">
      <c r="C195" s="177"/>
      <c r="D195" s="65"/>
    </row>
    <row r="196" spans="1:8" s="196" customFormat="1" ht="15" x14ac:dyDescent="0.25">
      <c r="C196" s="177"/>
      <c r="D196" s="65"/>
    </row>
    <row r="197" spans="1:8" ht="15" x14ac:dyDescent="0.25">
      <c r="C197" s="177"/>
      <c r="D197" s="65"/>
    </row>
    <row r="199" spans="1:8" ht="21" x14ac:dyDescent="0.35">
      <c r="A199" s="16" t="s">
        <v>697</v>
      </c>
    </row>
    <row r="200" spans="1:8" ht="15" x14ac:dyDescent="0.25">
      <c r="A200" t="s">
        <v>676</v>
      </c>
    </row>
    <row r="201" spans="1:8" ht="15" x14ac:dyDescent="0.25">
      <c r="A201" t="s">
        <v>677</v>
      </c>
    </row>
    <row r="202" spans="1:8" s="196" customFormat="1" ht="15" x14ac:dyDescent="0.25"/>
    <row r="203" spans="1:8" ht="15" x14ac:dyDescent="0.25">
      <c r="A203" t="s">
        <v>95</v>
      </c>
      <c r="B203" t="s">
        <v>683</v>
      </c>
      <c r="C203" t="s">
        <v>698</v>
      </c>
      <c r="D203" t="s">
        <v>699</v>
      </c>
      <c r="E203" t="s">
        <v>664</v>
      </c>
      <c r="F203" t="s">
        <v>665</v>
      </c>
      <c r="G203" t="s">
        <v>666</v>
      </c>
      <c r="H203" t="s">
        <v>667</v>
      </c>
    </row>
    <row r="204" spans="1:8" ht="15" x14ac:dyDescent="0.25">
      <c r="A204">
        <v>2013</v>
      </c>
      <c r="B204" t="s">
        <v>110</v>
      </c>
      <c r="C204" s="65">
        <v>3.5999999999999997E-2</v>
      </c>
      <c r="D204" s="65">
        <v>8.7999999999999995E-2</v>
      </c>
      <c r="E204" s="65">
        <v>0.10199999999999999</v>
      </c>
      <c r="F204" s="65">
        <v>0.56799999999999995</v>
      </c>
      <c r="G204" s="65">
        <v>0.104</v>
      </c>
      <c r="H204" s="65">
        <v>0.73899999999999999</v>
      </c>
    </row>
    <row r="205" spans="1:8" ht="15" x14ac:dyDescent="0.25">
      <c r="A205">
        <v>2013</v>
      </c>
      <c r="B205" t="s">
        <v>668</v>
      </c>
      <c r="C205" s="65">
        <v>9.8000000000000004E-2</v>
      </c>
      <c r="D205" s="65">
        <v>0.17399999999999999</v>
      </c>
      <c r="E205" s="65">
        <v>6.3E-2</v>
      </c>
      <c r="F205" s="65">
        <v>0.67400000000000004</v>
      </c>
      <c r="G205" s="65">
        <v>0.104</v>
      </c>
      <c r="H205" s="65">
        <v>0.69799999999999995</v>
      </c>
    </row>
    <row r="206" spans="1:8" ht="15" x14ac:dyDescent="0.25">
      <c r="A206">
        <v>2014</v>
      </c>
      <c r="B206" t="s">
        <v>110</v>
      </c>
      <c r="C206" s="65">
        <v>0.05</v>
      </c>
      <c r="D206" s="65">
        <v>6.4000000000000001E-2</v>
      </c>
      <c r="E206" s="65">
        <v>9.7000000000000003E-2</v>
      </c>
      <c r="F206" s="65">
        <v>0.57999999999999996</v>
      </c>
      <c r="G206" s="65">
        <v>0.104</v>
      </c>
      <c r="H206" s="65">
        <v>0.73</v>
      </c>
    </row>
    <row r="207" spans="1:8" ht="15" x14ac:dyDescent="0.25">
      <c r="A207">
        <v>2014</v>
      </c>
      <c r="B207" t="s">
        <v>668</v>
      </c>
      <c r="C207" s="65">
        <v>0.1</v>
      </c>
      <c r="D207" s="65">
        <v>0.186</v>
      </c>
      <c r="E207" s="65">
        <v>6.2E-2</v>
      </c>
      <c r="F207" s="65">
        <v>0.67700000000000005</v>
      </c>
      <c r="G207" s="65">
        <v>0.104</v>
      </c>
      <c r="H207" s="65">
        <v>0.69499999999999995</v>
      </c>
    </row>
    <row r="208" spans="1:8" ht="15" x14ac:dyDescent="0.25">
      <c r="A208">
        <v>2015</v>
      </c>
      <c r="B208" t="s">
        <v>110</v>
      </c>
      <c r="C208" s="65">
        <v>5.6000000000000001E-2</v>
      </c>
      <c r="D208" s="65">
        <v>8.9999999999999993E-3</v>
      </c>
      <c r="E208" s="65">
        <v>9.1999999999999998E-2</v>
      </c>
      <c r="F208" s="65">
        <v>0.57899999999999996</v>
      </c>
      <c r="G208" s="65">
        <v>0.10299999999999999</v>
      </c>
      <c r="H208" s="65">
        <v>0.73099999999999998</v>
      </c>
    </row>
    <row r="209" spans="1:8" ht="15" x14ac:dyDescent="0.25">
      <c r="A209">
        <v>2015</v>
      </c>
      <c r="B209" t="s">
        <v>668</v>
      </c>
      <c r="C209" s="65">
        <v>9.6000000000000002E-2</v>
      </c>
      <c r="D209" s="65">
        <v>9.0999999999999998E-2</v>
      </c>
      <c r="E209" s="65">
        <v>0.06</v>
      </c>
      <c r="F209" s="65">
        <v>0.67600000000000005</v>
      </c>
      <c r="G209" s="65">
        <v>0.105</v>
      </c>
      <c r="H209" s="65">
        <v>0.69399999999999995</v>
      </c>
    </row>
    <row r="210" spans="1:8" ht="15" x14ac:dyDescent="0.25">
      <c r="A210">
        <v>2016</v>
      </c>
      <c r="B210" t="s">
        <v>110</v>
      </c>
      <c r="C210" s="65">
        <v>7.6999999999999999E-2</v>
      </c>
      <c r="D210" s="65">
        <v>0.05</v>
      </c>
      <c r="E210" s="65">
        <v>9.1999999999999998E-2</v>
      </c>
      <c r="F210" s="65">
        <v>0.58899999999999997</v>
      </c>
      <c r="G210" s="65">
        <v>0.10299999999999999</v>
      </c>
      <c r="H210" s="65">
        <v>0.73499999999999999</v>
      </c>
    </row>
    <row r="211" spans="1:8" ht="15" x14ac:dyDescent="0.25">
      <c r="A211">
        <v>2016</v>
      </c>
      <c r="B211" t="s">
        <v>668</v>
      </c>
      <c r="C211" s="65">
        <v>9.4E-2</v>
      </c>
      <c r="D211" s="65">
        <v>0.108</v>
      </c>
      <c r="E211" s="65">
        <v>5.8999999999999997E-2</v>
      </c>
      <c r="F211" s="65">
        <v>0.68100000000000005</v>
      </c>
      <c r="G211" s="65">
        <v>0.106</v>
      </c>
      <c r="H211" s="65">
        <v>0.69499999999999995</v>
      </c>
    </row>
    <row r="212" spans="1:8" s="196" customFormat="1" ht="15" x14ac:dyDescent="0.25">
      <c r="C212" s="65"/>
      <c r="D212" s="65"/>
      <c r="E212" s="65"/>
      <c r="F212" s="65"/>
      <c r="G212" s="65"/>
      <c r="H212" s="65"/>
    </row>
    <row r="213" spans="1:8" s="196" customFormat="1" ht="15" x14ac:dyDescent="0.25">
      <c r="C213" s="65"/>
      <c r="D213" s="65"/>
      <c r="E213" s="65"/>
      <c r="F213" s="65"/>
      <c r="G213" s="65"/>
      <c r="H213" s="65"/>
    </row>
    <row r="214" spans="1:8" s="196" customFormat="1" ht="15" x14ac:dyDescent="0.25">
      <c r="C214" s="65"/>
      <c r="D214" s="65"/>
      <c r="E214" s="65"/>
      <c r="F214" s="65"/>
      <c r="G214" s="65"/>
      <c r="H214" s="65"/>
    </row>
    <row r="216" spans="1:8" ht="21" x14ac:dyDescent="0.35">
      <c r="A216" s="16" t="s">
        <v>678</v>
      </c>
    </row>
    <row r="217" spans="1:8" ht="15" x14ac:dyDescent="0.25">
      <c r="A217" t="s">
        <v>676</v>
      </c>
      <c r="D217" t="s">
        <v>700</v>
      </c>
    </row>
    <row r="218" spans="1:8" ht="15" x14ac:dyDescent="0.25">
      <c r="A218" t="s">
        <v>677</v>
      </c>
      <c r="C218" s="178" t="s">
        <v>712</v>
      </c>
    </row>
    <row r="219" spans="1:8" s="196" customFormat="1" ht="15" x14ac:dyDescent="0.25">
      <c r="C219" s="178"/>
    </row>
    <row r="220" spans="1:8" ht="15" x14ac:dyDescent="0.25">
      <c r="A220" t="s">
        <v>95</v>
      </c>
      <c r="B220" t="s">
        <v>683</v>
      </c>
      <c r="C220" t="s">
        <v>711</v>
      </c>
      <c r="D220" t="s">
        <v>702</v>
      </c>
      <c r="E220" t="s">
        <v>701</v>
      </c>
      <c r="F220" t="s">
        <v>703</v>
      </c>
      <c r="G220" t="s">
        <v>704</v>
      </c>
      <c r="H220" t="s">
        <v>705</v>
      </c>
    </row>
    <row r="221" spans="1:8" ht="15" x14ac:dyDescent="0.25">
      <c r="A221">
        <v>2013</v>
      </c>
      <c r="B221" t="s">
        <v>110</v>
      </c>
      <c r="C221" s="65">
        <v>5.5E-2</v>
      </c>
      <c r="D221" s="65">
        <v>0.56000000000000005</v>
      </c>
      <c r="E221" s="65">
        <v>0.246</v>
      </c>
      <c r="F221" s="65">
        <v>0.28399999999999997</v>
      </c>
      <c r="G221" s="65">
        <v>0.11799999999999999</v>
      </c>
      <c r="H221">
        <v>16</v>
      </c>
    </row>
    <row r="222" spans="1:8" ht="15" x14ac:dyDescent="0.25">
      <c r="A222">
        <v>2013</v>
      </c>
      <c r="B222" t="s">
        <v>108</v>
      </c>
      <c r="C222" s="65"/>
      <c r="D222" s="65">
        <v>0.49</v>
      </c>
      <c r="E222" s="65">
        <v>0.22</v>
      </c>
      <c r="F222" s="65">
        <v>0.249</v>
      </c>
      <c r="G222" s="65">
        <v>9.2999999999999999E-2</v>
      </c>
      <c r="H222">
        <v>24.6</v>
      </c>
    </row>
    <row r="223" spans="1:8" ht="15" x14ac:dyDescent="0.25">
      <c r="A223">
        <v>2014</v>
      </c>
      <c r="B223" t="s">
        <v>110</v>
      </c>
      <c r="C223" s="65">
        <v>5.8000000000000003E-2</v>
      </c>
      <c r="D223" s="65">
        <v>0.51400000000000001</v>
      </c>
      <c r="E223" s="65">
        <v>0.23100000000000001</v>
      </c>
      <c r="F223" s="65">
        <v>0.27800000000000002</v>
      </c>
      <c r="G223" s="65">
        <v>0.10299999999999999</v>
      </c>
      <c r="H223">
        <v>10.6</v>
      </c>
    </row>
    <row r="224" spans="1:8" ht="15" x14ac:dyDescent="0.25">
      <c r="A224">
        <v>2014</v>
      </c>
      <c r="B224" t="s">
        <v>108</v>
      </c>
      <c r="C224" s="65"/>
      <c r="D224" s="65">
        <v>0.47099999999999997</v>
      </c>
      <c r="E224" s="65">
        <v>0.221</v>
      </c>
      <c r="F224" s="65">
        <v>0.23799999999999999</v>
      </c>
      <c r="G224" s="65">
        <v>8.5999999999999993E-2</v>
      </c>
      <c r="H224">
        <v>17.899999999999999</v>
      </c>
    </row>
    <row r="225" spans="1:8" ht="15" x14ac:dyDescent="0.25">
      <c r="A225">
        <v>2015</v>
      </c>
      <c r="B225" t="s">
        <v>110</v>
      </c>
      <c r="C225" s="65">
        <v>5.5E-2</v>
      </c>
      <c r="D225" s="65">
        <v>0.48499999999999999</v>
      </c>
      <c r="E225" s="65">
        <v>0.23200000000000001</v>
      </c>
      <c r="F225" s="65">
        <v>0.29799999999999999</v>
      </c>
      <c r="G225" s="65">
        <v>0.105</v>
      </c>
      <c r="H225">
        <v>72</v>
      </c>
    </row>
    <row r="226" spans="1:8" ht="15" x14ac:dyDescent="0.25">
      <c r="A226">
        <v>2015</v>
      </c>
      <c r="B226" t="s">
        <v>108</v>
      </c>
      <c r="C226" s="65"/>
      <c r="D226" s="65">
        <v>0.45700000000000002</v>
      </c>
      <c r="E226" s="65">
        <v>0.20699999999999999</v>
      </c>
      <c r="F226" s="65">
        <v>0.252</v>
      </c>
      <c r="G226" s="65">
        <v>9.6000000000000002E-2</v>
      </c>
      <c r="H226">
        <v>9.8000000000000007</v>
      </c>
    </row>
    <row r="227" spans="1:8" ht="15" x14ac:dyDescent="0.25">
      <c r="A227">
        <v>2016</v>
      </c>
      <c r="B227" t="s">
        <v>110</v>
      </c>
      <c r="C227" s="65">
        <v>0.05</v>
      </c>
      <c r="D227" s="65">
        <v>0.49199999999999999</v>
      </c>
      <c r="E227" s="65">
        <v>0.23499999999999999</v>
      </c>
      <c r="F227" s="65">
        <v>0.33700000000000002</v>
      </c>
      <c r="G227" s="65">
        <v>0.127</v>
      </c>
      <c r="H227">
        <v>7.9</v>
      </c>
    </row>
    <row r="228" spans="1:8" ht="15" x14ac:dyDescent="0.25">
      <c r="A228">
        <v>2016</v>
      </c>
      <c r="B228" t="s">
        <v>108</v>
      </c>
      <c r="C228" s="65"/>
      <c r="D228" s="65">
        <v>0.45600000000000002</v>
      </c>
      <c r="E228" s="65">
        <v>0.19800000000000001</v>
      </c>
      <c r="F228" s="65">
        <v>0.27500000000000002</v>
      </c>
      <c r="G228" s="65">
        <v>0.107</v>
      </c>
      <c r="H228">
        <v>10.7</v>
      </c>
    </row>
    <row r="229" spans="1:8" ht="15" x14ac:dyDescent="0.25">
      <c r="A229">
        <v>2017</v>
      </c>
      <c r="B229" t="s">
        <v>110</v>
      </c>
      <c r="C229" s="65">
        <v>4.5999999999999999E-2</v>
      </c>
      <c r="D229" s="65"/>
      <c r="E229" s="65"/>
      <c r="F229" s="65"/>
      <c r="G229" s="65"/>
    </row>
    <row r="233" spans="1:8" ht="21" x14ac:dyDescent="0.35">
      <c r="A233" s="16" t="s">
        <v>706</v>
      </c>
    </row>
    <row r="234" spans="1:8" ht="15" x14ac:dyDescent="0.25">
      <c r="A234" t="s">
        <v>676</v>
      </c>
    </row>
    <row r="235" spans="1:8" ht="15" x14ac:dyDescent="0.25">
      <c r="A235" t="s">
        <v>677</v>
      </c>
    </row>
    <row r="236" spans="1:8" s="196" customFormat="1" ht="15" x14ac:dyDescent="0.25"/>
    <row r="237" spans="1:8" ht="15" x14ac:dyDescent="0.25">
      <c r="A237" t="s">
        <v>95</v>
      </c>
      <c r="B237" t="s">
        <v>683</v>
      </c>
      <c r="C237" t="s">
        <v>707</v>
      </c>
      <c r="D237" t="s">
        <v>708</v>
      </c>
      <c r="E237" t="s">
        <v>775</v>
      </c>
    </row>
    <row r="238" spans="1:8" ht="15" x14ac:dyDescent="0.25">
      <c r="A238">
        <v>2013</v>
      </c>
      <c r="B238" t="s">
        <v>110</v>
      </c>
      <c r="C238" s="179">
        <v>7.0999999999999994E-2</v>
      </c>
      <c r="D238" s="179">
        <v>-6.3E-2</v>
      </c>
      <c r="E238" s="65">
        <f>Tabel53[[#This Row],[Oprichtingsratio]]+Tabel53[[#This Row],[Uittredingsratio]]</f>
        <v>7.9999999999999932E-3</v>
      </c>
    </row>
    <row r="239" spans="1:8" ht="15" x14ac:dyDescent="0.25">
      <c r="A239">
        <v>2013</v>
      </c>
      <c r="B239" t="s">
        <v>108</v>
      </c>
      <c r="C239" s="179">
        <v>8.1000000000000003E-2</v>
      </c>
      <c r="D239" s="179">
        <v>-0.06</v>
      </c>
      <c r="E239" s="65">
        <f>Tabel53[[#This Row],[Oprichtingsratio]]+Tabel53[[#This Row],[Uittredingsratio]]</f>
        <v>2.1000000000000005E-2</v>
      </c>
    </row>
    <row r="240" spans="1:8" ht="15" x14ac:dyDescent="0.25">
      <c r="A240">
        <v>2014</v>
      </c>
      <c r="B240" t="s">
        <v>110</v>
      </c>
      <c r="C240" s="179">
        <v>6.5000000000000002E-2</v>
      </c>
      <c r="D240" s="179">
        <v>-5.8999999999999997E-2</v>
      </c>
      <c r="E240" s="65">
        <f>Tabel53[[#This Row],[Oprichtingsratio]]+Tabel53[[#This Row],[Uittredingsratio]]</f>
        <v>6.0000000000000053E-3</v>
      </c>
    </row>
    <row r="241" spans="1:5" ht="15" x14ac:dyDescent="0.25">
      <c r="A241">
        <v>2014</v>
      </c>
      <c r="B241" t="s">
        <v>108</v>
      </c>
      <c r="C241" s="179">
        <v>7.5999999999999998E-2</v>
      </c>
      <c r="D241" s="179">
        <v>-6.7000000000000004E-2</v>
      </c>
      <c r="E241" s="65">
        <f>Tabel53[[#This Row],[Oprichtingsratio]]+Tabel53[[#This Row],[Uittredingsratio]]</f>
        <v>8.9999999999999941E-3</v>
      </c>
    </row>
    <row r="242" spans="1:5" ht="15" x14ac:dyDescent="0.25">
      <c r="A242">
        <v>2015</v>
      </c>
      <c r="B242" t="s">
        <v>110</v>
      </c>
      <c r="C242" s="179">
        <v>9.5000000000000001E-2</v>
      </c>
      <c r="D242" s="179">
        <v>-6.6000000000000003E-2</v>
      </c>
      <c r="E242" s="65">
        <f>Tabel53[[#This Row],[Oprichtingsratio]]+Tabel53[[#This Row],[Uittredingsratio]]</f>
        <v>2.8999999999999998E-2</v>
      </c>
    </row>
    <row r="243" spans="1:5" ht="15" x14ac:dyDescent="0.25">
      <c r="A243">
        <v>2015</v>
      </c>
      <c r="B243" t="s">
        <v>108</v>
      </c>
      <c r="C243" s="179">
        <v>0.1</v>
      </c>
      <c r="D243" s="179">
        <v>-7.2999999999999995E-2</v>
      </c>
      <c r="E243" s="65">
        <f>Tabel53[[#This Row],[Oprichtingsratio]]+Tabel53[[#This Row],[Uittredingsratio]]</f>
        <v>2.700000000000001E-2</v>
      </c>
    </row>
    <row r="244" spans="1:5" ht="15" x14ac:dyDescent="0.25">
      <c r="A244">
        <v>2016</v>
      </c>
      <c r="B244" t="s">
        <v>110</v>
      </c>
      <c r="C244" s="65">
        <v>8.5999999999999993E-2</v>
      </c>
      <c r="D244" s="65">
        <v>-6.0999999999999999E-2</v>
      </c>
      <c r="E244" s="65">
        <f>Tabel53[[#This Row],[Oprichtingsratio]]+Tabel53[[#This Row],[Uittredingsratio]]</f>
        <v>2.4999999999999994E-2</v>
      </c>
    </row>
    <row r="245" spans="1:5" ht="15" x14ac:dyDescent="0.25">
      <c r="A245">
        <v>2016</v>
      </c>
      <c r="B245" t="s">
        <v>108</v>
      </c>
      <c r="C245" s="65">
        <v>8.6999999999999994E-2</v>
      </c>
      <c r="D245" s="65">
        <v>-6.2E-2</v>
      </c>
      <c r="E245" s="65">
        <f>Tabel53[[#This Row],[Oprichtingsratio]]+Tabel53[[#This Row],[Uittredingsratio]]</f>
        <v>2.4999999999999994E-2</v>
      </c>
    </row>
    <row r="246" spans="1:5" ht="15" x14ac:dyDescent="0.25">
      <c r="C246" s="65"/>
      <c r="D246" s="65"/>
    </row>
    <row r="247" spans="1:5" ht="15" x14ac:dyDescent="0.25">
      <c r="C247" s="65"/>
      <c r="D247" s="65"/>
    </row>
    <row r="249" spans="1:5" ht="21" x14ac:dyDescent="0.35">
      <c r="A249" s="16" t="s">
        <v>714</v>
      </c>
    </row>
    <row r="250" spans="1:5" ht="15" x14ac:dyDescent="0.25">
      <c r="A250" t="s">
        <v>713</v>
      </c>
    </row>
    <row r="251" spans="1:5" ht="15" x14ac:dyDescent="0.25">
      <c r="A251" t="s">
        <v>677</v>
      </c>
    </row>
    <row r="252" spans="1:5" s="196" customFormat="1" ht="15" x14ac:dyDescent="0.25"/>
    <row r="253" spans="1:5" ht="15" x14ac:dyDescent="0.25">
      <c r="A253" t="s">
        <v>95</v>
      </c>
      <c r="B253" t="s">
        <v>715</v>
      </c>
      <c r="C253" t="s">
        <v>716</v>
      </c>
      <c r="D253" t="s">
        <v>717</v>
      </c>
      <c r="E253" t="s">
        <v>31</v>
      </c>
    </row>
    <row r="254" spans="1:5" ht="15" x14ac:dyDescent="0.25">
      <c r="A254">
        <v>2017</v>
      </c>
      <c r="B254" s="8">
        <v>0.67</v>
      </c>
      <c r="C254" s="8">
        <v>8.3000000000000004E-2</v>
      </c>
      <c r="D254" s="8">
        <v>0.13900000000000001</v>
      </c>
      <c r="E254" s="8">
        <v>0.107</v>
      </c>
    </row>
    <row r="256" spans="1:5" s="196" customFormat="1" ht="15" x14ac:dyDescent="0.25"/>
    <row r="258" spans="1:4" ht="21" x14ac:dyDescent="0.35">
      <c r="A258" s="16" t="s">
        <v>718</v>
      </c>
    </row>
    <row r="259" spans="1:4" ht="15" x14ac:dyDescent="0.25">
      <c r="A259" t="s">
        <v>713</v>
      </c>
    </row>
    <row r="260" spans="1:4" ht="15" x14ac:dyDescent="0.25">
      <c r="A260" t="s">
        <v>677</v>
      </c>
    </row>
    <row r="261" spans="1:4" ht="15" x14ac:dyDescent="0.25">
      <c r="A261" t="s">
        <v>95</v>
      </c>
      <c r="B261" t="s">
        <v>719</v>
      </c>
      <c r="C261" t="s">
        <v>720</v>
      </c>
    </row>
    <row r="262" spans="1:4" ht="15" x14ac:dyDescent="0.25">
      <c r="A262">
        <v>2017</v>
      </c>
      <c r="B262" s="65">
        <v>0.54400000000000004</v>
      </c>
      <c r="C262" s="65">
        <v>0.45600000000000002</v>
      </c>
    </row>
    <row r="266" spans="1:4" ht="21" x14ac:dyDescent="0.35">
      <c r="A266" s="16" t="s">
        <v>721</v>
      </c>
    </row>
    <row r="267" spans="1:4" ht="15" x14ac:dyDescent="0.25">
      <c r="A267" t="s">
        <v>713</v>
      </c>
    </row>
    <row r="268" spans="1:4" ht="15" x14ac:dyDescent="0.25">
      <c r="A268" t="s">
        <v>677</v>
      </c>
    </row>
    <row r="269" spans="1:4" s="196" customFormat="1" ht="15" x14ac:dyDescent="0.25"/>
    <row r="270" spans="1:4" ht="15" x14ac:dyDescent="0.25">
      <c r="A270" t="s">
        <v>95</v>
      </c>
      <c r="B270" t="s">
        <v>722</v>
      </c>
      <c r="C270" t="s">
        <v>723</v>
      </c>
      <c r="D270" t="s">
        <v>724</v>
      </c>
    </row>
    <row r="271" spans="1:4" ht="15" x14ac:dyDescent="0.25">
      <c r="A271">
        <v>2017</v>
      </c>
      <c r="B271" s="65">
        <v>0.23799999999999999</v>
      </c>
      <c r="C271" s="65">
        <v>0.498</v>
      </c>
      <c r="D271" s="65">
        <v>0.26500000000000001</v>
      </c>
    </row>
    <row r="274" spans="1:4" ht="21" x14ac:dyDescent="0.35">
      <c r="A274" s="16" t="s">
        <v>725</v>
      </c>
    </row>
    <row r="275" spans="1:4" ht="15" x14ac:dyDescent="0.25">
      <c r="A275" t="s">
        <v>713</v>
      </c>
    </row>
    <row r="276" spans="1:4" ht="15" x14ac:dyDescent="0.25">
      <c r="A276" t="s">
        <v>677</v>
      </c>
    </row>
    <row r="277" spans="1:4" s="196" customFormat="1" ht="15" x14ac:dyDescent="0.25"/>
    <row r="278" spans="1:4" ht="15" x14ac:dyDescent="0.25">
      <c r="A278" t="s">
        <v>95</v>
      </c>
      <c r="B278" t="s">
        <v>726</v>
      </c>
      <c r="C278" t="s">
        <v>727</v>
      </c>
      <c r="D278" t="s">
        <v>728</v>
      </c>
    </row>
    <row r="279" spans="1:4" ht="15" x14ac:dyDescent="0.25">
      <c r="A279">
        <v>2017</v>
      </c>
      <c r="B279">
        <v>51.5</v>
      </c>
      <c r="C279">
        <v>30.4</v>
      </c>
      <c r="D279">
        <v>18.100000000000001</v>
      </c>
    </row>
    <row r="283" spans="1:4" ht="21" x14ac:dyDescent="0.35">
      <c r="A283" s="16" t="s">
        <v>729</v>
      </c>
    </row>
    <row r="284" spans="1:4" ht="15" x14ac:dyDescent="0.25">
      <c r="A284" t="s">
        <v>713</v>
      </c>
    </row>
    <row r="285" spans="1:4" ht="15" x14ac:dyDescent="0.25">
      <c r="A285" t="s">
        <v>677</v>
      </c>
    </row>
    <row r="286" spans="1:4" s="196" customFormat="1" ht="15" x14ac:dyDescent="0.25"/>
    <row r="287" spans="1:4" ht="15" x14ac:dyDescent="0.25">
      <c r="A287" t="s">
        <v>95</v>
      </c>
      <c r="B287" t="s">
        <v>730</v>
      </c>
      <c r="C287" t="s">
        <v>731</v>
      </c>
      <c r="D287" t="s">
        <v>732</v>
      </c>
    </row>
    <row r="288" spans="1:4" ht="15" x14ac:dyDescent="0.25">
      <c r="A288">
        <v>2017</v>
      </c>
      <c r="B288" s="65">
        <v>0.54</v>
      </c>
      <c r="C288" s="65">
        <v>0.17299999999999999</v>
      </c>
      <c r="D288" s="65">
        <v>0.28599999999999998</v>
      </c>
    </row>
    <row r="292" spans="1:3" ht="21" x14ac:dyDescent="0.35">
      <c r="A292" s="16" t="s">
        <v>733</v>
      </c>
    </row>
    <row r="293" spans="1:3" ht="15" x14ac:dyDescent="0.25">
      <c r="A293" t="s">
        <v>713</v>
      </c>
    </row>
    <row r="294" spans="1:3" ht="15" x14ac:dyDescent="0.25">
      <c r="A294" t="s">
        <v>677</v>
      </c>
    </row>
    <row r="295" spans="1:3" s="196" customFormat="1" ht="15" x14ac:dyDescent="0.25"/>
    <row r="296" spans="1:3" ht="15" x14ac:dyDescent="0.25">
      <c r="A296" t="s">
        <v>95</v>
      </c>
      <c r="B296" t="s">
        <v>734</v>
      </c>
      <c r="C296" t="s">
        <v>735</v>
      </c>
    </row>
    <row r="297" spans="1:3" ht="15" x14ac:dyDescent="0.25">
      <c r="A297">
        <v>2017</v>
      </c>
      <c r="B297" s="65">
        <v>0.90500000000000003</v>
      </c>
      <c r="C297" s="65">
        <v>9.5000000000000001E-2</v>
      </c>
    </row>
    <row r="302" spans="1:3" ht="21" x14ac:dyDescent="0.35">
      <c r="A302" s="16" t="s">
        <v>736</v>
      </c>
    </row>
    <row r="303" spans="1:3" ht="15" x14ac:dyDescent="0.25">
      <c r="A303" t="s">
        <v>713</v>
      </c>
    </row>
    <row r="304" spans="1:3" ht="15" x14ac:dyDescent="0.25">
      <c r="A304" t="s">
        <v>677</v>
      </c>
    </row>
    <row r="305" spans="1:3" s="196" customFormat="1" ht="15" x14ac:dyDescent="0.25"/>
    <row r="306" spans="1:3" ht="15" x14ac:dyDescent="0.25">
      <c r="A306" t="s">
        <v>95</v>
      </c>
      <c r="B306" t="s">
        <v>737</v>
      </c>
      <c r="C306" t="s">
        <v>738</v>
      </c>
    </row>
    <row r="307" spans="1:3" ht="15" x14ac:dyDescent="0.25">
      <c r="A307">
        <v>2017</v>
      </c>
      <c r="B307" s="65">
        <v>0.76500000000000001</v>
      </c>
      <c r="C307" s="65">
        <v>0.23499999999999999</v>
      </c>
    </row>
    <row r="310" spans="1:3" ht="21" x14ac:dyDescent="0.35">
      <c r="A310" s="16" t="s">
        <v>739</v>
      </c>
    </row>
    <row r="311" spans="1:3" ht="15" x14ac:dyDescent="0.25">
      <c r="A311" t="s">
        <v>713</v>
      </c>
    </row>
    <row r="312" spans="1:3" ht="15" x14ac:dyDescent="0.25">
      <c r="A312" t="s">
        <v>677</v>
      </c>
    </row>
    <row r="313" spans="1:3" ht="15" x14ac:dyDescent="0.25">
      <c r="A313" t="s">
        <v>95</v>
      </c>
      <c r="B313" t="s">
        <v>740</v>
      </c>
      <c r="C313" t="s">
        <v>741</v>
      </c>
    </row>
    <row r="314" spans="1:3" ht="15" x14ac:dyDescent="0.25">
      <c r="A314">
        <v>2017</v>
      </c>
      <c r="B314" s="65">
        <v>0.152</v>
      </c>
      <c r="C314" s="65">
        <v>0.84799999999999998</v>
      </c>
    </row>
    <row r="317" spans="1:3" ht="15" x14ac:dyDescent="0.25">
      <c r="A317" s="222"/>
    </row>
    <row r="320" spans="1:3" ht="21" x14ac:dyDescent="0.25">
      <c r="A320" s="220" t="s">
        <v>1112</v>
      </c>
    </row>
    <row r="321" spans="1:5" ht="15" x14ac:dyDescent="0.25">
      <c r="A321" s="221" t="s">
        <v>1026</v>
      </c>
    </row>
    <row r="322" spans="1:5" ht="15" x14ac:dyDescent="0.25">
      <c r="A322" s="219" t="s">
        <v>677</v>
      </c>
    </row>
    <row r="324" spans="1:5" ht="15" x14ac:dyDescent="0.25">
      <c r="A324" s="196" t="s">
        <v>95</v>
      </c>
      <c r="B324" s="196" t="s">
        <v>1101</v>
      </c>
      <c r="C324" s="196" t="s">
        <v>1102</v>
      </c>
      <c r="D324" s="196" t="s">
        <v>1103</v>
      </c>
      <c r="E324" s="196" t="s">
        <v>1104</v>
      </c>
    </row>
    <row r="325" spans="1:5" ht="15" x14ac:dyDescent="0.25">
      <c r="A325" s="196">
        <v>2008</v>
      </c>
      <c r="B325" s="34" t="s">
        <v>271</v>
      </c>
      <c r="C325" s="191">
        <v>87</v>
      </c>
      <c r="D325" s="218">
        <v>1</v>
      </c>
      <c r="E325" s="191">
        <f t="shared" ref="E325:E356" si="1">C325*D325</f>
        <v>87</v>
      </c>
    </row>
    <row r="326" spans="1:5" ht="15" x14ac:dyDescent="0.25">
      <c r="A326" s="196">
        <v>2008</v>
      </c>
      <c r="B326" s="34" t="s">
        <v>1105</v>
      </c>
      <c r="C326" s="191">
        <v>17</v>
      </c>
      <c r="D326" s="218">
        <v>1</v>
      </c>
      <c r="E326" s="191">
        <f t="shared" si="1"/>
        <v>17</v>
      </c>
    </row>
    <row r="327" spans="1:5" ht="15" x14ac:dyDescent="0.25">
      <c r="A327" s="196">
        <v>2008</v>
      </c>
      <c r="B327" s="34" t="s">
        <v>1106</v>
      </c>
      <c r="C327" s="191">
        <v>13.4</v>
      </c>
      <c r="D327" s="218">
        <v>1</v>
      </c>
      <c r="E327" s="191">
        <f t="shared" si="1"/>
        <v>13.4</v>
      </c>
    </row>
    <row r="328" spans="1:5" ht="15" x14ac:dyDescent="0.25">
      <c r="A328" s="196">
        <v>2008</v>
      </c>
      <c r="B328" s="34" t="s">
        <v>1107</v>
      </c>
      <c r="C328" s="191">
        <v>3.6</v>
      </c>
      <c r="D328" s="218">
        <v>1</v>
      </c>
      <c r="E328" s="191">
        <f t="shared" si="1"/>
        <v>3.6</v>
      </c>
    </row>
    <row r="329" spans="1:5" ht="15" x14ac:dyDescent="0.25">
      <c r="A329" s="196">
        <v>2008</v>
      </c>
      <c r="B329" s="34" t="s">
        <v>1108</v>
      </c>
      <c r="C329" s="191">
        <v>3.6</v>
      </c>
      <c r="D329" s="218">
        <v>1</v>
      </c>
      <c r="E329" s="191">
        <f t="shared" si="1"/>
        <v>3.6</v>
      </c>
    </row>
    <row r="330" spans="1:5" ht="15" x14ac:dyDescent="0.25">
      <c r="A330" s="196">
        <v>2008</v>
      </c>
      <c r="B330" s="34" t="s">
        <v>1109</v>
      </c>
      <c r="C330" s="191">
        <v>7.7</v>
      </c>
      <c r="D330" s="218">
        <v>0.7</v>
      </c>
      <c r="E330" s="191">
        <f t="shared" si="1"/>
        <v>5.39</v>
      </c>
    </row>
    <row r="331" spans="1:5" ht="15" x14ac:dyDescent="0.25">
      <c r="A331" s="196">
        <v>2009</v>
      </c>
      <c r="B331" s="34" t="s">
        <v>271</v>
      </c>
      <c r="C331" s="191">
        <v>87</v>
      </c>
      <c r="D331" s="218">
        <v>1</v>
      </c>
      <c r="E331" s="191">
        <f t="shared" si="1"/>
        <v>87</v>
      </c>
    </row>
    <row r="332" spans="1:5" ht="15" x14ac:dyDescent="0.25">
      <c r="A332" s="196">
        <v>2009</v>
      </c>
      <c r="B332" s="34" t="s">
        <v>1105</v>
      </c>
      <c r="C332" s="191">
        <v>17</v>
      </c>
      <c r="D332" s="218">
        <v>1</v>
      </c>
      <c r="E332" s="191">
        <f t="shared" si="1"/>
        <v>17</v>
      </c>
    </row>
    <row r="333" spans="1:5" ht="15" x14ac:dyDescent="0.25">
      <c r="A333" s="196">
        <v>2009</v>
      </c>
      <c r="B333" s="34" t="s">
        <v>1106</v>
      </c>
      <c r="C333" s="191">
        <v>13.4</v>
      </c>
      <c r="D333" s="218">
        <v>1</v>
      </c>
      <c r="E333" s="191">
        <f t="shared" si="1"/>
        <v>13.4</v>
      </c>
    </row>
    <row r="334" spans="1:5" ht="15" x14ac:dyDescent="0.25">
      <c r="A334" s="196">
        <v>2009</v>
      </c>
      <c r="B334" s="34" t="s">
        <v>1107</v>
      </c>
      <c r="C334" s="191">
        <v>3.6</v>
      </c>
      <c r="D334" s="218">
        <v>1</v>
      </c>
      <c r="E334" s="191">
        <f t="shared" si="1"/>
        <v>3.6</v>
      </c>
    </row>
    <row r="335" spans="1:5" ht="15" x14ac:dyDescent="0.25">
      <c r="A335" s="196">
        <v>2009</v>
      </c>
      <c r="B335" s="34" t="s">
        <v>1108</v>
      </c>
      <c r="C335" s="191">
        <v>3.6</v>
      </c>
      <c r="D335" s="218">
        <v>1</v>
      </c>
      <c r="E335" s="191">
        <f t="shared" si="1"/>
        <v>3.6</v>
      </c>
    </row>
    <row r="336" spans="1:5" ht="15" x14ac:dyDescent="0.25">
      <c r="A336" s="196">
        <v>2009</v>
      </c>
      <c r="B336" s="34" t="s">
        <v>1109</v>
      </c>
      <c r="C336" s="191">
        <v>5.4</v>
      </c>
      <c r="D336" s="218">
        <v>0.9</v>
      </c>
      <c r="E336" s="191">
        <f t="shared" si="1"/>
        <v>4.8600000000000003</v>
      </c>
    </row>
    <row r="337" spans="1:5" ht="15" x14ac:dyDescent="0.25">
      <c r="A337" s="196">
        <v>2010</v>
      </c>
      <c r="B337" s="34" t="s">
        <v>271</v>
      </c>
      <c r="C337" s="191">
        <v>87</v>
      </c>
      <c r="D337" s="218">
        <v>1</v>
      </c>
      <c r="E337" s="191">
        <f t="shared" si="1"/>
        <v>87</v>
      </c>
    </row>
    <row r="338" spans="1:5" ht="15" x14ac:dyDescent="0.25">
      <c r="A338" s="196">
        <v>2010</v>
      </c>
      <c r="B338" s="34" t="s">
        <v>1105</v>
      </c>
      <c r="C338" s="191">
        <v>17</v>
      </c>
      <c r="D338" s="218">
        <v>1</v>
      </c>
      <c r="E338" s="191">
        <f t="shared" si="1"/>
        <v>17</v>
      </c>
    </row>
    <row r="339" spans="1:5" ht="15" x14ac:dyDescent="0.25">
      <c r="A339" s="196">
        <v>2010</v>
      </c>
      <c r="B339" s="34" t="s">
        <v>1106</v>
      </c>
      <c r="C339" s="191">
        <v>13.4</v>
      </c>
      <c r="D339" s="218">
        <v>1</v>
      </c>
      <c r="E339" s="191">
        <f t="shared" si="1"/>
        <v>13.4</v>
      </c>
    </row>
    <row r="340" spans="1:5" ht="15" x14ac:dyDescent="0.25">
      <c r="A340" s="196">
        <v>2010</v>
      </c>
      <c r="B340" s="34" t="s">
        <v>1107</v>
      </c>
      <c r="C340" s="191">
        <v>3.6</v>
      </c>
      <c r="D340" s="218">
        <v>1</v>
      </c>
      <c r="E340" s="191">
        <f t="shared" si="1"/>
        <v>3.6</v>
      </c>
    </row>
    <row r="341" spans="1:5" ht="15" x14ac:dyDescent="0.25">
      <c r="A341" s="196">
        <v>2010</v>
      </c>
      <c r="B341" s="34" t="s">
        <v>1108</v>
      </c>
      <c r="C341" s="191">
        <v>3.6</v>
      </c>
      <c r="D341" s="218">
        <v>1</v>
      </c>
      <c r="E341" s="191">
        <f t="shared" si="1"/>
        <v>3.6</v>
      </c>
    </row>
    <row r="342" spans="1:5" ht="15" x14ac:dyDescent="0.25">
      <c r="A342" s="196">
        <v>2010</v>
      </c>
      <c r="B342" s="34" t="s">
        <v>1109</v>
      </c>
      <c r="C342" s="191">
        <v>5.4</v>
      </c>
      <c r="D342" s="218">
        <v>1</v>
      </c>
      <c r="E342" s="191">
        <f t="shared" si="1"/>
        <v>5.4</v>
      </c>
    </row>
    <row r="343" spans="1:5" ht="15" x14ac:dyDescent="0.25">
      <c r="A343" s="196">
        <v>2010</v>
      </c>
      <c r="B343" s="34" t="s">
        <v>1110</v>
      </c>
      <c r="C343" s="191">
        <v>10.8</v>
      </c>
      <c r="D343" s="218">
        <v>0.1</v>
      </c>
      <c r="E343" s="191">
        <f t="shared" si="1"/>
        <v>1.08</v>
      </c>
    </row>
    <row r="344" spans="1:5" ht="15" x14ac:dyDescent="0.25">
      <c r="A344" s="196">
        <v>2011</v>
      </c>
      <c r="B344" s="34" t="s">
        <v>271</v>
      </c>
      <c r="C344" s="191">
        <v>87</v>
      </c>
      <c r="D344" s="218">
        <v>1</v>
      </c>
      <c r="E344" s="191">
        <f t="shared" si="1"/>
        <v>87</v>
      </c>
    </row>
    <row r="345" spans="1:5" ht="15" x14ac:dyDescent="0.25">
      <c r="A345" s="196">
        <v>2011</v>
      </c>
      <c r="B345" s="34" t="s">
        <v>1105</v>
      </c>
      <c r="C345" s="191">
        <v>17</v>
      </c>
      <c r="D345" s="218">
        <v>1</v>
      </c>
      <c r="E345" s="191">
        <f t="shared" si="1"/>
        <v>17</v>
      </c>
    </row>
    <row r="346" spans="1:5" ht="15" x14ac:dyDescent="0.25">
      <c r="A346" s="196">
        <v>2011</v>
      </c>
      <c r="B346" s="34" t="s">
        <v>1106</v>
      </c>
      <c r="C346" s="191">
        <v>13.4</v>
      </c>
      <c r="D346" s="218">
        <v>1</v>
      </c>
      <c r="E346" s="191">
        <f t="shared" si="1"/>
        <v>13.4</v>
      </c>
    </row>
    <row r="347" spans="1:5" ht="15" x14ac:dyDescent="0.25">
      <c r="A347" s="196">
        <v>2011</v>
      </c>
      <c r="B347" s="34" t="s">
        <v>1107</v>
      </c>
      <c r="C347" s="191">
        <v>3.6</v>
      </c>
      <c r="D347" s="218">
        <v>1</v>
      </c>
      <c r="E347" s="191">
        <f t="shared" si="1"/>
        <v>3.6</v>
      </c>
    </row>
    <row r="348" spans="1:5" ht="15" x14ac:dyDescent="0.25">
      <c r="A348" s="196">
        <v>2011</v>
      </c>
      <c r="B348" s="34" t="s">
        <v>1108</v>
      </c>
      <c r="C348" s="191">
        <v>3.6</v>
      </c>
      <c r="D348" s="218">
        <v>1</v>
      </c>
      <c r="E348" s="191">
        <f t="shared" si="1"/>
        <v>3.6</v>
      </c>
    </row>
    <row r="349" spans="1:5" ht="15" x14ac:dyDescent="0.25">
      <c r="A349" s="196">
        <v>2011</v>
      </c>
      <c r="B349" s="34" t="s">
        <v>1109</v>
      </c>
      <c r="C349" s="191">
        <v>5.4</v>
      </c>
      <c r="D349" s="218">
        <v>1</v>
      </c>
      <c r="E349" s="191">
        <f t="shared" si="1"/>
        <v>5.4</v>
      </c>
    </row>
    <row r="350" spans="1:5" ht="15" x14ac:dyDescent="0.25">
      <c r="A350" s="196">
        <v>2011</v>
      </c>
      <c r="B350" s="34" t="s">
        <v>1110</v>
      </c>
      <c r="C350" s="191">
        <v>10.8</v>
      </c>
      <c r="D350" s="218">
        <v>0.2</v>
      </c>
      <c r="E350" s="191">
        <f t="shared" si="1"/>
        <v>2.16</v>
      </c>
    </row>
    <row r="351" spans="1:5" ht="15" x14ac:dyDescent="0.25">
      <c r="A351" s="196">
        <v>2012</v>
      </c>
      <c r="B351" s="34" t="s">
        <v>271</v>
      </c>
      <c r="C351" s="191">
        <v>87</v>
      </c>
      <c r="D351" s="218">
        <v>1</v>
      </c>
      <c r="E351" s="191">
        <f t="shared" si="1"/>
        <v>87</v>
      </c>
    </row>
    <row r="352" spans="1:5" ht="15" x14ac:dyDescent="0.25">
      <c r="A352" s="196">
        <v>2012</v>
      </c>
      <c r="B352" s="34" t="s">
        <v>1105</v>
      </c>
      <c r="C352" s="191">
        <v>17</v>
      </c>
      <c r="D352" s="218">
        <v>1</v>
      </c>
      <c r="E352" s="191">
        <f t="shared" si="1"/>
        <v>17</v>
      </c>
    </row>
    <row r="353" spans="1:5" ht="15" x14ac:dyDescent="0.25">
      <c r="A353" s="196">
        <v>2012</v>
      </c>
      <c r="B353" s="34" t="s">
        <v>1106</v>
      </c>
      <c r="C353" s="191">
        <v>13.4</v>
      </c>
      <c r="D353" s="218">
        <v>1</v>
      </c>
      <c r="E353" s="191">
        <f t="shared" si="1"/>
        <v>13.4</v>
      </c>
    </row>
    <row r="354" spans="1:5" ht="15" x14ac:dyDescent="0.25">
      <c r="A354" s="196">
        <v>2012</v>
      </c>
      <c r="B354" s="34" t="s">
        <v>1107</v>
      </c>
      <c r="C354" s="191">
        <v>3.6</v>
      </c>
      <c r="D354" s="218">
        <v>1</v>
      </c>
      <c r="E354" s="191">
        <f t="shared" si="1"/>
        <v>3.6</v>
      </c>
    </row>
    <row r="355" spans="1:5" ht="15" x14ac:dyDescent="0.25">
      <c r="A355" s="196">
        <v>2012</v>
      </c>
      <c r="B355" s="34" t="s">
        <v>1108</v>
      </c>
      <c r="C355" s="191">
        <v>3.6</v>
      </c>
      <c r="D355" s="218">
        <v>1</v>
      </c>
      <c r="E355" s="191">
        <f t="shared" si="1"/>
        <v>3.6</v>
      </c>
    </row>
    <row r="356" spans="1:5" ht="15" x14ac:dyDescent="0.25">
      <c r="A356" s="196">
        <v>2012</v>
      </c>
      <c r="B356" s="34" t="s">
        <v>1109</v>
      </c>
      <c r="C356" s="191">
        <v>5.4</v>
      </c>
      <c r="D356" s="218">
        <v>1</v>
      </c>
      <c r="E356" s="191">
        <f t="shared" si="1"/>
        <v>5.4</v>
      </c>
    </row>
    <row r="357" spans="1:5" ht="15" x14ac:dyDescent="0.25">
      <c r="A357" s="196">
        <v>2012</v>
      </c>
      <c r="B357" s="34" t="s">
        <v>1110</v>
      </c>
      <c r="C357" s="191">
        <v>10.8</v>
      </c>
      <c r="D357" s="218">
        <v>0.2</v>
      </c>
      <c r="E357" s="191">
        <f t="shared" ref="E357:E385" si="2">C357*D357</f>
        <v>2.16</v>
      </c>
    </row>
    <row r="358" spans="1:5" ht="15" x14ac:dyDescent="0.25">
      <c r="A358" s="196">
        <v>2013</v>
      </c>
      <c r="B358" s="34" t="s">
        <v>271</v>
      </c>
      <c r="C358" s="191">
        <v>87</v>
      </c>
      <c r="D358" s="218">
        <v>1</v>
      </c>
      <c r="E358" s="191">
        <f t="shared" si="2"/>
        <v>87</v>
      </c>
    </row>
    <row r="359" spans="1:5" ht="15" x14ac:dyDescent="0.25">
      <c r="A359" s="196">
        <v>2013</v>
      </c>
      <c r="B359" s="34" t="s">
        <v>1105</v>
      </c>
      <c r="C359" s="191">
        <v>17</v>
      </c>
      <c r="D359" s="218">
        <v>1</v>
      </c>
      <c r="E359" s="191">
        <f t="shared" si="2"/>
        <v>17</v>
      </c>
    </row>
    <row r="360" spans="1:5" ht="15" x14ac:dyDescent="0.25">
      <c r="A360" s="196">
        <v>2013</v>
      </c>
      <c r="B360" s="34" t="s">
        <v>1106</v>
      </c>
      <c r="C360" s="191">
        <v>13.4</v>
      </c>
      <c r="D360" s="218">
        <v>1</v>
      </c>
      <c r="E360" s="191">
        <f t="shared" si="2"/>
        <v>13.4</v>
      </c>
    </row>
    <row r="361" spans="1:5" ht="15" x14ac:dyDescent="0.25">
      <c r="A361" s="196">
        <v>2013</v>
      </c>
      <c r="B361" s="34" t="s">
        <v>1107</v>
      </c>
      <c r="C361" s="191">
        <v>3.6</v>
      </c>
      <c r="D361" s="218">
        <v>1</v>
      </c>
      <c r="E361" s="191">
        <f t="shared" si="2"/>
        <v>3.6</v>
      </c>
    </row>
    <row r="362" spans="1:5" ht="15" x14ac:dyDescent="0.25">
      <c r="A362" s="196">
        <v>2013</v>
      </c>
      <c r="B362" s="34" t="s">
        <v>1108</v>
      </c>
      <c r="C362" s="191">
        <v>3.6</v>
      </c>
      <c r="D362" s="218">
        <v>1</v>
      </c>
      <c r="E362" s="191">
        <f t="shared" si="2"/>
        <v>3.6</v>
      </c>
    </row>
    <row r="363" spans="1:5" ht="15" x14ac:dyDescent="0.25">
      <c r="A363" s="196">
        <v>2013</v>
      </c>
      <c r="B363" s="34" t="s">
        <v>1109</v>
      </c>
      <c r="C363" s="191">
        <v>5.4</v>
      </c>
      <c r="D363" s="218">
        <v>1</v>
      </c>
      <c r="E363" s="191">
        <f t="shared" si="2"/>
        <v>5.4</v>
      </c>
    </row>
    <row r="364" spans="1:5" ht="15" x14ac:dyDescent="0.25">
      <c r="A364" s="196">
        <v>2013</v>
      </c>
      <c r="B364" s="34" t="s">
        <v>1110</v>
      </c>
      <c r="C364" s="191">
        <v>10.8</v>
      </c>
      <c r="D364" s="218">
        <v>0.2</v>
      </c>
      <c r="E364" s="191">
        <f t="shared" si="2"/>
        <v>2.16</v>
      </c>
    </row>
    <row r="365" spans="1:5" ht="15" x14ac:dyDescent="0.25">
      <c r="A365" s="196">
        <v>2014</v>
      </c>
      <c r="B365" s="34" t="s">
        <v>271</v>
      </c>
      <c r="C365" s="191">
        <v>87</v>
      </c>
      <c r="D365" s="218">
        <v>1</v>
      </c>
      <c r="E365" s="191">
        <f t="shared" si="2"/>
        <v>87</v>
      </c>
    </row>
    <row r="366" spans="1:5" ht="15" x14ac:dyDescent="0.25">
      <c r="A366" s="196">
        <v>2014</v>
      </c>
      <c r="B366" s="34" t="s">
        <v>1105</v>
      </c>
      <c r="C366" s="191">
        <v>17</v>
      </c>
      <c r="D366" s="218">
        <v>1</v>
      </c>
      <c r="E366" s="191">
        <f t="shared" si="2"/>
        <v>17</v>
      </c>
    </row>
    <row r="367" spans="1:5" ht="15" x14ac:dyDescent="0.25">
      <c r="A367" s="196">
        <v>2014</v>
      </c>
      <c r="B367" s="34" t="s">
        <v>1106</v>
      </c>
      <c r="C367" s="191">
        <v>13.4</v>
      </c>
      <c r="D367" s="218">
        <v>1</v>
      </c>
      <c r="E367" s="191">
        <f t="shared" si="2"/>
        <v>13.4</v>
      </c>
    </row>
    <row r="368" spans="1:5" ht="15" x14ac:dyDescent="0.25">
      <c r="A368" s="196">
        <v>2014</v>
      </c>
      <c r="B368" s="34" t="s">
        <v>1107</v>
      </c>
      <c r="C368" s="191">
        <v>3.6</v>
      </c>
      <c r="D368" s="218">
        <v>1</v>
      </c>
      <c r="E368" s="191">
        <f t="shared" si="2"/>
        <v>3.6</v>
      </c>
    </row>
    <row r="369" spans="1:5" ht="15" x14ac:dyDescent="0.25">
      <c r="A369" s="196">
        <v>2014</v>
      </c>
      <c r="B369" s="34" t="s">
        <v>1108</v>
      </c>
      <c r="C369" s="191">
        <v>3.6</v>
      </c>
      <c r="D369" s="218">
        <v>1</v>
      </c>
      <c r="E369" s="191">
        <f t="shared" si="2"/>
        <v>3.6</v>
      </c>
    </row>
    <row r="370" spans="1:5" ht="15" x14ac:dyDescent="0.25">
      <c r="A370" s="196">
        <v>2014</v>
      </c>
      <c r="B370" s="34" t="s">
        <v>1109</v>
      </c>
      <c r="C370" s="191">
        <v>5.4</v>
      </c>
      <c r="D370" s="218">
        <v>1</v>
      </c>
      <c r="E370" s="191">
        <f t="shared" si="2"/>
        <v>5.4</v>
      </c>
    </row>
    <row r="371" spans="1:5" ht="15" x14ac:dyDescent="0.25">
      <c r="A371" s="196">
        <v>2014</v>
      </c>
      <c r="B371" s="34" t="s">
        <v>1110</v>
      </c>
      <c r="C371" s="191">
        <v>10.8</v>
      </c>
      <c r="D371" s="218">
        <v>0.2</v>
      </c>
      <c r="E371" s="191">
        <f t="shared" si="2"/>
        <v>2.16</v>
      </c>
    </row>
    <row r="372" spans="1:5" ht="15" x14ac:dyDescent="0.25">
      <c r="A372" s="196">
        <v>2015</v>
      </c>
      <c r="B372" s="34" t="s">
        <v>271</v>
      </c>
      <c r="C372" s="191">
        <v>87</v>
      </c>
      <c r="D372" s="218">
        <v>1</v>
      </c>
      <c r="E372" s="191">
        <f t="shared" si="2"/>
        <v>87</v>
      </c>
    </row>
    <row r="373" spans="1:5" ht="15" x14ac:dyDescent="0.25">
      <c r="A373" s="196">
        <v>2015</v>
      </c>
      <c r="B373" s="34" t="s">
        <v>1105</v>
      </c>
      <c r="C373" s="191">
        <v>17</v>
      </c>
      <c r="D373" s="218">
        <v>1</v>
      </c>
      <c r="E373" s="191">
        <f t="shared" si="2"/>
        <v>17</v>
      </c>
    </row>
    <row r="374" spans="1:5" ht="15" x14ac:dyDescent="0.25">
      <c r="A374" s="196">
        <v>2015</v>
      </c>
      <c r="B374" s="34" t="s">
        <v>1106</v>
      </c>
      <c r="C374" s="191">
        <v>13.4</v>
      </c>
      <c r="D374" s="218">
        <v>1</v>
      </c>
      <c r="E374" s="191">
        <f t="shared" si="2"/>
        <v>13.4</v>
      </c>
    </row>
    <row r="375" spans="1:5" ht="15" x14ac:dyDescent="0.25">
      <c r="A375" s="196">
        <v>2015</v>
      </c>
      <c r="B375" s="34" t="s">
        <v>1107</v>
      </c>
      <c r="C375" s="191">
        <v>3.6</v>
      </c>
      <c r="D375" s="218">
        <v>1</v>
      </c>
      <c r="E375" s="191">
        <f t="shared" si="2"/>
        <v>3.6</v>
      </c>
    </row>
    <row r="376" spans="1:5" ht="15" x14ac:dyDescent="0.25">
      <c r="A376" s="196">
        <v>2015</v>
      </c>
      <c r="B376" s="34" t="s">
        <v>1108</v>
      </c>
      <c r="C376" s="191">
        <v>3.6</v>
      </c>
      <c r="D376" s="218">
        <v>1</v>
      </c>
      <c r="E376" s="191">
        <f t="shared" si="2"/>
        <v>3.6</v>
      </c>
    </row>
    <row r="377" spans="1:5" ht="15" x14ac:dyDescent="0.25">
      <c r="A377" s="196">
        <v>2015</v>
      </c>
      <c r="B377" s="34" t="s">
        <v>1109</v>
      </c>
      <c r="C377" s="191">
        <v>5.4</v>
      </c>
      <c r="D377" s="218">
        <v>1</v>
      </c>
      <c r="E377" s="191">
        <f t="shared" si="2"/>
        <v>5.4</v>
      </c>
    </row>
    <row r="378" spans="1:5" ht="15" x14ac:dyDescent="0.25">
      <c r="A378" s="196">
        <v>2015</v>
      </c>
      <c r="B378" s="34" t="s">
        <v>1110</v>
      </c>
      <c r="C378" s="191">
        <v>10.8</v>
      </c>
      <c r="D378" s="218">
        <v>0.2</v>
      </c>
      <c r="E378" s="191">
        <f t="shared" si="2"/>
        <v>2.16</v>
      </c>
    </row>
    <row r="379" spans="1:5" ht="15" x14ac:dyDescent="0.25">
      <c r="A379" s="196">
        <v>2016</v>
      </c>
      <c r="B379" s="34" t="s">
        <v>271</v>
      </c>
      <c r="C379" s="191">
        <v>87</v>
      </c>
      <c r="D379" s="218">
        <v>1</v>
      </c>
      <c r="E379" s="191">
        <f t="shared" si="2"/>
        <v>87</v>
      </c>
    </row>
    <row r="380" spans="1:5" ht="15" x14ac:dyDescent="0.25">
      <c r="A380" s="196">
        <v>2016</v>
      </c>
      <c r="B380" s="34" t="s">
        <v>1105</v>
      </c>
      <c r="C380" s="191">
        <v>17</v>
      </c>
      <c r="D380" s="218">
        <v>1</v>
      </c>
      <c r="E380" s="191">
        <f t="shared" si="2"/>
        <v>17</v>
      </c>
    </row>
    <row r="381" spans="1:5" ht="15" x14ac:dyDescent="0.25">
      <c r="A381" s="196">
        <v>2016</v>
      </c>
      <c r="B381" s="34" t="s">
        <v>1106</v>
      </c>
      <c r="C381" s="191">
        <v>13.4</v>
      </c>
      <c r="D381" s="218">
        <v>1</v>
      </c>
      <c r="E381" s="191">
        <f t="shared" si="2"/>
        <v>13.4</v>
      </c>
    </row>
    <row r="382" spans="1:5" ht="15" x14ac:dyDescent="0.25">
      <c r="A382" s="196">
        <v>2016</v>
      </c>
      <c r="B382" s="34" t="s">
        <v>1107</v>
      </c>
      <c r="C382" s="191">
        <v>3.6</v>
      </c>
      <c r="D382" s="218">
        <v>1</v>
      </c>
      <c r="E382" s="191">
        <f t="shared" si="2"/>
        <v>3.6</v>
      </c>
    </row>
    <row r="383" spans="1:5" ht="15" x14ac:dyDescent="0.25">
      <c r="A383" s="196">
        <v>2016</v>
      </c>
      <c r="B383" s="34" t="s">
        <v>1108</v>
      </c>
      <c r="C383" s="191">
        <v>3.6</v>
      </c>
      <c r="D383" s="218">
        <v>1</v>
      </c>
      <c r="E383" s="191">
        <f t="shared" si="2"/>
        <v>3.6</v>
      </c>
    </row>
    <row r="384" spans="1:5" ht="15" x14ac:dyDescent="0.25">
      <c r="A384" s="196">
        <v>2016</v>
      </c>
      <c r="B384" s="34" t="s">
        <v>1109</v>
      </c>
      <c r="C384" s="191">
        <v>5.4</v>
      </c>
      <c r="D384" s="218">
        <v>1</v>
      </c>
      <c r="E384" s="191">
        <f t="shared" si="2"/>
        <v>5.4</v>
      </c>
    </row>
    <row r="385" spans="1:7" ht="15" x14ac:dyDescent="0.25">
      <c r="A385" s="196">
        <v>2016</v>
      </c>
      <c r="B385" s="34" t="s">
        <v>1110</v>
      </c>
      <c r="C385" s="191">
        <v>10.8</v>
      </c>
      <c r="D385" s="218">
        <v>0.61</v>
      </c>
      <c r="E385" s="191">
        <f t="shared" si="2"/>
        <v>6.5880000000000001</v>
      </c>
    </row>
    <row r="397" spans="1:7" ht="21" x14ac:dyDescent="0.35">
      <c r="A397" s="16" t="s">
        <v>710</v>
      </c>
    </row>
    <row r="398" spans="1:7" ht="15" x14ac:dyDescent="0.25">
      <c r="A398" t="s">
        <v>676</v>
      </c>
    </row>
    <row r="399" spans="1:7" ht="15" x14ac:dyDescent="0.25">
      <c r="A399" t="s">
        <v>677</v>
      </c>
    </row>
    <row r="400" spans="1:7" ht="15" x14ac:dyDescent="0.25">
      <c r="A400" s="196"/>
      <c r="B400" s="196"/>
      <c r="C400" s="196"/>
      <c r="D400" s="196"/>
      <c r="E400" s="196"/>
      <c r="F400" s="196"/>
      <c r="G400" s="196"/>
    </row>
    <row r="401" spans="1:5" ht="15" x14ac:dyDescent="0.25">
      <c r="A401" t="s">
        <v>95</v>
      </c>
      <c r="B401" t="s">
        <v>117</v>
      </c>
      <c r="C401" t="s">
        <v>709</v>
      </c>
      <c r="D401" t="s">
        <v>773</v>
      </c>
      <c r="E401" t="s">
        <v>774</v>
      </c>
    </row>
    <row r="402" spans="1:5" ht="15" x14ac:dyDescent="0.25">
      <c r="A402">
        <v>2013</v>
      </c>
      <c r="B402" t="s">
        <v>110</v>
      </c>
      <c r="C402">
        <v>10.5</v>
      </c>
      <c r="D402" s="65">
        <v>0.35499999999999998</v>
      </c>
      <c r="E402" s="65">
        <v>7.4999999999999997E-2</v>
      </c>
    </row>
    <row r="403" spans="1:5" ht="15" x14ac:dyDescent="0.25">
      <c r="A403">
        <v>2013</v>
      </c>
      <c r="B403" t="s">
        <v>108</v>
      </c>
      <c r="C403">
        <v>10.8</v>
      </c>
      <c r="D403" s="65"/>
      <c r="E403" s="65"/>
    </row>
    <row r="404" spans="1:5" ht="15" x14ac:dyDescent="0.25">
      <c r="A404">
        <v>2014</v>
      </c>
      <c r="B404" t="s">
        <v>110</v>
      </c>
      <c r="D404" s="65">
        <v>9.9000000000000005E-2</v>
      </c>
      <c r="E404" s="65">
        <v>8.2000000000000003E-2</v>
      </c>
    </row>
    <row r="405" spans="1:5" ht="15" x14ac:dyDescent="0.25">
      <c r="A405">
        <v>2014</v>
      </c>
      <c r="B405" t="s">
        <v>108</v>
      </c>
      <c r="D405" s="65"/>
      <c r="E405" s="65"/>
    </row>
    <row r="406" spans="1:5" ht="15" x14ac:dyDescent="0.25">
      <c r="A406">
        <v>2015</v>
      </c>
      <c r="B406" t="s">
        <v>110</v>
      </c>
      <c r="C406">
        <v>7</v>
      </c>
      <c r="D406" s="65">
        <v>0.314</v>
      </c>
      <c r="E406" s="65">
        <v>0.109</v>
      </c>
    </row>
    <row r="407" spans="1:5" ht="15" x14ac:dyDescent="0.25">
      <c r="A407">
        <v>2015</v>
      </c>
      <c r="B407" t="s">
        <v>108</v>
      </c>
      <c r="C407">
        <v>7.4</v>
      </c>
      <c r="D407" s="65"/>
      <c r="E407" s="65"/>
    </row>
    <row r="408" spans="1:5" ht="15" x14ac:dyDescent="0.25">
      <c r="A408">
        <v>2016</v>
      </c>
      <c r="B408" t="s">
        <v>110</v>
      </c>
      <c r="C408">
        <v>6.7</v>
      </c>
      <c r="D408" s="65">
        <v>0.307</v>
      </c>
      <c r="E408" s="65">
        <v>0.122</v>
      </c>
    </row>
    <row r="409" spans="1:5" ht="15" x14ac:dyDescent="0.25">
      <c r="A409">
        <v>2016</v>
      </c>
      <c r="B409" t="s">
        <v>108</v>
      </c>
      <c r="C409">
        <v>7.5</v>
      </c>
      <c r="D409" s="65"/>
      <c r="E409" s="65"/>
    </row>
    <row r="410" spans="1:5" ht="15" x14ac:dyDescent="0.25">
      <c r="A410">
        <v>2017</v>
      </c>
      <c r="B410" t="s">
        <v>110</v>
      </c>
      <c r="D410" s="65">
        <v>0.33500000000000002</v>
      </c>
      <c r="E410" s="65">
        <v>0.105</v>
      </c>
    </row>
    <row r="413" spans="1:5" s="196" customFormat="1" ht="15" x14ac:dyDescent="0.25"/>
    <row r="414" spans="1:5" s="196" customFormat="1" ht="15" x14ac:dyDescent="0.25"/>
    <row r="415" spans="1:5" s="196" customFormat="1" ht="21" x14ac:dyDescent="0.35">
      <c r="A415" s="16" t="s">
        <v>1306</v>
      </c>
    </row>
    <row r="416" spans="1:5" ht="15" x14ac:dyDescent="0.25">
      <c r="A416" t="s">
        <v>974</v>
      </c>
    </row>
    <row r="417" spans="1:7" ht="15" x14ac:dyDescent="0.25">
      <c r="A417" t="s">
        <v>677</v>
      </c>
    </row>
    <row r="419" spans="1:7" ht="15" x14ac:dyDescent="0.25">
      <c r="A419" s="264" t="s">
        <v>95</v>
      </c>
      <c r="B419" s="12" t="s">
        <v>117</v>
      </c>
      <c r="C419" t="s">
        <v>1301</v>
      </c>
      <c r="D419" t="s">
        <v>961</v>
      </c>
      <c r="E419" t="s">
        <v>962</v>
      </c>
    </row>
    <row r="420" spans="1:7" ht="15" x14ac:dyDescent="0.25">
      <c r="A420">
        <v>2017</v>
      </c>
      <c r="B420" s="196" t="s">
        <v>110</v>
      </c>
      <c r="C420" t="s">
        <v>1302</v>
      </c>
      <c r="D420" s="175">
        <v>0.2</v>
      </c>
      <c r="E420" s="175">
        <v>0.72</v>
      </c>
    </row>
    <row r="421" spans="1:7" ht="15" x14ac:dyDescent="0.25">
      <c r="A421" s="196">
        <v>2017</v>
      </c>
      <c r="B421" s="196" t="s">
        <v>108</v>
      </c>
      <c r="C421" s="196" t="s">
        <v>1302</v>
      </c>
      <c r="D421" s="175">
        <v>0.18</v>
      </c>
      <c r="E421" s="175">
        <v>0.73</v>
      </c>
    </row>
    <row r="422" spans="1:7" ht="15" x14ac:dyDescent="0.25">
      <c r="A422" s="196">
        <v>2017</v>
      </c>
      <c r="B422" s="196" t="s">
        <v>110</v>
      </c>
      <c r="C422" t="s">
        <v>1303</v>
      </c>
      <c r="D422" s="175">
        <v>0.36</v>
      </c>
      <c r="E422" s="175">
        <v>0.43</v>
      </c>
    </row>
    <row r="423" spans="1:7" ht="15" x14ac:dyDescent="0.25">
      <c r="A423" s="196">
        <v>2017</v>
      </c>
      <c r="B423" s="196" t="s">
        <v>108</v>
      </c>
      <c r="C423" s="196" t="s">
        <v>1303</v>
      </c>
      <c r="D423" s="175">
        <v>0.19</v>
      </c>
      <c r="E423" s="175">
        <v>0.63</v>
      </c>
    </row>
    <row r="424" spans="1:7" x14ac:dyDescent="0.3">
      <c r="A424" s="196">
        <v>2017</v>
      </c>
      <c r="B424" s="196" t="s">
        <v>110</v>
      </c>
      <c r="C424" t="s">
        <v>1304</v>
      </c>
      <c r="D424" s="175">
        <v>0.21</v>
      </c>
      <c r="E424" s="175">
        <v>0.57999999999999996</v>
      </c>
    </row>
    <row r="425" spans="1:7" x14ac:dyDescent="0.3">
      <c r="A425" s="196">
        <v>2017</v>
      </c>
      <c r="B425" s="196" t="s">
        <v>108</v>
      </c>
      <c r="C425" s="196" t="s">
        <v>1304</v>
      </c>
      <c r="D425" s="175">
        <v>0.11</v>
      </c>
      <c r="E425" s="269">
        <v>0.73</v>
      </c>
      <c r="G425" s="181"/>
    </row>
    <row r="426" spans="1:7" ht="15" x14ac:dyDescent="0.25">
      <c r="A426" s="196">
        <v>2017</v>
      </c>
      <c r="B426" s="196" t="s">
        <v>110</v>
      </c>
      <c r="C426" t="s">
        <v>1305</v>
      </c>
      <c r="D426" s="175">
        <v>0.3</v>
      </c>
      <c r="E426" s="269">
        <v>0.42</v>
      </c>
      <c r="F426" s="180"/>
      <c r="G426" s="181"/>
    </row>
    <row r="427" spans="1:7" s="268" customFormat="1" ht="15" x14ac:dyDescent="0.25">
      <c r="A427" s="196">
        <v>2017</v>
      </c>
      <c r="B427" s="196" t="s">
        <v>108</v>
      </c>
      <c r="C427" s="196" t="s">
        <v>1305</v>
      </c>
      <c r="D427" s="271">
        <v>0.23</v>
      </c>
      <c r="E427" s="270">
        <v>0.51</v>
      </c>
      <c r="F427" s="266"/>
      <c r="G427" s="267"/>
    </row>
    <row r="428" spans="1:7" ht="15" x14ac:dyDescent="0.25">
      <c r="B428" s="149"/>
      <c r="C428" s="180"/>
      <c r="D428" s="180"/>
      <c r="E428" s="182"/>
      <c r="F428" s="180"/>
    </row>
    <row r="429" spans="1:7" ht="15" x14ac:dyDescent="0.25">
      <c r="B429" s="149"/>
      <c r="C429" s="180"/>
      <c r="D429" s="180"/>
      <c r="E429" s="182"/>
    </row>
    <row r="430" spans="1:7" ht="15" x14ac:dyDescent="0.25">
      <c r="A430" s="173"/>
      <c r="B430" s="8"/>
    </row>
    <row r="431" spans="1:7" ht="15" x14ac:dyDescent="0.25">
      <c r="B431" s="8"/>
    </row>
    <row r="438" spans="1:4" ht="21" x14ac:dyDescent="0.35">
      <c r="A438" s="16" t="s">
        <v>1786</v>
      </c>
    </row>
    <row r="439" spans="1:4" ht="15" x14ac:dyDescent="0.25">
      <c r="A439" s="196" t="s">
        <v>1026</v>
      </c>
    </row>
    <row r="440" spans="1:4" ht="15" x14ac:dyDescent="0.25">
      <c r="A440" s="196" t="s">
        <v>1028</v>
      </c>
    </row>
    <row r="441" spans="1:4" ht="26.25" x14ac:dyDescent="0.4">
      <c r="A441" s="385"/>
      <c r="B441" s="385"/>
      <c r="C441" s="385"/>
      <c r="D441" s="385"/>
    </row>
    <row r="442" spans="1:4" ht="15" x14ac:dyDescent="0.25">
      <c r="A442" s="196" t="s">
        <v>409</v>
      </c>
      <c r="B442" s="196" t="s">
        <v>1787</v>
      </c>
      <c r="C442" s="196" t="s">
        <v>1788</v>
      </c>
      <c r="D442" s="196" t="s">
        <v>1789</v>
      </c>
    </row>
    <row r="443" spans="1:4" ht="15" x14ac:dyDescent="0.25">
      <c r="A443" s="386" t="s">
        <v>580</v>
      </c>
      <c r="B443" s="149" t="s">
        <v>110</v>
      </c>
      <c r="C443" s="150">
        <v>789</v>
      </c>
      <c r="D443" s="150">
        <v>1835</v>
      </c>
    </row>
    <row r="444" spans="1:4" ht="15" x14ac:dyDescent="0.25">
      <c r="A444" s="386" t="s">
        <v>580</v>
      </c>
      <c r="B444" s="149" t="s">
        <v>1790</v>
      </c>
      <c r="C444" s="150">
        <v>317</v>
      </c>
      <c r="D444" s="150">
        <v>684</v>
      </c>
    </row>
    <row r="445" spans="1:4" ht="15" x14ac:dyDescent="0.25">
      <c r="A445" s="386" t="s">
        <v>579</v>
      </c>
      <c r="B445" s="149" t="s">
        <v>110</v>
      </c>
      <c r="C445" s="150">
        <v>780</v>
      </c>
      <c r="D445" s="150">
        <v>1833</v>
      </c>
    </row>
    <row r="446" spans="1:4" ht="15" x14ac:dyDescent="0.25">
      <c r="A446" s="386" t="s">
        <v>579</v>
      </c>
      <c r="B446" s="149" t="s">
        <v>1790</v>
      </c>
      <c r="C446" s="150">
        <v>314</v>
      </c>
      <c r="D446" s="150">
        <v>689</v>
      </c>
    </row>
    <row r="447" spans="1:4" ht="15" x14ac:dyDescent="0.25">
      <c r="A447" s="386" t="s">
        <v>578</v>
      </c>
      <c r="B447" s="149" t="s">
        <v>110</v>
      </c>
      <c r="C447" s="150">
        <v>790</v>
      </c>
      <c r="D447" s="150">
        <v>1784</v>
      </c>
    </row>
    <row r="448" spans="1:4" ht="15" x14ac:dyDescent="0.25">
      <c r="A448" s="386" t="s">
        <v>578</v>
      </c>
      <c r="B448" s="149" t="s">
        <v>1790</v>
      </c>
      <c r="C448" s="150">
        <v>298</v>
      </c>
      <c r="D448" s="150">
        <v>689</v>
      </c>
    </row>
    <row r="449" spans="1:4" ht="15" x14ac:dyDescent="0.25">
      <c r="A449" s="387" t="s">
        <v>577</v>
      </c>
      <c r="B449" s="149" t="s">
        <v>110</v>
      </c>
      <c r="C449" s="151">
        <v>827</v>
      </c>
      <c r="D449" s="151">
        <v>1813</v>
      </c>
    </row>
    <row r="450" spans="1:4" ht="15" x14ac:dyDescent="0.25">
      <c r="A450" s="387" t="s">
        <v>577</v>
      </c>
      <c r="B450" s="149" t="s">
        <v>1790</v>
      </c>
      <c r="C450" s="151">
        <v>260</v>
      </c>
      <c r="D450" s="151">
        <v>596</v>
      </c>
    </row>
    <row r="451" spans="1:4" ht="15" x14ac:dyDescent="0.25">
      <c r="A451" s="387" t="s">
        <v>576</v>
      </c>
      <c r="B451" s="149" t="s">
        <v>110</v>
      </c>
      <c r="C451" s="151">
        <v>793</v>
      </c>
      <c r="D451" s="151">
        <v>1837</v>
      </c>
    </row>
    <row r="452" spans="1:4" ht="15" x14ac:dyDescent="0.25">
      <c r="A452" s="387" t="s">
        <v>576</v>
      </c>
      <c r="B452" s="149" t="s">
        <v>1790</v>
      </c>
      <c r="C452" s="151">
        <v>260</v>
      </c>
      <c r="D452" s="151">
        <v>595</v>
      </c>
    </row>
    <row r="453" spans="1:4" ht="15" x14ac:dyDescent="0.25">
      <c r="A453" s="387" t="s">
        <v>403</v>
      </c>
      <c r="B453" s="149" t="s">
        <v>110</v>
      </c>
      <c r="C453" s="151">
        <v>795</v>
      </c>
      <c r="D453" s="151">
        <v>1787</v>
      </c>
    </row>
    <row r="454" spans="1:4" ht="15" x14ac:dyDescent="0.25">
      <c r="A454" s="387" t="s">
        <v>403</v>
      </c>
      <c r="B454" s="149" t="s">
        <v>1790</v>
      </c>
      <c r="C454" s="151">
        <v>241</v>
      </c>
      <c r="D454" s="151">
        <v>555</v>
      </c>
    </row>
    <row r="455" spans="1:4" ht="15" x14ac:dyDescent="0.25">
      <c r="A455" s="388" t="s">
        <v>404</v>
      </c>
      <c r="B455" s="149" t="s">
        <v>110</v>
      </c>
      <c r="C455" s="34">
        <v>830</v>
      </c>
      <c r="D455" s="34">
        <v>2247</v>
      </c>
    </row>
    <row r="456" spans="1:4" ht="15" x14ac:dyDescent="0.25">
      <c r="A456" s="388" t="s">
        <v>404</v>
      </c>
      <c r="B456" s="149" t="s">
        <v>1790</v>
      </c>
      <c r="C456" s="34">
        <v>258</v>
      </c>
      <c r="D456" s="34">
        <v>637</v>
      </c>
    </row>
    <row r="457" spans="1:4" ht="15" x14ac:dyDescent="0.25">
      <c r="A457" s="388" t="s">
        <v>405</v>
      </c>
      <c r="B457" s="149" t="s">
        <v>110</v>
      </c>
      <c r="C457" s="34">
        <v>826</v>
      </c>
      <c r="D457" s="34">
        <v>2154</v>
      </c>
    </row>
    <row r="458" spans="1:4" ht="15" x14ac:dyDescent="0.25">
      <c r="A458" s="388" t="s">
        <v>405</v>
      </c>
      <c r="B458" s="149" t="s">
        <v>1790</v>
      </c>
      <c r="C458" s="34">
        <v>241</v>
      </c>
      <c r="D458" s="34">
        <v>645</v>
      </c>
    </row>
    <row r="459" spans="1:4" ht="15" x14ac:dyDescent="0.25">
      <c r="A459" s="388" t="s">
        <v>406</v>
      </c>
      <c r="B459" s="149" t="s">
        <v>110</v>
      </c>
      <c r="C459" s="34">
        <v>814</v>
      </c>
      <c r="D459" s="34">
        <v>2035</v>
      </c>
    </row>
    <row r="460" spans="1:4" ht="15" x14ac:dyDescent="0.25">
      <c r="A460" s="388" t="s">
        <v>406</v>
      </c>
      <c r="B460" s="149" t="s">
        <v>1790</v>
      </c>
      <c r="C460" s="34">
        <v>220</v>
      </c>
      <c r="D460" s="34">
        <v>569</v>
      </c>
    </row>
    <row r="461" spans="1:4" ht="15" x14ac:dyDescent="0.25">
      <c r="A461" s="389" t="s">
        <v>575</v>
      </c>
      <c r="B461" s="390" t="s">
        <v>110</v>
      </c>
      <c r="C461" s="391">
        <v>795</v>
      </c>
      <c r="D461" s="391">
        <v>2053</v>
      </c>
    </row>
    <row r="462" spans="1:4" ht="15" x14ac:dyDescent="0.25">
      <c r="A462" s="389" t="s">
        <v>575</v>
      </c>
      <c r="B462" s="390" t="s">
        <v>1790</v>
      </c>
      <c r="C462" s="391">
        <v>215</v>
      </c>
      <c r="D462" s="391">
        <v>575</v>
      </c>
    </row>
    <row r="470" spans="1:3" ht="21" x14ac:dyDescent="0.35">
      <c r="A470" s="16" t="s">
        <v>1791</v>
      </c>
    </row>
    <row r="471" spans="1:3" ht="15" x14ac:dyDescent="0.25">
      <c r="A471" s="196" t="s">
        <v>1026</v>
      </c>
    </row>
    <row r="472" spans="1:3" ht="15" x14ac:dyDescent="0.25">
      <c r="A472" s="196" t="s">
        <v>1028</v>
      </c>
    </row>
    <row r="473" spans="1:3" ht="26.25" x14ac:dyDescent="0.4">
      <c r="A473" s="385"/>
      <c r="B473" s="385"/>
      <c r="C473" s="385"/>
    </row>
    <row r="474" spans="1:3" ht="15" x14ac:dyDescent="0.25">
      <c r="A474" s="196" t="s">
        <v>409</v>
      </c>
      <c r="B474" s="196" t="s">
        <v>1787</v>
      </c>
      <c r="C474" s="196" t="s">
        <v>1792</v>
      </c>
    </row>
    <row r="475" spans="1:3" ht="15" x14ac:dyDescent="0.25">
      <c r="A475" s="386" t="s">
        <v>580</v>
      </c>
      <c r="B475" s="149" t="s">
        <v>1793</v>
      </c>
      <c r="C475" s="150">
        <v>355</v>
      </c>
    </row>
    <row r="476" spans="1:3" ht="15" x14ac:dyDescent="0.25">
      <c r="A476" s="386" t="s">
        <v>580</v>
      </c>
      <c r="B476" s="149" t="s">
        <v>1794</v>
      </c>
      <c r="C476" s="150">
        <v>98</v>
      </c>
    </row>
    <row r="477" spans="1:3" ht="15" x14ac:dyDescent="0.25">
      <c r="A477" s="386" t="s">
        <v>580</v>
      </c>
      <c r="B477" s="149" t="s">
        <v>1795</v>
      </c>
      <c r="C477" s="150">
        <v>109</v>
      </c>
    </row>
    <row r="478" spans="1:3" ht="15" x14ac:dyDescent="0.25">
      <c r="A478" s="386" t="s">
        <v>579</v>
      </c>
      <c r="B478" s="149" t="s">
        <v>1793</v>
      </c>
      <c r="C478" s="150">
        <v>329</v>
      </c>
    </row>
    <row r="479" spans="1:3" ht="15" x14ac:dyDescent="0.25">
      <c r="A479" s="386" t="s">
        <v>579</v>
      </c>
      <c r="B479" s="149" t="s">
        <v>1794</v>
      </c>
      <c r="C479" s="150">
        <v>90</v>
      </c>
    </row>
    <row r="480" spans="1:3" ht="15" x14ac:dyDescent="0.25">
      <c r="A480" s="386" t="s">
        <v>579</v>
      </c>
      <c r="B480" s="149" t="s">
        <v>1795</v>
      </c>
      <c r="C480" s="150">
        <v>113</v>
      </c>
    </row>
    <row r="481" spans="1:3" ht="15" x14ac:dyDescent="0.25">
      <c r="A481" s="386" t="s">
        <v>578</v>
      </c>
      <c r="B481" s="149" t="s">
        <v>1793</v>
      </c>
      <c r="C481" s="150">
        <v>298</v>
      </c>
    </row>
    <row r="482" spans="1:3" ht="15" x14ac:dyDescent="0.25">
      <c r="A482" s="386" t="s">
        <v>578</v>
      </c>
      <c r="B482" s="149" t="s">
        <v>1794</v>
      </c>
      <c r="C482" s="150">
        <v>116</v>
      </c>
    </row>
    <row r="483" spans="1:3" ht="15" x14ac:dyDescent="0.25">
      <c r="A483" s="386" t="s">
        <v>578</v>
      </c>
      <c r="B483" s="149" t="s">
        <v>1795</v>
      </c>
      <c r="C483" s="150">
        <v>109</v>
      </c>
    </row>
    <row r="484" spans="1:3" ht="15" x14ac:dyDescent="0.25">
      <c r="A484" s="387" t="s">
        <v>577</v>
      </c>
      <c r="B484" s="149" t="s">
        <v>1793</v>
      </c>
      <c r="C484" s="151">
        <v>312</v>
      </c>
    </row>
    <row r="485" spans="1:3" ht="15" x14ac:dyDescent="0.25">
      <c r="A485" s="387" t="s">
        <v>577</v>
      </c>
      <c r="B485" s="149" t="s">
        <v>1794</v>
      </c>
      <c r="C485" s="151">
        <v>114</v>
      </c>
    </row>
    <row r="486" spans="1:3" ht="15" x14ac:dyDescent="0.25">
      <c r="A486" s="387" t="s">
        <v>577</v>
      </c>
      <c r="B486" s="149" t="s">
        <v>1795</v>
      </c>
      <c r="C486" s="151">
        <v>114</v>
      </c>
    </row>
    <row r="487" spans="1:3" ht="15" x14ac:dyDescent="0.25">
      <c r="A487" s="387" t="s">
        <v>576</v>
      </c>
      <c r="B487" s="149" t="s">
        <v>1793</v>
      </c>
      <c r="C487" s="151">
        <v>345</v>
      </c>
    </row>
    <row r="488" spans="1:3" ht="15" x14ac:dyDescent="0.25">
      <c r="A488" s="387" t="s">
        <v>576</v>
      </c>
      <c r="B488" s="149" t="s">
        <v>1794</v>
      </c>
      <c r="C488" s="151">
        <v>103</v>
      </c>
    </row>
    <row r="489" spans="1:3" ht="15" x14ac:dyDescent="0.25">
      <c r="A489" s="387" t="s">
        <v>576</v>
      </c>
      <c r="B489" s="149" t="s">
        <v>1795</v>
      </c>
      <c r="C489" s="151">
        <v>117</v>
      </c>
    </row>
    <row r="490" spans="1:3" ht="15" x14ac:dyDescent="0.25">
      <c r="A490" s="387" t="s">
        <v>403</v>
      </c>
      <c r="B490" s="149" t="s">
        <v>1793</v>
      </c>
      <c r="C490" s="151">
        <v>386</v>
      </c>
    </row>
    <row r="491" spans="1:3" ht="15" x14ac:dyDescent="0.25">
      <c r="A491" s="387" t="s">
        <v>403</v>
      </c>
      <c r="B491" s="149" t="s">
        <v>1794</v>
      </c>
      <c r="C491" s="151">
        <v>125</v>
      </c>
    </row>
    <row r="492" spans="1:3" ht="15" x14ac:dyDescent="0.25">
      <c r="A492" s="387" t="s">
        <v>403</v>
      </c>
      <c r="B492" s="149" t="s">
        <v>1795</v>
      </c>
      <c r="C492" s="151">
        <v>103</v>
      </c>
    </row>
    <row r="493" spans="1:3" ht="15" x14ac:dyDescent="0.25">
      <c r="A493" s="388" t="s">
        <v>404</v>
      </c>
      <c r="B493" s="149" t="s">
        <v>1793</v>
      </c>
      <c r="C493" s="34">
        <v>400</v>
      </c>
    </row>
    <row r="494" spans="1:3" ht="15" x14ac:dyDescent="0.25">
      <c r="A494" s="388" t="s">
        <v>404</v>
      </c>
      <c r="B494" s="149" t="s">
        <v>1794</v>
      </c>
      <c r="C494" s="34">
        <v>117</v>
      </c>
    </row>
    <row r="495" spans="1:3" ht="15" x14ac:dyDescent="0.25">
      <c r="A495" s="388" t="s">
        <v>404</v>
      </c>
      <c r="B495" s="149" t="s">
        <v>1795</v>
      </c>
      <c r="C495" s="34">
        <v>120</v>
      </c>
    </row>
    <row r="496" spans="1:3" ht="15" x14ac:dyDescent="0.25">
      <c r="A496" s="388" t="s">
        <v>405</v>
      </c>
      <c r="B496" s="149" t="s">
        <v>1793</v>
      </c>
      <c r="C496" s="34">
        <v>386</v>
      </c>
    </row>
    <row r="497" spans="1:3" ht="15" x14ac:dyDescent="0.25">
      <c r="A497" s="388" t="s">
        <v>405</v>
      </c>
      <c r="B497" s="149" t="s">
        <v>1794</v>
      </c>
      <c r="C497" s="34">
        <v>108</v>
      </c>
    </row>
    <row r="498" spans="1:3" ht="15" x14ac:dyDescent="0.25">
      <c r="A498" s="388" t="s">
        <v>405</v>
      </c>
      <c r="B498" s="149" t="s">
        <v>1795</v>
      </c>
      <c r="C498" s="34">
        <v>135</v>
      </c>
    </row>
    <row r="499" spans="1:3" ht="15" x14ac:dyDescent="0.25">
      <c r="A499" s="388" t="s">
        <v>406</v>
      </c>
      <c r="B499" s="149" t="s">
        <v>1793</v>
      </c>
      <c r="C499" s="34">
        <v>395</v>
      </c>
    </row>
    <row r="500" spans="1:3" ht="15" x14ac:dyDescent="0.25">
      <c r="A500" s="388" t="s">
        <v>406</v>
      </c>
      <c r="B500" s="149" t="s">
        <v>1794</v>
      </c>
      <c r="C500" s="34">
        <v>105</v>
      </c>
    </row>
    <row r="501" spans="1:3" ht="15" x14ac:dyDescent="0.25">
      <c r="A501" s="34" t="s">
        <v>406</v>
      </c>
      <c r="B501" s="149" t="s">
        <v>1795</v>
      </c>
      <c r="C501" s="34">
        <v>146</v>
      </c>
    </row>
    <row r="502" spans="1:3" ht="15" x14ac:dyDescent="0.25">
      <c r="A502" s="34" t="s">
        <v>575</v>
      </c>
      <c r="B502" s="152" t="s">
        <v>1793</v>
      </c>
      <c r="C502" s="34">
        <v>431</v>
      </c>
    </row>
    <row r="503" spans="1:3" ht="15" x14ac:dyDescent="0.25">
      <c r="A503" s="34" t="s">
        <v>575</v>
      </c>
      <c r="B503" s="152" t="s">
        <v>1794</v>
      </c>
      <c r="C503" s="34">
        <v>90</v>
      </c>
    </row>
    <row r="504" spans="1:3" ht="15" x14ac:dyDescent="0.25">
      <c r="A504" s="34" t="s">
        <v>575</v>
      </c>
      <c r="B504" s="152" t="s">
        <v>1795</v>
      </c>
      <c r="C504" s="34">
        <v>160</v>
      </c>
    </row>
    <row r="509" spans="1:3" ht="21" x14ac:dyDescent="0.35">
      <c r="A509" s="16" t="s">
        <v>1827</v>
      </c>
    </row>
    <row r="510" spans="1:3" ht="15" x14ac:dyDescent="0.25">
      <c r="A510" s="196" t="s">
        <v>1026</v>
      </c>
    </row>
    <row r="511" spans="1:3" ht="15" x14ac:dyDescent="0.25">
      <c r="A511" s="196" t="s">
        <v>1028</v>
      </c>
    </row>
    <row r="513" spans="1:3" ht="15" x14ac:dyDescent="0.25">
      <c r="A513" s="151" t="s">
        <v>409</v>
      </c>
      <c r="B513" s="151" t="s">
        <v>69</v>
      </c>
      <c r="C513" s="407" t="s">
        <v>1822</v>
      </c>
    </row>
    <row r="514" spans="1:3" ht="15" x14ac:dyDescent="0.25">
      <c r="A514" s="151" t="s">
        <v>576</v>
      </c>
      <c r="B514" s="151" t="s">
        <v>1823</v>
      </c>
      <c r="C514" s="408">
        <v>0.73</v>
      </c>
    </row>
    <row r="515" spans="1:3" ht="15" x14ac:dyDescent="0.25">
      <c r="A515" s="151" t="s">
        <v>576</v>
      </c>
      <c r="B515" s="151" t="s">
        <v>283</v>
      </c>
      <c r="C515" s="408">
        <v>0.83689999999999998</v>
      </c>
    </row>
    <row r="516" spans="1:3" ht="15" x14ac:dyDescent="0.25">
      <c r="A516" s="151" t="s">
        <v>576</v>
      </c>
      <c r="B516" s="407" t="s">
        <v>1824</v>
      </c>
      <c r="C516" s="408">
        <v>0.78</v>
      </c>
    </row>
    <row r="517" spans="1:3" ht="15" x14ac:dyDescent="0.25">
      <c r="A517" s="151" t="s">
        <v>576</v>
      </c>
      <c r="B517" s="407" t="s">
        <v>1825</v>
      </c>
      <c r="C517" s="408">
        <v>0.42049999999999998</v>
      </c>
    </row>
    <row r="518" spans="1:3" ht="15" x14ac:dyDescent="0.25">
      <c r="A518" s="151" t="s">
        <v>576</v>
      </c>
      <c r="B518" s="407" t="s">
        <v>514</v>
      </c>
      <c r="C518" s="408">
        <v>0.87219999999999998</v>
      </c>
    </row>
    <row r="519" spans="1:3" ht="15" x14ac:dyDescent="0.25">
      <c r="A519" s="151" t="s">
        <v>576</v>
      </c>
      <c r="B519" s="407" t="s">
        <v>511</v>
      </c>
      <c r="C519" s="408">
        <v>0.85829999999999995</v>
      </c>
    </row>
    <row r="520" spans="1:3" ht="15" x14ac:dyDescent="0.25">
      <c r="A520" s="151" t="s">
        <v>576</v>
      </c>
      <c r="B520" s="407" t="s">
        <v>489</v>
      </c>
      <c r="C520" s="408">
        <v>0.79169999999999996</v>
      </c>
    </row>
    <row r="521" spans="1:3" ht="15" x14ac:dyDescent="0.25">
      <c r="A521" s="151" t="s">
        <v>576</v>
      </c>
      <c r="B521" s="407" t="s">
        <v>488</v>
      </c>
      <c r="C521" s="408">
        <v>0.75270000000000004</v>
      </c>
    </row>
    <row r="522" spans="1:3" ht="15" x14ac:dyDescent="0.25">
      <c r="A522" s="151" t="s">
        <v>576</v>
      </c>
      <c r="B522" s="407" t="s">
        <v>1826</v>
      </c>
      <c r="C522" s="408">
        <v>0.70540000000000003</v>
      </c>
    </row>
    <row r="523" spans="1:3" ht="15" x14ac:dyDescent="0.25">
      <c r="A523" s="151" t="s">
        <v>576</v>
      </c>
      <c r="B523" s="407" t="s">
        <v>512</v>
      </c>
      <c r="C523" s="408">
        <v>0.91500000000000004</v>
      </c>
    </row>
    <row r="524" spans="1:3" ht="15" x14ac:dyDescent="0.25">
      <c r="A524" s="151" t="s">
        <v>576</v>
      </c>
      <c r="B524" s="407" t="s">
        <v>507</v>
      </c>
      <c r="C524" s="408">
        <v>0.45750000000000002</v>
      </c>
    </row>
    <row r="525" spans="1:3" ht="15" x14ac:dyDescent="0.25">
      <c r="A525" s="151" t="s">
        <v>403</v>
      </c>
      <c r="B525" s="151" t="s">
        <v>1823</v>
      </c>
      <c r="C525" s="408">
        <v>0.77669999999999995</v>
      </c>
    </row>
    <row r="526" spans="1:3" ht="15" x14ac:dyDescent="0.25">
      <c r="A526" s="151" t="s">
        <v>403</v>
      </c>
      <c r="B526" s="151" t="s">
        <v>283</v>
      </c>
      <c r="C526" s="408">
        <v>0.81540000000000001</v>
      </c>
    </row>
    <row r="527" spans="1:3" ht="15" x14ac:dyDescent="0.25">
      <c r="A527" s="151" t="s">
        <v>403</v>
      </c>
      <c r="B527" s="407" t="s">
        <v>1824</v>
      </c>
      <c r="C527" s="408">
        <v>0.82</v>
      </c>
    </row>
    <row r="528" spans="1:3" ht="15" x14ac:dyDescent="0.25">
      <c r="A528" s="151" t="s">
        <v>403</v>
      </c>
      <c r="B528" s="407" t="s">
        <v>1825</v>
      </c>
      <c r="C528" s="408">
        <v>0.44700000000000001</v>
      </c>
    </row>
    <row r="529" spans="1:3" ht="15" x14ac:dyDescent="0.25">
      <c r="A529" s="151" t="s">
        <v>403</v>
      </c>
      <c r="B529" s="407" t="s">
        <v>514</v>
      </c>
      <c r="C529" s="408">
        <v>0.88060000000000005</v>
      </c>
    </row>
    <row r="530" spans="1:3" ht="15" x14ac:dyDescent="0.25">
      <c r="A530" s="151" t="s">
        <v>403</v>
      </c>
      <c r="B530" s="407" t="s">
        <v>511</v>
      </c>
      <c r="C530" s="408">
        <v>0.9</v>
      </c>
    </row>
    <row r="531" spans="1:3" ht="15" x14ac:dyDescent="0.25">
      <c r="A531" s="151" t="s">
        <v>403</v>
      </c>
      <c r="B531" s="407" t="s">
        <v>489</v>
      </c>
      <c r="C531" s="408">
        <v>0.82640000000000002</v>
      </c>
    </row>
    <row r="532" spans="1:3" ht="15" x14ac:dyDescent="0.25">
      <c r="A532" s="151" t="s">
        <v>403</v>
      </c>
      <c r="B532" s="407" t="s">
        <v>488</v>
      </c>
      <c r="C532" s="408">
        <v>0.79620000000000002</v>
      </c>
    </row>
    <row r="533" spans="1:3" ht="15" x14ac:dyDescent="0.25">
      <c r="A533" s="151" t="s">
        <v>403</v>
      </c>
      <c r="B533" s="407" t="s">
        <v>1826</v>
      </c>
      <c r="C533" s="408">
        <v>0.74109999999999998</v>
      </c>
    </row>
    <row r="534" spans="1:3" ht="15" x14ac:dyDescent="0.25">
      <c r="A534" s="151" t="s">
        <v>403</v>
      </c>
      <c r="B534" s="407" t="s">
        <v>512</v>
      </c>
      <c r="C534" s="408">
        <v>0.83330000000000004</v>
      </c>
    </row>
    <row r="535" spans="1:3" ht="15" x14ac:dyDescent="0.25">
      <c r="A535" s="151" t="s">
        <v>403</v>
      </c>
      <c r="B535" s="407" t="s">
        <v>507</v>
      </c>
      <c r="C535" s="408">
        <v>0.4375</v>
      </c>
    </row>
    <row r="536" spans="1:3" ht="15" x14ac:dyDescent="0.25">
      <c r="A536" s="151" t="s">
        <v>404</v>
      </c>
      <c r="B536" s="151" t="s">
        <v>1823</v>
      </c>
      <c r="C536" s="408">
        <v>0.76900000000000002</v>
      </c>
    </row>
    <row r="537" spans="1:3" ht="15" x14ac:dyDescent="0.25">
      <c r="A537" s="151" t="s">
        <v>404</v>
      </c>
      <c r="B537" s="151" t="s">
        <v>283</v>
      </c>
      <c r="C537" s="408">
        <v>0.80900000000000005</v>
      </c>
    </row>
    <row r="538" spans="1:3" ht="15" x14ac:dyDescent="0.25">
      <c r="A538" s="151" t="s">
        <v>404</v>
      </c>
      <c r="B538" s="407" t="s">
        <v>1824</v>
      </c>
      <c r="C538" s="408">
        <v>0.8</v>
      </c>
    </row>
    <row r="539" spans="1:3" ht="15" x14ac:dyDescent="0.25">
      <c r="A539" s="151" t="s">
        <v>404</v>
      </c>
      <c r="B539" s="407" t="s">
        <v>1825</v>
      </c>
      <c r="C539" s="408">
        <v>0.40899999999999997</v>
      </c>
    </row>
    <row r="540" spans="1:3" ht="15" x14ac:dyDescent="0.25">
      <c r="A540" s="151" t="s">
        <v>404</v>
      </c>
      <c r="B540" s="407" t="s">
        <v>514</v>
      </c>
      <c r="C540" s="408">
        <v>0.89700000000000002</v>
      </c>
    </row>
    <row r="541" spans="1:3" ht="15" x14ac:dyDescent="0.25">
      <c r="A541" s="151" t="s">
        <v>404</v>
      </c>
      <c r="B541" s="407" t="s">
        <v>511</v>
      </c>
      <c r="C541" s="408">
        <v>0.90500000000000003</v>
      </c>
    </row>
    <row r="542" spans="1:3" ht="15" x14ac:dyDescent="0.25">
      <c r="A542" s="151" t="s">
        <v>404</v>
      </c>
      <c r="B542" s="407" t="s">
        <v>489</v>
      </c>
      <c r="C542" s="408">
        <v>0.82899999999999996</v>
      </c>
    </row>
    <row r="543" spans="1:3" ht="15" x14ac:dyDescent="0.25">
      <c r="A543" s="151" t="s">
        <v>404</v>
      </c>
      <c r="B543" s="407" t="s">
        <v>488</v>
      </c>
      <c r="C543" s="408">
        <v>0.82799999999999996</v>
      </c>
    </row>
    <row r="544" spans="1:3" ht="15" x14ac:dyDescent="0.25">
      <c r="A544" s="151" t="s">
        <v>404</v>
      </c>
      <c r="B544" s="407" t="s">
        <v>1826</v>
      </c>
      <c r="C544" s="408">
        <v>0.78100000000000003</v>
      </c>
    </row>
    <row r="545" spans="1:3" x14ac:dyDescent="0.3">
      <c r="A545" s="151" t="s">
        <v>404</v>
      </c>
      <c r="B545" s="407" t="s">
        <v>512</v>
      </c>
      <c r="C545" s="408">
        <v>0.91600000000000004</v>
      </c>
    </row>
    <row r="546" spans="1:3" x14ac:dyDescent="0.3">
      <c r="A546" s="151" t="s">
        <v>404</v>
      </c>
      <c r="B546" s="407" t="s">
        <v>507</v>
      </c>
      <c r="C546" s="408">
        <v>0.72</v>
      </c>
    </row>
    <row r="547" spans="1:3" x14ac:dyDescent="0.3">
      <c r="A547" s="151" t="s">
        <v>405</v>
      </c>
      <c r="B547" s="151" t="s">
        <v>1823</v>
      </c>
      <c r="C547" s="409">
        <v>0.8276</v>
      </c>
    </row>
    <row r="548" spans="1:3" x14ac:dyDescent="0.3">
      <c r="A548" s="151" t="s">
        <v>405</v>
      </c>
      <c r="B548" s="151" t="s">
        <v>283</v>
      </c>
      <c r="C548" s="409">
        <v>0.74460000000000004</v>
      </c>
    </row>
    <row r="549" spans="1:3" x14ac:dyDescent="0.3">
      <c r="A549" s="151" t="s">
        <v>405</v>
      </c>
      <c r="B549" s="407" t="s">
        <v>1824</v>
      </c>
      <c r="C549" s="409">
        <v>0.89</v>
      </c>
    </row>
    <row r="550" spans="1:3" x14ac:dyDescent="0.3">
      <c r="A550" s="151" t="s">
        <v>405</v>
      </c>
      <c r="B550" s="407" t="s">
        <v>1825</v>
      </c>
      <c r="C550" s="409">
        <v>0.42909999999999998</v>
      </c>
    </row>
    <row r="551" spans="1:3" x14ac:dyDescent="0.3">
      <c r="A551" s="151" t="s">
        <v>405</v>
      </c>
      <c r="B551" s="407" t="s">
        <v>514</v>
      </c>
      <c r="C551" s="409">
        <v>0.89439999999999997</v>
      </c>
    </row>
    <row r="552" spans="1:3" x14ac:dyDescent="0.3">
      <c r="A552" s="151" t="s">
        <v>405</v>
      </c>
      <c r="B552" s="407" t="s">
        <v>511</v>
      </c>
      <c r="C552" s="409">
        <v>0.90269999999999995</v>
      </c>
    </row>
    <row r="553" spans="1:3" x14ac:dyDescent="0.3">
      <c r="A553" s="151" t="s">
        <v>405</v>
      </c>
      <c r="B553" s="407" t="s">
        <v>489</v>
      </c>
      <c r="C553" s="409">
        <v>0.82630000000000003</v>
      </c>
    </row>
    <row r="554" spans="1:3" x14ac:dyDescent="0.3">
      <c r="A554" s="151" t="s">
        <v>405</v>
      </c>
      <c r="B554" s="407" t="s">
        <v>488</v>
      </c>
      <c r="C554" s="409">
        <v>0.83689999999999998</v>
      </c>
    </row>
    <row r="555" spans="1:3" x14ac:dyDescent="0.3">
      <c r="A555" s="151" t="s">
        <v>405</v>
      </c>
      <c r="B555" s="407" t="s">
        <v>1826</v>
      </c>
      <c r="C555" s="409">
        <v>0.72319999999999995</v>
      </c>
    </row>
    <row r="556" spans="1:3" x14ac:dyDescent="0.3">
      <c r="A556" s="151" t="s">
        <v>405</v>
      </c>
      <c r="B556" s="407" t="s">
        <v>512</v>
      </c>
      <c r="C556" s="409">
        <v>0.86250000000000004</v>
      </c>
    </row>
    <row r="557" spans="1:3" x14ac:dyDescent="0.3">
      <c r="A557" s="151" t="s">
        <v>405</v>
      </c>
      <c r="B557" s="407" t="s">
        <v>507</v>
      </c>
      <c r="C557" s="409">
        <v>0.68400000000000005</v>
      </c>
    </row>
    <row r="558" spans="1:3" x14ac:dyDescent="0.3">
      <c r="A558" s="390" t="s">
        <v>406</v>
      </c>
      <c r="B558" s="410" t="s">
        <v>1823</v>
      </c>
      <c r="C558" s="411">
        <v>0.89</v>
      </c>
    </row>
    <row r="559" spans="1:3" x14ac:dyDescent="0.3">
      <c r="A559" s="390" t="s">
        <v>406</v>
      </c>
      <c r="B559" s="410" t="s">
        <v>283</v>
      </c>
      <c r="C559" s="411">
        <v>0.73850000000000005</v>
      </c>
    </row>
    <row r="560" spans="1:3" x14ac:dyDescent="0.3">
      <c r="A560" s="390" t="s">
        <v>406</v>
      </c>
      <c r="B560" s="410" t="s">
        <v>1824</v>
      </c>
      <c r="C560" s="411">
        <v>0.82769999999999999</v>
      </c>
    </row>
    <row r="561" spans="1:3" x14ac:dyDescent="0.3">
      <c r="A561" s="390" t="s">
        <v>406</v>
      </c>
      <c r="B561" s="410" t="s">
        <v>1825</v>
      </c>
      <c r="C561" s="411">
        <v>0.67069999999999996</v>
      </c>
    </row>
    <row r="562" spans="1:3" x14ac:dyDescent="0.3">
      <c r="A562" s="390" t="s">
        <v>406</v>
      </c>
      <c r="B562" s="410" t="s">
        <v>514</v>
      </c>
      <c r="C562" s="411">
        <v>0.90559999999999996</v>
      </c>
    </row>
    <row r="563" spans="1:3" x14ac:dyDescent="0.3">
      <c r="A563" s="390" t="s">
        <v>406</v>
      </c>
      <c r="B563" s="410" t="s">
        <v>511</v>
      </c>
      <c r="C563" s="411">
        <v>0.89439999999999997</v>
      </c>
    </row>
    <row r="564" spans="1:3" x14ac:dyDescent="0.3">
      <c r="A564" s="390" t="s">
        <v>406</v>
      </c>
      <c r="B564" s="410" t="s">
        <v>489</v>
      </c>
      <c r="C564" s="411">
        <v>0.79510000000000003</v>
      </c>
    </row>
    <row r="565" spans="1:3" x14ac:dyDescent="0.3">
      <c r="A565" s="390" t="s">
        <v>406</v>
      </c>
      <c r="B565" s="410" t="s">
        <v>488</v>
      </c>
      <c r="C565" s="411">
        <v>0.8397</v>
      </c>
    </row>
    <row r="566" spans="1:3" x14ac:dyDescent="0.3">
      <c r="A566" s="390" t="s">
        <v>406</v>
      </c>
      <c r="B566" s="410" t="s">
        <v>512</v>
      </c>
      <c r="C566" s="411">
        <v>0.9</v>
      </c>
    </row>
    <row r="567" spans="1:3" x14ac:dyDescent="0.3">
      <c r="A567" s="390" t="s">
        <v>406</v>
      </c>
      <c r="B567" s="410" t="s">
        <v>507</v>
      </c>
      <c r="C567" s="411">
        <v>0.74</v>
      </c>
    </row>
  </sheetData>
  <mergeCells count="2">
    <mergeCell ref="C5:D5"/>
    <mergeCell ref="E5:H5"/>
  </mergeCells>
  <pageMargins left="0.7" right="0.7" top="0.75" bottom="0.75" header="0.3" footer="0.3"/>
  <pageSetup paperSize="9" orientation="portrait" r:id="rId3"/>
  <drawing r:id="rId4"/>
  <legacyDrawing r:id="rId5"/>
  <tableParts count="2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A16" zoomScaleNormal="100" workbookViewId="0">
      <selection activeCell="A35" sqref="A35:E39"/>
    </sheetView>
  </sheetViews>
  <sheetFormatPr defaultRowHeight="14.4" x14ac:dyDescent="0.3"/>
  <cols>
    <col min="1" max="1" width="20" bestFit="1" customWidth="1"/>
    <col min="2" max="2" width="9.44140625" customWidth="1"/>
    <col min="3" max="3" width="22.5546875" customWidth="1"/>
    <col min="4" max="4" width="16.88671875" customWidth="1"/>
    <col min="5" max="5" width="16.5546875" bestFit="1" customWidth="1"/>
    <col min="6" max="6" width="8.88671875" customWidth="1"/>
    <col min="7" max="7" width="23.5546875" bestFit="1" customWidth="1"/>
    <col min="8" max="8" width="70.33203125" bestFit="1" customWidth="1"/>
    <col min="9" max="9" width="70.6640625" bestFit="1" customWidth="1"/>
    <col min="10" max="11" width="81.109375" bestFit="1" customWidth="1"/>
    <col min="12" max="12" width="44.88671875" bestFit="1" customWidth="1"/>
    <col min="13" max="15" width="81.109375" bestFit="1" customWidth="1"/>
    <col min="16" max="16" width="80.33203125" bestFit="1" customWidth="1"/>
    <col min="17" max="17" width="39.109375" bestFit="1" customWidth="1"/>
    <col min="18" max="18" width="77.88671875" bestFit="1" customWidth="1"/>
    <col min="19" max="19" width="16.6640625" bestFit="1" customWidth="1"/>
    <col min="20" max="20" width="17.88671875" bestFit="1" customWidth="1"/>
    <col min="21" max="21" width="19.6640625" bestFit="1" customWidth="1"/>
    <col min="22" max="22" width="81.109375" bestFit="1" customWidth="1"/>
    <col min="23" max="23" width="12.109375" bestFit="1" customWidth="1"/>
    <col min="24" max="24" width="18.33203125" bestFit="1" customWidth="1"/>
    <col min="25" max="25" width="12.5546875" customWidth="1"/>
    <col min="26" max="26" width="10" customWidth="1"/>
    <col min="27" max="27" width="10.5546875" customWidth="1"/>
    <col min="28" max="28" width="24.33203125" bestFit="1" customWidth="1"/>
    <col min="31" max="31" width="14.44140625" customWidth="1"/>
    <col min="32" max="32" width="9.88671875" customWidth="1"/>
  </cols>
  <sheetData>
    <row r="1" spans="1:5" ht="21" x14ac:dyDescent="0.35">
      <c r="A1" s="16" t="s">
        <v>1351</v>
      </c>
    </row>
    <row r="2" spans="1:5" ht="15" x14ac:dyDescent="0.25">
      <c r="A2" t="s">
        <v>1353</v>
      </c>
    </row>
    <row r="3" spans="1:5" ht="15" x14ac:dyDescent="0.25">
      <c r="A3" t="s">
        <v>1391</v>
      </c>
    </row>
    <row r="5" spans="1:5" ht="15" x14ac:dyDescent="0.25">
      <c r="A5" t="s">
        <v>95</v>
      </c>
      <c r="B5" t="s">
        <v>117</v>
      </c>
      <c r="C5" t="s">
        <v>1392</v>
      </c>
      <c r="D5" t="s">
        <v>961</v>
      </c>
      <c r="E5" t="s">
        <v>962</v>
      </c>
    </row>
    <row r="6" spans="1:5" ht="15" x14ac:dyDescent="0.25">
      <c r="A6">
        <v>2017</v>
      </c>
      <c r="B6" t="s">
        <v>110</v>
      </c>
      <c r="C6" t="s">
        <v>1393</v>
      </c>
      <c r="D6" s="175">
        <v>0.1</v>
      </c>
      <c r="E6" s="175">
        <v>0.75</v>
      </c>
    </row>
    <row r="7" spans="1:5" ht="15" x14ac:dyDescent="0.25">
      <c r="A7">
        <v>2017</v>
      </c>
      <c r="B7" t="s">
        <v>668</v>
      </c>
      <c r="C7" s="196" t="s">
        <v>1393</v>
      </c>
      <c r="D7" s="175">
        <v>0.09</v>
      </c>
      <c r="E7" s="175">
        <v>0.77</v>
      </c>
    </row>
    <row r="8" spans="1:5" ht="15" x14ac:dyDescent="0.25">
      <c r="A8" s="196">
        <v>2017</v>
      </c>
      <c r="B8" s="196" t="s">
        <v>110</v>
      </c>
      <c r="C8" t="s">
        <v>1394</v>
      </c>
      <c r="D8" s="285">
        <v>0.06</v>
      </c>
      <c r="E8" s="285">
        <v>0.7</v>
      </c>
    </row>
    <row r="9" spans="1:5" ht="15" x14ac:dyDescent="0.25">
      <c r="A9" s="196">
        <v>2017</v>
      </c>
      <c r="B9" s="196" t="s">
        <v>668</v>
      </c>
      <c r="C9" s="196" t="s">
        <v>1394</v>
      </c>
      <c r="D9" s="285">
        <v>7.0000000000000007E-2</v>
      </c>
      <c r="E9" s="285">
        <v>0.73</v>
      </c>
    </row>
    <row r="10" spans="1:5" ht="15" x14ac:dyDescent="0.25">
      <c r="A10" s="196">
        <v>2017</v>
      </c>
      <c r="B10" s="196" t="s">
        <v>110</v>
      </c>
      <c r="C10" t="s">
        <v>1395</v>
      </c>
      <c r="D10" s="285">
        <v>0.1</v>
      </c>
      <c r="E10" s="285">
        <v>0.61</v>
      </c>
    </row>
    <row r="11" spans="1:5" ht="15" x14ac:dyDescent="0.25">
      <c r="A11" s="196">
        <v>2017</v>
      </c>
      <c r="B11" s="196" t="s">
        <v>668</v>
      </c>
      <c r="C11" s="196" t="s">
        <v>1395</v>
      </c>
      <c r="D11" s="285">
        <v>0.09</v>
      </c>
      <c r="E11" s="285">
        <v>0.65</v>
      </c>
    </row>
    <row r="14" spans="1:5" s="196" customFormat="1" ht="15" x14ac:dyDescent="0.25"/>
    <row r="16" spans="1:5" ht="21" x14ac:dyDescent="0.35">
      <c r="A16" s="16" t="s">
        <v>1396</v>
      </c>
    </row>
    <row r="17" spans="1:16" ht="15" x14ac:dyDescent="0.25">
      <c r="A17" s="196" t="s">
        <v>1353</v>
      </c>
    </row>
    <row r="18" spans="1:16" ht="15" x14ac:dyDescent="0.25">
      <c r="A18" s="196" t="s">
        <v>1391</v>
      </c>
    </row>
    <row r="20" spans="1:16" x14ac:dyDescent="0.3">
      <c r="A20" s="196" t="s">
        <v>95</v>
      </c>
      <c r="B20" s="196" t="s">
        <v>117</v>
      </c>
      <c r="C20" s="196" t="s">
        <v>1397</v>
      </c>
      <c r="D20" s="196" t="s">
        <v>961</v>
      </c>
      <c r="E20" s="196" t="s">
        <v>962</v>
      </c>
    </row>
    <row r="21" spans="1:16" ht="15" x14ac:dyDescent="0.25">
      <c r="A21" s="196">
        <v>2017</v>
      </c>
      <c r="B21" s="196" t="s">
        <v>110</v>
      </c>
      <c r="C21" s="196" t="s">
        <v>1398</v>
      </c>
      <c r="D21" s="175">
        <v>0.11</v>
      </c>
      <c r="E21" s="175">
        <v>0.76</v>
      </c>
    </row>
    <row r="22" spans="1:16" ht="15" x14ac:dyDescent="0.25">
      <c r="A22" s="196">
        <v>2017</v>
      </c>
      <c r="B22" s="196" t="s">
        <v>668</v>
      </c>
      <c r="C22" s="196" t="s">
        <v>1398</v>
      </c>
      <c r="D22" s="175">
        <v>0.09</v>
      </c>
      <c r="E22" s="175">
        <v>0.78</v>
      </c>
    </row>
    <row r="23" spans="1:16" ht="15" x14ac:dyDescent="0.25">
      <c r="A23" s="196">
        <v>2017</v>
      </c>
      <c r="B23" s="196" t="s">
        <v>110</v>
      </c>
      <c r="C23" s="196" t="s">
        <v>1399</v>
      </c>
      <c r="D23" s="285">
        <v>0.18</v>
      </c>
      <c r="E23" s="285">
        <v>0.62</v>
      </c>
    </row>
    <row r="24" spans="1:16" ht="15" x14ac:dyDescent="0.25">
      <c r="A24" s="196">
        <v>2017</v>
      </c>
      <c r="B24" s="196" t="s">
        <v>668</v>
      </c>
      <c r="C24" s="196" t="s">
        <v>1399</v>
      </c>
      <c r="D24" s="285">
        <v>0.16</v>
      </c>
      <c r="E24" s="285">
        <v>0.66</v>
      </c>
    </row>
    <row r="25" spans="1:16" ht="15" x14ac:dyDescent="0.25">
      <c r="A25" s="196">
        <v>2017</v>
      </c>
      <c r="B25" s="196" t="s">
        <v>110</v>
      </c>
      <c r="C25" s="196" t="s">
        <v>1400</v>
      </c>
      <c r="D25" s="285">
        <v>0.26</v>
      </c>
      <c r="E25" s="285">
        <v>0.47</v>
      </c>
    </row>
    <row r="26" spans="1:16" ht="15" x14ac:dyDescent="0.25">
      <c r="A26" s="196">
        <v>2017</v>
      </c>
      <c r="B26" s="196" t="s">
        <v>668</v>
      </c>
      <c r="C26" s="196" t="s">
        <v>1400</v>
      </c>
      <c r="D26" s="285">
        <v>0.26</v>
      </c>
      <c r="E26" s="285">
        <v>0.48</v>
      </c>
    </row>
    <row r="31" spans="1:16" ht="21" x14ac:dyDescent="0.35">
      <c r="A31" s="16" t="s">
        <v>1799</v>
      </c>
      <c r="B31" s="148"/>
      <c r="C31" s="148"/>
      <c r="D31" s="148"/>
      <c r="E31" s="148"/>
      <c r="F31" s="148"/>
      <c r="G31" s="148"/>
      <c r="H31" s="148"/>
      <c r="I31" s="148"/>
      <c r="J31" s="148"/>
      <c r="K31" s="148"/>
      <c r="L31" s="148"/>
      <c r="M31" s="148"/>
      <c r="N31" s="148"/>
      <c r="O31" s="148"/>
      <c r="P31" s="148"/>
    </row>
    <row r="32" spans="1:16" ht="15" x14ac:dyDescent="0.25">
      <c r="A32" s="196" t="s">
        <v>1353</v>
      </c>
      <c r="B32" s="148"/>
      <c r="C32" s="148"/>
      <c r="D32" s="148"/>
      <c r="E32" s="148"/>
      <c r="F32" s="148"/>
      <c r="G32" s="148"/>
      <c r="H32" s="148"/>
      <c r="I32" s="148"/>
      <c r="J32" s="148"/>
      <c r="K32" s="148"/>
      <c r="L32" s="148"/>
      <c r="M32" s="148"/>
      <c r="N32" s="148"/>
      <c r="O32" s="148"/>
      <c r="P32" s="148"/>
    </row>
    <row r="33" spans="1:5" ht="15" x14ac:dyDescent="0.25">
      <c r="A33" s="196" t="s">
        <v>1391</v>
      </c>
    </row>
    <row r="35" spans="1:5" ht="15" x14ac:dyDescent="0.25">
      <c r="A35" t="s">
        <v>95</v>
      </c>
      <c r="B35" t="s">
        <v>117</v>
      </c>
      <c r="C35" t="s">
        <v>1800</v>
      </c>
      <c r="D35" t="s">
        <v>961</v>
      </c>
      <c r="E35" t="s">
        <v>962</v>
      </c>
    </row>
    <row r="36" spans="1:5" ht="15" x14ac:dyDescent="0.25">
      <c r="A36">
        <v>2017</v>
      </c>
      <c r="B36" t="s">
        <v>110</v>
      </c>
      <c r="C36" t="s">
        <v>1801</v>
      </c>
      <c r="D36" s="175">
        <v>0.24</v>
      </c>
      <c r="E36" s="175">
        <v>0.5</v>
      </c>
    </row>
    <row r="37" spans="1:5" ht="15" x14ac:dyDescent="0.25">
      <c r="A37" s="196">
        <v>2017</v>
      </c>
      <c r="B37" t="s">
        <v>668</v>
      </c>
      <c r="C37" s="196" t="s">
        <v>1801</v>
      </c>
      <c r="D37" s="175">
        <v>0.26</v>
      </c>
      <c r="E37" s="175">
        <v>0.47</v>
      </c>
    </row>
    <row r="38" spans="1:5" ht="15" x14ac:dyDescent="0.25">
      <c r="A38" s="196">
        <v>2017</v>
      </c>
      <c r="B38" t="s">
        <v>110</v>
      </c>
      <c r="C38" t="s">
        <v>1802</v>
      </c>
      <c r="D38" s="175">
        <v>0.22</v>
      </c>
      <c r="E38" s="175">
        <v>0.51</v>
      </c>
    </row>
    <row r="39" spans="1:5" ht="15" x14ac:dyDescent="0.25">
      <c r="A39" s="196">
        <v>2017</v>
      </c>
      <c r="B39" t="s">
        <v>668</v>
      </c>
      <c r="C39" s="196" t="s">
        <v>1802</v>
      </c>
      <c r="D39" s="175">
        <v>0.23</v>
      </c>
      <c r="E39" s="175">
        <v>0.46</v>
      </c>
    </row>
  </sheetData>
  <pageMargins left="0.7" right="0.7" top="0.75" bottom="0.75" header="0.3" footer="0.3"/>
  <pageSetup paperSize="9" orientation="portrait" r:id="rId1"/>
  <drawing r:id="rId2"/>
  <tableParts count="3">
    <tablePart r:id="rId3"/>
    <tablePart r:id="rId4"/>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2" sqref="B2"/>
    </sheetView>
  </sheetViews>
  <sheetFormatPr defaultRowHeight="14.4" x14ac:dyDescent="0.3"/>
  <cols>
    <col min="1" max="1" width="12.33203125" bestFit="1" customWidth="1"/>
    <col min="2" max="7" width="12.88671875" bestFit="1" customWidth="1"/>
    <col min="8" max="11" width="12.6640625" bestFit="1" customWidth="1"/>
  </cols>
  <sheetData>
    <row r="1" spans="1:7" x14ac:dyDescent="0.25">
      <c r="A1" s="26" t="s">
        <v>252</v>
      </c>
      <c r="B1" s="196" t="s">
        <v>1720</v>
      </c>
      <c r="C1" s="196" t="s">
        <v>1697</v>
      </c>
      <c r="D1" s="196" t="s">
        <v>1698</v>
      </c>
      <c r="E1" s="196" t="s">
        <v>1699</v>
      </c>
      <c r="F1" s="196" t="s">
        <v>1700</v>
      </c>
      <c r="G1" s="196" t="s">
        <v>1701</v>
      </c>
    </row>
    <row r="2" spans="1:7" x14ac:dyDescent="0.25">
      <c r="A2" s="27" t="s">
        <v>1690</v>
      </c>
      <c r="B2" s="29">
        <v>54972</v>
      </c>
      <c r="C2" s="29">
        <v>55391</v>
      </c>
      <c r="D2" s="29">
        <v>56142</v>
      </c>
      <c r="E2" s="29">
        <v>57268</v>
      </c>
      <c r="F2" s="29">
        <v>58403</v>
      </c>
      <c r="G2" s="29">
        <v>59104</v>
      </c>
    </row>
    <row r="3" spans="1:7" x14ac:dyDescent="0.25">
      <c r="A3" s="27" t="s">
        <v>1703</v>
      </c>
      <c r="B3" s="29">
        <v>169407</v>
      </c>
      <c r="C3" s="29">
        <v>169654</v>
      </c>
      <c r="D3" s="29">
        <v>169350</v>
      </c>
      <c r="E3" s="29">
        <v>168392</v>
      </c>
      <c r="F3" s="29">
        <v>167053</v>
      </c>
      <c r="G3" s="29">
        <v>165764</v>
      </c>
    </row>
    <row r="4" spans="1:7" x14ac:dyDescent="0.25">
      <c r="A4" s="27" t="s">
        <v>1704</v>
      </c>
      <c r="B4" s="29">
        <v>61130</v>
      </c>
      <c r="C4" s="29">
        <v>62778</v>
      </c>
      <c r="D4" s="29">
        <v>64358</v>
      </c>
      <c r="E4" s="29">
        <v>66215</v>
      </c>
      <c r="F4" s="29">
        <v>68258</v>
      </c>
      <c r="G4" s="29">
        <v>70379</v>
      </c>
    </row>
    <row r="5" spans="1:7" x14ac:dyDescent="0.25">
      <c r="A5" s="27" t="s">
        <v>253</v>
      </c>
      <c r="B5" s="29">
        <v>285509</v>
      </c>
      <c r="C5" s="29">
        <v>287823</v>
      </c>
      <c r="D5" s="29">
        <v>289850</v>
      </c>
      <c r="E5" s="29">
        <v>291875</v>
      </c>
      <c r="F5" s="29">
        <v>293714</v>
      </c>
      <c r="G5" s="29">
        <v>295247</v>
      </c>
    </row>
  </sheetData>
  <sortState ref="A1:J5">
    <sortCondition ref="C1"/>
  </sortState>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48"/>
  <sheetViews>
    <sheetView topLeftCell="A46" workbookViewId="0">
      <selection activeCell="C5" sqref="C5"/>
    </sheetView>
  </sheetViews>
  <sheetFormatPr defaultColWidth="8.88671875" defaultRowHeight="14.4" x14ac:dyDescent="0.3"/>
  <cols>
    <col min="1" max="1" width="15.6640625" style="196" bestFit="1" customWidth="1"/>
    <col min="2" max="3" width="15.6640625" style="196" customWidth="1"/>
    <col min="4" max="84" width="6.88671875" style="196" customWidth="1"/>
    <col min="85" max="16384" width="8.88671875" style="196"/>
  </cols>
  <sheetData>
    <row r="1" spans="1:85" ht="15" x14ac:dyDescent="0.25">
      <c r="A1" s="338" t="s">
        <v>1492</v>
      </c>
      <c r="B1" s="338"/>
      <c r="C1" s="338"/>
    </row>
    <row r="2" spans="1:85" ht="15" x14ac:dyDescent="0.25">
      <c r="A2" s="196" t="s">
        <v>1493</v>
      </c>
    </row>
    <row r="3" spans="1:85" ht="15" x14ac:dyDescent="0.25">
      <c r="A3" s="196" t="s">
        <v>1494</v>
      </c>
    </row>
    <row r="4" spans="1:85" ht="15" x14ac:dyDescent="0.25">
      <c r="A4" s="346" t="s">
        <v>1688</v>
      </c>
      <c r="B4" s="346" t="s">
        <v>1689</v>
      </c>
      <c r="C4" s="346" t="s">
        <v>1702</v>
      </c>
      <c r="D4" s="347" t="s">
        <v>1608</v>
      </c>
      <c r="E4" s="347" t="s">
        <v>1609</v>
      </c>
      <c r="F4" s="347" t="s">
        <v>1610</v>
      </c>
      <c r="G4" s="347" t="s">
        <v>1611</v>
      </c>
      <c r="H4" s="347" t="s">
        <v>1612</v>
      </c>
      <c r="I4" s="347" t="s">
        <v>1613</v>
      </c>
      <c r="J4" s="347" t="s">
        <v>1614</v>
      </c>
      <c r="K4" s="347" t="s">
        <v>1615</v>
      </c>
      <c r="L4" s="347" t="s">
        <v>1616</v>
      </c>
      <c r="M4" s="347" t="s">
        <v>1617</v>
      </c>
      <c r="N4" s="347" t="s">
        <v>1618</v>
      </c>
      <c r="O4" s="347" t="s">
        <v>1619</v>
      </c>
      <c r="P4" s="347" t="s">
        <v>1620</v>
      </c>
      <c r="Q4" s="347" t="s">
        <v>1621</v>
      </c>
      <c r="R4" s="347" t="s">
        <v>1622</v>
      </c>
      <c r="S4" s="347" t="s">
        <v>1623</v>
      </c>
      <c r="T4" s="347" t="s">
        <v>1624</v>
      </c>
      <c r="U4" s="347" t="s">
        <v>1625</v>
      </c>
      <c r="V4" s="347" t="s">
        <v>1626</v>
      </c>
      <c r="W4" s="347" t="s">
        <v>1627</v>
      </c>
      <c r="X4" s="347" t="s">
        <v>1628</v>
      </c>
      <c r="Y4" s="347" t="s">
        <v>1629</v>
      </c>
      <c r="Z4" s="347" t="s">
        <v>1630</v>
      </c>
      <c r="AA4" s="347" t="s">
        <v>1631</v>
      </c>
      <c r="AB4" s="347" t="s">
        <v>1632</v>
      </c>
      <c r="AC4" s="347" t="s">
        <v>1633</v>
      </c>
      <c r="AD4" s="347" t="s">
        <v>958</v>
      </c>
      <c r="AE4" s="347" t="s">
        <v>1634</v>
      </c>
      <c r="AF4" s="347" t="s">
        <v>1635</v>
      </c>
      <c r="AG4" s="347" t="s">
        <v>1636</v>
      </c>
      <c r="AH4" s="347" t="s">
        <v>1637</v>
      </c>
      <c r="AI4" s="347" t="s">
        <v>1638</v>
      </c>
      <c r="AJ4" s="347" t="s">
        <v>1639</v>
      </c>
      <c r="AK4" s="347" t="s">
        <v>1640</v>
      </c>
      <c r="AL4" s="347" t="s">
        <v>1641</v>
      </c>
      <c r="AM4" s="347" t="s">
        <v>1642</v>
      </c>
      <c r="AN4" s="347" t="s">
        <v>1643</v>
      </c>
      <c r="AO4" s="347" t="s">
        <v>1644</v>
      </c>
      <c r="AP4" s="347" t="s">
        <v>1645</v>
      </c>
      <c r="AQ4" s="347" t="s">
        <v>1646</v>
      </c>
      <c r="AR4" s="347" t="s">
        <v>1647</v>
      </c>
      <c r="AS4" s="347" t="s">
        <v>1648</v>
      </c>
      <c r="AT4" s="347" t="s">
        <v>1649</v>
      </c>
      <c r="AU4" s="347" t="s">
        <v>1650</v>
      </c>
      <c r="AV4" s="347" t="s">
        <v>1651</v>
      </c>
      <c r="AW4" s="347" t="s">
        <v>1652</v>
      </c>
      <c r="AX4" s="347" t="s">
        <v>1653</v>
      </c>
      <c r="AY4" s="347" t="s">
        <v>1654</v>
      </c>
      <c r="AZ4" s="347" t="s">
        <v>1655</v>
      </c>
      <c r="BA4" s="347" t="s">
        <v>1656</v>
      </c>
      <c r="BB4" s="347" t="s">
        <v>1657</v>
      </c>
      <c r="BC4" s="347" t="s">
        <v>1658</v>
      </c>
      <c r="BD4" s="347" t="s">
        <v>1659</v>
      </c>
      <c r="BE4" s="347" t="s">
        <v>1660</v>
      </c>
      <c r="BF4" s="347" t="s">
        <v>1661</v>
      </c>
      <c r="BG4" s="347" t="s">
        <v>1662</v>
      </c>
      <c r="BH4" s="347" t="s">
        <v>1663</v>
      </c>
      <c r="BI4" s="347" t="s">
        <v>1664</v>
      </c>
      <c r="BJ4" s="347" t="s">
        <v>1665</v>
      </c>
      <c r="BK4" s="347" t="s">
        <v>1666</v>
      </c>
      <c r="BL4" s="347" t="s">
        <v>1667</v>
      </c>
      <c r="BM4" s="347" t="s">
        <v>1668</v>
      </c>
      <c r="BN4" s="347" t="s">
        <v>1669</v>
      </c>
      <c r="BO4" s="347" t="s">
        <v>1670</v>
      </c>
      <c r="BP4" s="347" t="s">
        <v>1671</v>
      </c>
      <c r="BQ4" s="347" t="s">
        <v>1672</v>
      </c>
      <c r="BR4" s="347" t="s">
        <v>1673</v>
      </c>
      <c r="BS4" s="347" t="s">
        <v>1674</v>
      </c>
      <c r="BT4" s="347" t="s">
        <v>1675</v>
      </c>
      <c r="BU4" s="347" t="s">
        <v>1676</v>
      </c>
      <c r="BV4" s="347" t="s">
        <v>1677</v>
      </c>
      <c r="BW4" s="347" t="s">
        <v>1678</v>
      </c>
      <c r="BX4" s="347" t="s">
        <v>1679</v>
      </c>
      <c r="BY4" s="347" t="s">
        <v>1680</v>
      </c>
      <c r="BZ4" s="347" t="s">
        <v>1681</v>
      </c>
      <c r="CA4" s="347" t="s">
        <v>1682</v>
      </c>
      <c r="CB4" s="347" t="s">
        <v>1683</v>
      </c>
      <c r="CC4" s="347" t="s">
        <v>1684</v>
      </c>
      <c r="CD4" s="347" t="s">
        <v>1685</v>
      </c>
      <c r="CE4" s="347" t="s">
        <v>1686</v>
      </c>
      <c r="CF4" s="347" t="s">
        <v>1687</v>
      </c>
      <c r="CG4" s="341"/>
    </row>
    <row r="5" spans="1:85" ht="15" x14ac:dyDescent="0.25">
      <c r="A5" s="342" t="s">
        <v>1495</v>
      </c>
      <c r="B5" s="342" t="s">
        <v>1690</v>
      </c>
      <c r="C5" s="342" t="s">
        <v>1690</v>
      </c>
      <c r="D5" s="343">
        <v>3459</v>
      </c>
      <c r="E5" s="343">
        <v>3557</v>
      </c>
      <c r="F5" s="343">
        <v>3461</v>
      </c>
      <c r="G5" s="343">
        <v>3403</v>
      </c>
      <c r="H5" s="343">
        <v>3298</v>
      </c>
      <c r="I5" s="343">
        <v>3166</v>
      </c>
      <c r="J5" s="343">
        <v>3117</v>
      </c>
      <c r="K5" s="343">
        <v>3012</v>
      </c>
      <c r="L5" s="343">
        <v>2878</v>
      </c>
      <c r="M5" s="343">
        <v>2812</v>
      </c>
      <c r="N5" s="343">
        <v>2858</v>
      </c>
      <c r="O5" s="343">
        <v>2763</v>
      </c>
      <c r="P5" s="343">
        <v>2700</v>
      </c>
      <c r="Q5" s="343">
        <v>2676</v>
      </c>
      <c r="R5" s="343">
        <v>2792</v>
      </c>
      <c r="S5" s="343">
        <v>2870</v>
      </c>
      <c r="T5" s="343">
        <v>2857</v>
      </c>
      <c r="U5" s="343">
        <v>2884</v>
      </c>
      <c r="V5" s="343">
        <v>3042</v>
      </c>
      <c r="W5" s="343">
        <v>2955</v>
      </c>
      <c r="X5" s="343">
        <v>3140</v>
      </c>
      <c r="Y5" s="343">
        <v>3139</v>
      </c>
      <c r="Z5" s="343">
        <v>3042</v>
      </c>
      <c r="AA5" s="343">
        <v>3078</v>
      </c>
      <c r="AB5" s="343">
        <v>3002</v>
      </c>
      <c r="AC5" s="343">
        <v>3084</v>
      </c>
      <c r="AD5" s="343">
        <v>2989</v>
      </c>
      <c r="AE5" s="343">
        <v>3016</v>
      </c>
      <c r="AF5" s="343">
        <v>3085</v>
      </c>
      <c r="AG5" s="343">
        <v>3148</v>
      </c>
      <c r="AH5" s="343">
        <v>3218</v>
      </c>
      <c r="AI5" s="343">
        <v>3220</v>
      </c>
      <c r="AJ5" s="343">
        <v>3211</v>
      </c>
      <c r="AK5" s="343">
        <v>3185</v>
      </c>
      <c r="AL5" s="343">
        <v>3161</v>
      </c>
      <c r="AM5" s="343">
        <v>3127</v>
      </c>
      <c r="AN5" s="343">
        <v>3095</v>
      </c>
      <c r="AO5" s="343">
        <v>3068</v>
      </c>
      <c r="AP5" s="343">
        <v>3046</v>
      </c>
      <c r="AQ5" s="343">
        <v>3033</v>
      </c>
      <c r="AR5" s="343">
        <v>3023</v>
      </c>
      <c r="AS5" s="343">
        <v>3022</v>
      </c>
      <c r="AT5" s="343">
        <v>3031</v>
      </c>
      <c r="AU5" s="343">
        <v>3049</v>
      </c>
      <c r="AV5" s="343">
        <v>3071</v>
      </c>
      <c r="AW5" s="343">
        <v>3094</v>
      </c>
      <c r="AX5" s="343">
        <v>3118</v>
      </c>
      <c r="AY5" s="343">
        <v>3144</v>
      </c>
      <c r="AZ5" s="343">
        <v>3167</v>
      </c>
      <c r="BA5" s="343">
        <v>3190</v>
      </c>
      <c r="BB5" s="343">
        <v>3207</v>
      </c>
      <c r="BC5" s="343">
        <v>3223</v>
      </c>
      <c r="BD5" s="343">
        <v>3235</v>
      </c>
      <c r="BE5" s="343">
        <v>3249</v>
      </c>
      <c r="BF5" s="343">
        <v>3261</v>
      </c>
      <c r="BG5" s="343">
        <v>3273</v>
      </c>
      <c r="BH5" s="343">
        <v>3285</v>
      </c>
      <c r="BI5" s="343">
        <v>3293</v>
      </c>
      <c r="BJ5" s="343">
        <v>3303</v>
      </c>
      <c r="BK5" s="343">
        <v>3311</v>
      </c>
      <c r="BL5" s="343">
        <v>3314</v>
      </c>
      <c r="BM5" s="343">
        <v>3313</v>
      </c>
      <c r="BN5" s="343">
        <v>3307</v>
      </c>
      <c r="BO5" s="343">
        <v>3300</v>
      </c>
      <c r="BP5" s="343">
        <v>3287</v>
      </c>
      <c r="BQ5" s="343">
        <v>3279</v>
      </c>
      <c r="BR5" s="343">
        <v>3268</v>
      </c>
      <c r="BS5" s="343">
        <v>3260</v>
      </c>
      <c r="BT5" s="343">
        <v>3259</v>
      </c>
      <c r="BU5" s="343">
        <v>3258</v>
      </c>
      <c r="BV5" s="343">
        <v>3260</v>
      </c>
      <c r="BW5" s="343">
        <v>3269</v>
      </c>
      <c r="BX5" s="343">
        <v>3277</v>
      </c>
      <c r="BY5" s="343">
        <v>3287</v>
      </c>
      <c r="BZ5" s="343">
        <v>3299</v>
      </c>
      <c r="CA5" s="343">
        <v>3311</v>
      </c>
      <c r="CB5" s="343">
        <v>3324</v>
      </c>
      <c r="CC5" s="343">
        <v>3336</v>
      </c>
      <c r="CD5" s="343">
        <v>3351</v>
      </c>
      <c r="CE5" s="343">
        <v>3363</v>
      </c>
      <c r="CF5" s="343">
        <v>3373</v>
      </c>
    </row>
    <row r="6" spans="1:85" ht="15" x14ac:dyDescent="0.25">
      <c r="A6" s="342" t="s">
        <v>1496</v>
      </c>
      <c r="B6" s="342" t="s">
        <v>1690</v>
      </c>
      <c r="C6" s="342" t="s">
        <v>1690</v>
      </c>
      <c r="D6" s="343">
        <v>3416</v>
      </c>
      <c r="E6" s="343">
        <v>3460</v>
      </c>
      <c r="F6" s="343">
        <v>3575</v>
      </c>
      <c r="G6" s="343">
        <v>3456</v>
      </c>
      <c r="H6" s="343">
        <v>3389</v>
      </c>
      <c r="I6" s="343">
        <v>3323</v>
      </c>
      <c r="J6" s="343">
        <v>3163</v>
      </c>
      <c r="K6" s="343">
        <v>3124</v>
      </c>
      <c r="L6" s="343">
        <v>3028</v>
      </c>
      <c r="M6" s="343">
        <v>2877</v>
      </c>
      <c r="N6" s="343">
        <v>2805</v>
      </c>
      <c r="O6" s="343">
        <v>2856</v>
      </c>
      <c r="P6" s="343">
        <v>2771</v>
      </c>
      <c r="Q6" s="343">
        <v>2722</v>
      </c>
      <c r="R6" s="343">
        <v>2686</v>
      </c>
      <c r="S6" s="343">
        <v>2828</v>
      </c>
      <c r="T6" s="343">
        <v>2884</v>
      </c>
      <c r="U6" s="343">
        <v>2885</v>
      </c>
      <c r="V6" s="343">
        <v>2977</v>
      </c>
      <c r="W6" s="343">
        <v>3086</v>
      </c>
      <c r="X6" s="343">
        <v>2976</v>
      </c>
      <c r="Y6" s="343">
        <v>3163</v>
      </c>
      <c r="Z6" s="343">
        <v>3152</v>
      </c>
      <c r="AA6" s="343">
        <v>3081</v>
      </c>
      <c r="AB6" s="343">
        <v>3102</v>
      </c>
      <c r="AC6" s="343">
        <v>3053</v>
      </c>
      <c r="AD6" s="343">
        <v>3120</v>
      </c>
      <c r="AE6" s="343">
        <v>3025</v>
      </c>
      <c r="AF6" s="343">
        <v>3048</v>
      </c>
      <c r="AG6" s="343">
        <v>3116</v>
      </c>
      <c r="AH6" s="343">
        <v>3183</v>
      </c>
      <c r="AI6" s="343">
        <v>3253</v>
      </c>
      <c r="AJ6" s="343">
        <v>3252</v>
      </c>
      <c r="AK6" s="343">
        <v>3244</v>
      </c>
      <c r="AL6" s="343">
        <v>3215</v>
      </c>
      <c r="AM6" s="343">
        <v>3192</v>
      </c>
      <c r="AN6" s="343">
        <v>3156</v>
      </c>
      <c r="AO6" s="343">
        <v>3126</v>
      </c>
      <c r="AP6" s="343">
        <v>3096</v>
      </c>
      <c r="AQ6" s="343">
        <v>3077</v>
      </c>
      <c r="AR6" s="343">
        <v>3061</v>
      </c>
      <c r="AS6" s="343">
        <v>3049</v>
      </c>
      <c r="AT6" s="343">
        <v>3051</v>
      </c>
      <c r="AU6" s="343">
        <v>3059</v>
      </c>
      <c r="AV6" s="343">
        <v>3081</v>
      </c>
      <c r="AW6" s="343">
        <v>3103</v>
      </c>
      <c r="AX6" s="343">
        <v>3128</v>
      </c>
      <c r="AY6" s="343">
        <v>3152</v>
      </c>
      <c r="AZ6" s="343">
        <v>3178</v>
      </c>
      <c r="BA6" s="343">
        <v>3198</v>
      </c>
      <c r="BB6" s="343">
        <v>3221</v>
      </c>
      <c r="BC6" s="343">
        <v>3240</v>
      </c>
      <c r="BD6" s="343">
        <v>3256</v>
      </c>
      <c r="BE6" s="343">
        <v>3268</v>
      </c>
      <c r="BF6" s="343">
        <v>3283</v>
      </c>
      <c r="BG6" s="343">
        <v>3295</v>
      </c>
      <c r="BH6" s="343">
        <v>3306</v>
      </c>
      <c r="BI6" s="343">
        <v>3319</v>
      </c>
      <c r="BJ6" s="343">
        <v>3328</v>
      </c>
      <c r="BK6" s="343">
        <v>3337</v>
      </c>
      <c r="BL6" s="343">
        <v>3344</v>
      </c>
      <c r="BM6" s="343">
        <v>3348</v>
      </c>
      <c r="BN6" s="343">
        <v>3346</v>
      </c>
      <c r="BO6" s="343">
        <v>3341</v>
      </c>
      <c r="BP6" s="343">
        <v>3332</v>
      </c>
      <c r="BQ6" s="343">
        <v>3321</v>
      </c>
      <c r="BR6" s="343">
        <v>3311</v>
      </c>
      <c r="BS6" s="343">
        <v>3301</v>
      </c>
      <c r="BT6" s="343">
        <v>3293</v>
      </c>
      <c r="BU6" s="343">
        <v>3291</v>
      </c>
      <c r="BV6" s="343">
        <v>3291</v>
      </c>
      <c r="BW6" s="343">
        <v>3291</v>
      </c>
      <c r="BX6" s="343">
        <v>3301</v>
      </c>
      <c r="BY6" s="343">
        <v>3311</v>
      </c>
      <c r="BZ6" s="343">
        <v>3320</v>
      </c>
      <c r="CA6" s="343">
        <v>3330</v>
      </c>
      <c r="CB6" s="343">
        <v>3341</v>
      </c>
      <c r="CC6" s="343">
        <v>3357</v>
      </c>
      <c r="CD6" s="343">
        <v>3369</v>
      </c>
      <c r="CE6" s="343">
        <v>3384</v>
      </c>
      <c r="CF6" s="343">
        <v>3396</v>
      </c>
    </row>
    <row r="7" spans="1:85" ht="15" x14ac:dyDescent="0.25">
      <c r="A7" s="342" t="s">
        <v>1497</v>
      </c>
      <c r="B7" s="342" t="s">
        <v>1690</v>
      </c>
      <c r="C7" s="342" t="s">
        <v>1690</v>
      </c>
      <c r="D7" s="343">
        <v>3230</v>
      </c>
      <c r="E7" s="343">
        <v>3434</v>
      </c>
      <c r="F7" s="343">
        <v>3463</v>
      </c>
      <c r="G7" s="343">
        <v>3558</v>
      </c>
      <c r="H7" s="343">
        <v>3436</v>
      </c>
      <c r="I7" s="343">
        <v>3394</v>
      </c>
      <c r="J7" s="343">
        <v>3322</v>
      </c>
      <c r="K7" s="343">
        <v>3157</v>
      </c>
      <c r="L7" s="343">
        <v>3097</v>
      </c>
      <c r="M7" s="343">
        <v>3044</v>
      </c>
      <c r="N7" s="343">
        <v>2891</v>
      </c>
      <c r="O7" s="343">
        <v>2817</v>
      </c>
      <c r="P7" s="343">
        <v>2858</v>
      </c>
      <c r="Q7" s="343">
        <v>2782</v>
      </c>
      <c r="R7" s="343">
        <v>2725</v>
      </c>
      <c r="S7" s="343">
        <v>2711</v>
      </c>
      <c r="T7" s="343">
        <v>2836</v>
      </c>
      <c r="U7" s="343">
        <v>2905</v>
      </c>
      <c r="V7" s="343">
        <v>2936</v>
      </c>
      <c r="W7" s="343">
        <v>3016</v>
      </c>
      <c r="X7" s="343">
        <v>3111</v>
      </c>
      <c r="Y7" s="343">
        <v>3017</v>
      </c>
      <c r="Z7" s="343">
        <v>3187</v>
      </c>
      <c r="AA7" s="343">
        <v>3179</v>
      </c>
      <c r="AB7" s="343">
        <v>3114</v>
      </c>
      <c r="AC7" s="343">
        <v>3113</v>
      </c>
      <c r="AD7" s="343">
        <v>3090</v>
      </c>
      <c r="AE7" s="343">
        <v>3149</v>
      </c>
      <c r="AF7" s="343">
        <v>3052</v>
      </c>
      <c r="AG7" s="343">
        <v>3077</v>
      </c>
      <c r="AH7" s="343">
        <v>3146</v>
      </c>
      <c r="AI7" s="343">
        <v>3211</v>
      </c>
      <c r="AJ7" s="343">
        <v>3278</v>
      </c>
      <c r="AK7" s="343">
        <v>3278</v>
      </c>
      <c r="AL7" s="343">
        <v>3268</v>
      </c>
      <c r="AM7" s="343">
        <v>3242</v>
      </c>
      <c r="AN7" s="343">
        <v>3216</v>
      </c>
      <c r="AO7" s="343">
        <v>3183</v>
      </c>
      <c r="AP7" s="343">
        <v>3150</v>
      </c>
      <c r="AQ7" s="343">
        <v>3122</v>
      </c>
      <c r="AR7" s="343">
        <v>3104</v>
      </c>
      <c r="AS7" s="343">
        <v>3087</v>
      </c>
      <c r="AT7" s="343">
        <v>3076</v>
      </c>
      <c r="AU7" s="343">
        <v>3078</v>
      </c>
      <c r="AV7" s="343">
        <v>3088</v>
      </c>
      <c r="AW7" s="343">
        <v>3109</v>
      </c>
      <c r="AX7" s="343">
        <v>3130</v>
      </c>
      <c r="AY7" s="343">
        <v>3154</v>
      </c>
      <c r="AZ7" s="343">
        <v>3175</v>
      </c>
      <c r="BA7" s="343">
        <v>3204</v>
      </c>
      <c r="BB7" s="343">
        <v>3220</v>
      </c>
      <c r="BC7" s="343">
        <v>3243</v>
      </c>
      <c r="BD7" s="343">
        <v>3260</v>
      </c>
      <c r="BE7" s="343">
        <v>3278</v>
      </c>
      <c r="BF7" s="343">
        <v>3291</v>
      </c>
      <c r="BG7" s="343">
        <v>3308</v>
      </c>
      <c r="BH7" s="343">
        <v>3321</v>
      </c>
      <c r="BI7" s="343">
        <v>3330</v>
      </c>
      <c r="BJ7" s="343">
        <v>3345</v>
      </c>
      <c r="BK7" s="343">
        <v>3354</v>
      </c>
      <c r="BL7" s="343">
        <v>3365</v>
      </c>
      <c r="BM7" s="343">
        <v>3372</v>
      </c>
      <c r="BN7" s="343">
        <v>3376</v>
      </c>
      <c r="BO7" s="343">
        <v>3375</v>
      </c>
      <c r="BP7" s="343">
        <v>3371</v>
      </c>
      <c r="BQ7" s="343">
        <v>3359</v>
      </c>
      <c r="BR7" s="343">
        <v>3348</v>
      </c>
      <c r="BS7" s="343">
        <v>3337</v>
      </c>
      <c r="BT7" s="343">
        <v>3330</v>
      </c>
      <c r="BU7" s="343">
        <v>3320</v>
      </c>
      <c r="BV7" s="343">
        <v>3321</v>
      </c>
      <c r="BW7" s="343">
        <v>3324</v>
      </c>
      <c r="BX7" s="343">
        <v>3323</v>
      </c>
      <c r="BY7" s="343">
        <v>3333</v>
      </c>
      <c r="BZ7" s="343">
        <v>3342</v>
      </c>
      <c r="CA7" s="343">
        <v>3349</v>
      </c>
      <c r="CB7" s="343">
        <v>3361</v>
      </c>
      <c r="CC7" s="343">
        <v>3369</v>
      </c>
      <c r="CD7" s="343">
        <v>3385</v>
      </c>
      <c r="CE7" s="343">
        <v>3397</v>
      </c>
      <c r="CF7" s="343">
        <v>3410</v>
      </c>
    </row>
    <row r="8" spans="1:85" ht="15" x14ac:dyDescent="0.25">
      <c r="A8" s="342" t="s">
        <v>1498</v>
      </c>
      <c r="B8" s="342" t="s">
        <v>1690</v>
      </c>
      <c r="C8" s="342" t="s">
        <v>1690</v>
      </c>
      <c r="D8" s="343">
        <v>3315</v>
      </c>
      <c r="E8" s="343">
        <v>3222</v>
      </c>
      <c r="F8" s="343">
        <v>3442</v>
      </c>
      <c r="G8" s="343">
        <v>3461</v>
      </c>
      <c r="H8" s="343">
        <v>3565</v>
      </c>
      <c r="I8" s="343">
        <v>3467</v>
      </c>
      <c r="J8" s="343">
        <v>3386</v>
      </c>
      <c r="K8" s="343">
        <v>3320</v>
      </c>
      <c r="L8" s="343">
        <v>3155</v>
      </c>
      <c r="M8" s="343">
        <v>3091</v>
      </c>
      <c r="N8" s="343">
        <v>3030</v>
      </c>
      <c r="O8" s="343">
        <v>2897</v>
      </c>
      <c r="P8" s="343">
        <v>2817</v>
      </c>
      <c r="Q8" s="343">
        <v>2879</v>
      </c>
      <c r="R8" s="343">
        <v>2795</v>
      </c>
      <c r="S8" s="343">
        <v>2756</v>
      </c>
      <c r="T8" s="343">
        <v>2726</v>
      </c>
      <c r="U8" s="343">
        <v>2851</v>
      </c>
      <c r="V8" s="343">
        <v>2933</v>
      </c>
      <c r="W8" s="343">
        <v>2943</v>
      </c>
      <c r="X8" s="343">
        <v>3049</v>
      </c>
      <c r="Y8" s="343">
        <v>3118</v>
      </c>
      <c r="Z8" s="343">
        <v>3026</v>
      </c>
      <c r="AA8" s="343">
        <v>3212</v>
      </c>
      <c r="AB8" s="343">
        <v>3206</v>
      </c>
      <c r="AC8" s="343">
        <v>3123</v>
      </c>
      <c r="AD8" s="343">
        <v>3141</v>
      </c>
      <c r="AE8" s="343">
        <v>3125</v>
      </c>
      <c r="AF8" s="343">
        <v>3175</v>
      </c>
      <c r="AG8" s="343">
        <v>3080</v>
      </c>
      <c r="AH8" s="343">
        <v>3101</v>
      </c>
      <c r="AI8" s="343">
        <v>3173</v>
      </c>
      <c r="AJ8" s="343">
        <v>3244</v>
      </c>
      <c r="AK8" s="343">
        <v>3310</v>
      </c>
      <c r="AL8" s="343">
        <v>3310</v>
      </c>
      <c r="AM8" s="343">
        <v>3298</v>
      </c>
      <c r="AN8" s="343">
        <v>3270</v>
      </c>
      <c r="AO8" s="343">
        <v>3250</v>
      </c>
      <c r="AP8" s="343">
        <v>3212</v>
      </c>
      <c r="AQ8" s="343">
        <v>3181</v>
      </c>
      <c r="AR8" s="343">
        <v>3152</v>
      </c>
      <c r="AS8" s="343">
        <v>3134</v>
      </c>
      <c r="AT8" s="343">
        <v>3113</v>
      </c>
      <c r="AU8" s="343">
        <v>3104</v>
      </c>
      <c r="AV8" s="343">
        <v>3101</v>
      </c>
      <c r="AW8" s="343">
        <v>3117</v>
      </c>
      <c r="AX8" s="343">
        <v>3135</v>
      </c>
      <c r="AY8" s="343">
        <v>3161</v>
      </c>
      <c r="AZ8" s="343">
        <v>3182</v>
      </c>
      <c r="BA8" s="343">
        <v>3205</v>
      </c>
      <c r="BB8" s="343">
        <v>3238</v>
      </c>
      <c r="BC8" s="343">
        <v>3252</v>
      </c>
      <c r="BD8" s="343">
        <v>3273</v>
      </c>
      <c r="BE8" s="343">
        <v>3288</v>
      </c>
      <c r="BF8" s="343">
        <v>3306</v>
      </c>
      <c r="BG8" s="343">
        <v>3319</v>
      </c>
      <c r="BH8" s="343">
        <v>3337</v>
      </c>
      <c r="BI8" s="343">
        <v>3347</v>
      </c>
      <c r="BJ8" s="343">
        <v>3357</v>
      </c>
      <c r="BK8" s="343">
        <v>3373</v>
      </c>
      <c r="BL8" s="343">
        <v>3380</v>
      </c>
      <c r="BM8" s="343">
        <v>3392</v>
      </c>
      <c r="BN8" s="343">
        <v>3398</v>
      </c>
      <c r="BO8" s="343">
        <v>3403</v>
      </c>
      <c r="BP8" s="343">
        <v>3401</v>
      </c>
      <c r="BQ8" s="343">
        <v>3399</v>
      </c>
      <c r="BR8" s="343">
        <v>3390</v>
      </c>
      <c r="BS8" s="343">
        <v>3378</v>
      </c>
      <c r="BT8" s="343">
        <v>3367</v>
      </c>
      <c r="BU8" s="343">
        <v>3360</v>
      </c>
      <c r="BV8" s="343">
        <v>3352</v>
      </c>
      <c r="BW8" s="343">
        <v>3352</v>
      </c>
      <c r="BX8" s="343">
        <v>3354</v>
      </c>
      <c r="BY8" s="343">
        <v>3354</v>
      </c>
      <c r="BZ8" s="343">
        <v>3363</v>
      </c>
      <c r="CA8" s="343">
        <v>3371</v>
      </c>
      <c r="CB8" s="343">
        <v>3378</v>
      </c>
      <c r="CC8" s="343">
        <v>3387</v>
      </c>
      <c r="CD8" s="343">
        <v>3396</v>
      </c>
      <c r="CE8" s="343">
        <v>3410</v>
      </c>
      <c r="CF8" s="343">
        <v>3423</v>
      </c>
    </row>
    <row r="9" spans="1:85" ht="15" x14ac:dyDescent="0.25">
      <c r="A9" s="342" t="s">
        <v>1499</v>
      </c>
      <c r="B9" s="342" t="s">
        <v>1690</v>
      </c>
      <c r="C9" s="342" t="s">
        <v>1690</v>
      </c>
      <c r="D9" s="343">
        <v>3325</v>
      </c>
      <c r="E9" s="343">
        <v>3306</v>
      </c>
      <c r="F9" s="343">
        <v>3217</v>
      </c>
      <c r="G9" s="343">
        <v>3450</v>
      </c>
      <c r="H9" s="343">
        <v>3458</v>
      </c>
      <c r="I9" s="343">
        <v>3548</v>
      </c>
      <c r="J9" s="343">
        <v>3457</v>
      </c>
      <c r="K9" s="343">
        <v>3405</v>
      </c>
      <c r="L9" s="343">
        <v>3316</v>
      </c>
      <c r="M9" s="343">
        <v>3156</v>
      </c>
      <c r="N9" s="343">
        <v>3103</v>
      </c>
      <c r="O9" s="343">
        <v>3051</v>
      </c>
      <c r="P9" s="343">
        <v>2909</v>
      </c>
      <c r="Q9" s="343">
        <v>2806</v>
      </c>
      <c r="R9" s="343">
        <v>2891</v>
      </c>
      <c r="S9" s="343">
        <v>2807</v>
      </c>
      <c r="T9" s="343">
        <v>2771</v>
      </c>
      <c r="U9" s="343">
        <v>2751</v>
      </c>
      <c r="V9" s="343">
        <v>2874</v>
      </c>
      <c r="W9" s="343">
        <v>2968</v>
      </c>
      <c r="X9" s="343">
        <v>2966</v>
      </c>
      <c r="Y9" s="343">
        <v>3043</v>
      </c>
      <c r="Z9" s="343">
        <v>3115</v>
      </c>
      <c r="AA9" s="343">
        <v>3072</v>
      </c>
      <c r="AB9" s="343">
        <v>3237</v>
      </c>
      <c r="AC9" s="343">
        <v>3214</v>
      </c>
      <c r="AD9" s="343">
        <v>3131</v>
      </c>
      <c r="AE9" s="343">
        <v>3172</v>
      </c>
      <c r="AF9" s="343">
        <v>3149</v>
      </c>
      <c r="AG9" s="343">
        <v>3203</v>
      </c>
      <c r="AH9" s="343">
        <v>3107</v>
      </c>
      <c r="AI9" s="343">
        <v>3129</v>
      </c>
      <c r="AJ9" s="343">
        <v>3198</v>
      </c>
      <c r="AK9" s="343">
        <v>3269</v>
      </c>
      <c r="AL9" s="343">
        <v>3330</v>
      </c>
      <c r="AM9" s="343">
        <v>3333</v>
      </c>
      <c r="AN9" s="343">
        <v>3317</v>
      </c>
      <c r="AO9" s="343">
        <v>3289</v>
      </c>
      <c r="AP9" s="343">
        <v>3270</v>
      </c>
      <c r="AQ9" s="343">
        <v>3231</v>
      </c>
      <c r="AR9" s="343">
        <v>3201</v>
      </c>
      <c r="AS9" s="343">
        <v>3171</v>
      </c>
      <c r="AT9" s="343">
        <v>3154</v>
      </c>
      <c r="AU9" s="343">
        <v>3134</v>
      </c>
      <c r="AV9" s="343">
        <v>3126</v>
      </c>
      <c r="AW9" s="343">
        <v>3123</v>
      </c>
      <c r="AX9" s="343">
        <v>3138</v>
      </c>
      <c r="AY9" s="343">
        <v>3153</v>
      </c>
      <c r="AZ9" s="343">
        <v>3180</v>
      </c>
      <c r="BA9" s="343">
        <v>3203</v>
      </c>
      <c r="BB9" s="343">
        <v>3225</v>
      </c>
      <c r="BC9" s="343">
        <v>3260</v>
      </c>
      <c r="BD9" s="343">
        <v>3275</v>
      </c>
      <c r="BE9" s="343">
        <v>3291</v>
      </c>
      <c r="BF9" s="343">
        <v>3306</v>
      </c>
      <c r="BG9" s="343">
        <v>3325</v>
      </c>
      <c r="BH9" s="343">
        <v>3338</v>
      </c>
      <c r="BI9" s="343">
        <v>3356</v>
      </c>
      <c r="BJ9" s="343">
        <v>3368</v>
      </c>
      <c r="BK9" s="343">
        <v>3377</v>
      </c>
      <c r="BL9" s="343">
        <v>3391</v>
      </c>
      <c r="BM9" s="343">
        <v>3401</v>
      </c>
      <c r="BN9" s="343">
        <v>3412</v>
      </c>
      <c r="BO9" s="343">
        <v>3418</v>
      </c>
      <c r="BP9" s="343">
        <v>3421</v>
      </c>
      <c r="BQ9" s="343">
        <v>3418</v>
      </c>
      <c r="BR9" s="343">
        <v>3417</v>
      </c>
      <c r="BS9" s="343">
        <v>3409</v>
      </c>
      <c r="BT9" s="343">
        <v>3399</v>
      </c>
      <c r="BU9" s="343">
        <v>3388</v>
      </c>
      <c r="BV9" s="343">
        <v>3383</v>
      </c>
      <c r="BW9" s="343">
        <v>3374</v>
      </c>
      <c r="BX9" s="343">
        <v>3375</v>
      </c>
      <c r="BY9" s="343">
        <v>3377</v>
      </c>
      <c r="BZ9" s="343">
        <v>3374</v>
      </c>
      <c r="CA9" s="343">
        <v>3383</v>
      </c>
      <c r="CB9" s="343">
        <v>3390</v>
      </c>
      <c r="CC9" s="343">
        <v>3398</v>
      </c>
      <c r="CD9" s="343">
        <v>3404</v>
      </c>
      <c r="CE9" s="343">
        <v>3416</v>
      </c>
      <c r="CF9" s="343">
        <v>3430</v>
      </c>
    </row>
    <row r="10" spans="1:85" ht="15" x14ac:dyDescent="0.25">
      <c r="A10" s="342" t="s">
        <v>1500</v>
      </c>
      <c r="B10" s="342" t="s">
        <v>1690</v>
      </c>
      <c r="C10" s="342" t="s">
        <v>1690</v>
      </c>
      <c r="D10" s="343">
        <v>3234</v>
      </c>
      <c r="E10" s="343">
        <v>3321</v>
      </c>
      <c r="F10" s="343">
        <v>3295</v>
      </c>
      <c r="G10" s="343">
        <v>3227</v>
      </c>
      <c r="H10" s="343">
        <v>3447</v>
      </c>
      <c r="I10" s="343">
        <v>3471</v>
      </c>
      <c r="J10" s="343">
        <v>3547</v>
      </c>
      <c r="K10" s="343">
        <v>3466</v>
      </c>
      <c r="L10" s="343">
        <v>3405</v>
      </c>
      <c r="M10" s="343">
        <v>3309</v>
      </c>
      <c r="N10" s="343">
        <v>3138</v>
      </c>
      <c r="O10" s="343">
        <v>3120</v>
      </c>
      <c r="P10" s="343">
        <v>3040</v>
      </c>
      <c r="Q10" s="343">
        <v>2921</v>
      </c>
      <c r="R10" s="343">
        <v>2812</v>
      </c>
      <c r="S10" s="343">
        <v>2898</v>
      </c>
      <c r="T10" s="343">
        <v>2819</v>
      </c>
      <c r="U10" s="343">
        <v>2794</v>
      </c>
      <c r="V10" s="343">
        <v>2774</v>
      </c>
      <c r="W10" s="343">
        <v>2887</v>
      </c>
      <c r="X10" s="343">
        <v>3006</v>
      </c>
      <c r="Y10" s="343">
        <v>2986</v>
      </c>
      <c r="Z10" s="343">
        <v>3050</v>
      </c>
      <c r="AA10" s="343">
        <v>3149</v>
      </c>
      <c r="AB10" s="343">
        <v>3088</v>
      </c>
      <c r="AC10" s="343">
        <v>3262</v>
      </c>
      <c r="AD10" s="343">
        <v>3251</v>
      </c>
      <c r="AE10" s="343">
        <v>3150</v>
      </c>
      <c r="AF10" s="343">
        <v>3199</v>
      </c>
      <c r="AG10" s="343">
        <v>3175</v>
      </c>
      <c r="AH10" s="343">
        <v>3232</v>
      </c>
      <c r="AI10" s="343">
        <v>3133</v>
      </c>
      <c r="AJ10" s="343">
        <v>3153</v>
      </c>
      <c r="AK10" s="343">
        <v>3223</v>
      </c>
      <c r="AL10" s="343">
        <v>3291</v>
      </c>
      <c r="AM10" s="343">
        <v>3354</v>
      </c>
      <c r="AN10" s="343">
        <v>3356</v>
      </c>
      <c r="AO10" s="343">
        <v>3342</v>
      </c>
      <c r="AP10" s="343">
        <v>3311</v>
      </c>
      <c r="AQ10" s="343">
        <v>3292</v>
      </c>
      <c r="AR10" s="343">
        <v>3251</v>
      </c>
      <c r="AS10" s="343">
        <v>3221</v>
      </c>
      <c r="AT10" s="343">
        <v>3194</v>
      </c>
      <c r="AU10" s="343">
        <v>3175</v>
      </c>
      <c r="AV10" s="343">
        <v>3158</v>
      </c>
      <c r="AW10" s="343">
        <v>3150</v>
      </c>
      <c r="AX10" s="343">
        <v>3146</v>
      </c>
      <c r="AY10" s="343">
        <v>3161</v>
      </c>
      <c r="AZ10" s="343">
        <v>3176</v>
      </c>
      <c r="BA10" s="343">
        <v>3203</v>
      </c>
      <c r="BB10" s="343">
        <v>3225</v>
      </c>
      <c r="BC10" s="343">
        <v>3247</v>
      </c>
      <c r="BD10" s="343">
        <v>3282</v>
      </c>
      <c r="BE10" s="343">
        <v>3297</v>
      </c>
      <c r="BF10" s="343">
        <v>3313</v>
      </c>
      <c r="BG10" s="343">
        <v>3328</v>
      </c>
      <c r="BH10" s="343">
        <v>3347</v>
      </c>
      <c r="BI10" s="343">
        <v>3360</v>
      </c>
      <c r="BJ10" s="343">
        <v>3378</v>
      </c>
      <c r="BK10" s="343">
        <v>3389</v>
      </c>
      <c r="BL10" s="343">
        <v>3397</v>
      </c>
      <c r="BM10" s="343">
        <v>3413</v>
      </c>
      <c r="BN10" s="343">
        <v>3424</v>
      </c>
      <c r="BO10" s="343">
        <v>3435</v>
      </c>
      <c r="BP10" s="343">
        <v>3439</v>
      </c>
      <c r="BQ10" s="343">
        <v>3442</v>
      </c>
      <c r="BR10" s="343">
        <v>3439</v>
      </c>
      <c r="BS10" s="343">
        <v>3439</v>
      </c>
      <c r="BT10" s="343">
        <v>3430</v>
      </c>
      <c r="BU10" s="343">
        <v>3419</v>
      </c>
      <c r="BV10" s="343">
        <v>3410</v>
      </c>
      <c r="BW10" s="343">
        <v>3404</v>
      </c>
      <c r="BX10" s="343">
        <v>3393</v>
      </c>
      <c r="BY10" s="343">
        <v>3396</v>
      </c>
      <c r="BZ10" s="343">
        <v>3400</v>
      </c>
      <c r="CA10" s="343">
        <v>3395</v>
      </c>
      <c r="CB10" s="343">
        <v>3404</v>
      </c>
      <c r="CC10" s="343">
        <v>3412</v>
      </c>
      <c r="CD10" s="343">
        <v>3420</v>
      </c>
      <c r="CE10" s="343">
        <v>3427</v>
      </c>
      <c r="CF10" s="343">
        <v>3439</v>
      </c>
    </row>
    <row r="11" spans="1:85" ht="15" x14ac:dyDescent="0.25">
      <c r="A11" s="342" t="s">
        <v>1501</v>
      </c>
      <c r="B11" s="342" t="s">
        <v>1690</v>
      </c>
      <c r="C11" s="342" t="s">
        <v>1690</v>
      </c>
      <c r="D11" s="343">
        <v>3384</v>
      </c>
      <c r="E11" s="343">
        <v>3247</v>
      </c>
      <c r="F11" s="343">
        <v>3303</v>
      </c>
      <c r="G11" s="343">
        <v>3294</v>
      </c>
      <c r="H11" s="343">
        <v>3215</v>
      </c>
      <c r="I11" s="343">
        <v>3456</v>
      </c>
      <c r="J11" s="343">
        <v>3461</v>
      </c>
      <c r="K11" s="343">
        <v>3526</v>
      </c>
      <c r="L11" s="343">
        <v>3471</v>
      </c>
      <c r="M11" s="343">
        <v>3416</v>
      </c>
      <c r="N11" s="343">
        <v>3318</v>
      </c>
      <c r="O11" s="343">
        <v>3155</v>
      </c>
      <c r="P11" s="343">
        <v>3120</v>
      </c>
      <c r="Q11" s="343">
        <v>3056</v>
      </c>
      <c r="R11" s="343">
        <v>2929</v>
      </c>
      <c r="S11" s="343">
        <v>2832</v>
      </c>
      <c r="T11" s="343">
        <v>2913</v>
      </c>
      <c r="U11" s="343">
        <v>2835</v>
      </c>
      <c r="V11" s="343">
        <v>2814</v>
      </c>
      <c r="W11" s="343">
        <v>2774</v>
      </c>
      <c r="X11" s="343">
        <v>2915</v>
      </c>
      <c r="Y11" s="343">
        <v>3002</v>
      </c>
      <c r="Z11" s="343">
        <v>2989</v>
      </c>
      <c r="AA11" s="343">
        <v>3063</v>
      </c>
      <c r="AB11" s="343">
        <v>3160</v>
      </c>
      <c r="AC11" s="343">
        <v>3116</v>
      </c>
      <c r="AD11" s="343">
        <v>3293</v>
      </c>
      <c r="AE11" s="343">
        <v>3272</v>
      </c>
      <c r="AF11" s="343">
        <v>3176</v>
      </c>
      <c r="AG11" s="343">
        <v>3221</v>
      </c>
      <c r="AH11" s="343">
        <v>3201</v>
      </c>
      <c r="AI11" s="343">
        <v>3259</v>
      </c>
      <c r="AJ11" s="343">
        <v>3162</v>
      </c>
      <c r="AK11" s="343">
        <v>3175</v>
      </c>
      <c r="AL11" s="343">
        <v>3244</v>
      </c>
      <c r="AM11" s="343">
        <v>3309</v>
      </c>
      <c r="AN11" s="343">
        <v>3376</v>
      </c>
      <c r="AO11" s="343">
        <v>3376</v>
      </c>
      <c r="AP11" s="343">
        <v>3362</v>
      </c>
      <c r="AQ11" s="343">
        <v>3330</v>
      </c>
      <c r="AR11" s="343">
        <v>3312</v>
      </c>
      <c r="AS11" s="343">
        <v>3270</v>
      </c>
      <c r="AT11" s="343">
        <v>3241</v>
      </c>
      <c r="AU11" s="343">
        <v>3212</v>
      </c>
      <c r="AV11" s="343">
        <v>3192</v>
      </c>
      <c r="AW11" s="343">
        <v>3174</v>
      </c>
      <c r="AX11" s="343">
        <v>3166</v>
      </c>
      <c r="AY11" s="343">
        <v>3162</v>
      </c>
      <c r="AZ11" s="343">
        <v>3177</v>
      </c>
      <c r="BA11" s="343">
        <v>3190</v>
      </c>
      <c r="BB11" s="343">
        <v>3220</v>
      </c>
      <c r="BC11" s="343">
        <v>3239</v>
      </c>
      <c r="BD11" s="343">
        <v>3264</v>
      </c>
      <c r="BE11" s="343">
        <v>3298</v>
      </c>
      <c r="BF11" s="343">
        <v>3313</v>
      </c>
      <c r="BG11" s="343">
        <v>3330</v>
      </c>
      <c r="BH11" s="343">
        <v>3344</v>
      </c>
      <c r="BI11" s="343">
        <v>3364</v>
      </c>
      <c r="BJ11" s="343">
        <v>3378</v>
      </c>
      <c r="BK11" s="343">
        <v>3397</v>
      </c>
      <c r="BL11" s="343">
        <v>3406</v>
      </c>
      <c r="BM11" s="343">
        <v>3413</v>
      </c>
      <c r="BN11" s="343">
        <v>3430</v>
      </c>
      <c r="BO11" s="343">
        <v>3441</v>
      </c>
      <c r="BP11" s="343">
        <v>3454</v>
      </c>
      <c r="BQ11" s="343">
        <v>3458</v>
      </c>
      <c r="BR11" s="343">
        <v>3460</v>
      </c>
      <c r="BS11" s="343">
        <v>3458</v>
      </c>
      <c r="BT11" s="343">
        <v>3459</v>
      </c>
      <c r="BU11" s="343">
        <v>3449</v>
      </c>
      <c r="BV11" s="343">
        <v>3436</v>
      </c>
      <c r="BW11" s="343">
        <v>3428</v>
      </c>
      <c r="BX11" s="343">
        <v>3424</v>
      </c>
      <c r="BY11" s="343">
        <v>3413</v>
      </c>
      <c r="BZ11" s="343">
        <v>3416</v>
      </c>
      <c r="CA11" s="343">
        <v>3419</v>
      </c>
      <c r="CB11" s="343">
        <v>3415</v>
      </c>
      <c r="CC11" s="343">
        <v>3422</v>
      </c>
      <c r="CD11" s="343">
        <v>3430</v>
      </c>
      <c r="CE11" s="343">
        <v>3438</v>
      </c>
      <c r="CF11" s="343">
        <v>3446</v>
      </c>
    </row>
    <row r="12" spans="1:85" ht="15" x14ac:dyDescent="0.25">
      <c r="A12" s="342" t="s">
        <v>1502</v>
      </c>
      <c r="B12" s="342" t="s">
        <v>1690</v>
      </c>
      <c r="C12" s="342" t="s">
        <v>1690</v>
      </c>
      <c r="D12" s="343">
        <v>3324</v>
      </c>
      <c r="E12" s="343">
        <v>3393</v>
      </c>
      <c r="F12" s="343">
        <v>3244</v>
      </c>
      <c r="G12" s="343">
        <v>3304</v>
      </c>
      <c r="H12" s="343">
        <v>3297</v>
      </c>
      <c r="I12" s="343">
        <v>3241</v>
      </c>
      <c r="J12" s="343">
        <v>3440</v>
      </c>
      <c r="K12" s="343">
        <v>3466</v>
      </c>
      <c r="L12" s="343">
        <v>3525</v>
      </c>
      <c r="M12" s="343">
        <v>3456</v>
      </c>
      <c r="N12" s="343">
        <v>3401</v>
      </c>
      <c r="O12" s="343">
        <v>3298</v>
      </c>
      <c r="P12" s="343">
        <v>3157</v>
      </c>
      <c r="Q12" s="343">
        <v>3142</v>
      </c>
      <c r="R12" s="343">
        <v>3054</v>
      </c>
      <c r="S12" s="343">
        <v>2927</v>
      </c>
      <c r="T12" s="343">
        <v>2843</v>
      </c>
      <c r="U12" s="343">
        <v>2946</v>
      </c>
      <c r="V12" s="343">
        <v>2837</v>
      </c>
      <c r="W12" s="343">
        <v>2829</v>
      </c>
      <c r="X12" s="343">
        <v>2782</v>
      </c>
      <c r="Y12" s="343">
        <v>2926</v>
      </c>
      <c r="Z12" s="343">
        <v>2999</v>
      </c>
      <c r="AA12" s="343">
        <v>3017</v>
      </c>
      <c r="AB12" s="343">
        <v>3085</v>
      </c>
      <c r="AC12" s="343">
        <v>3183</v>
      </c>
      <c r="AD12" s="343">
        <v>3129</v>
      </c>
      <c r="AE12" s="343">
        <v>3327</v>
      </c>
      <c r="AF12" s="343">
        <v>3308</v>
      </c>
      <c r="AG12" s="343">
        <v>3207</v>
      </c>
      <c r="AH12" s="343">
        <v>3255</v>
      </c>
      <c r="AI12" s="343">
        <v>3229</v>
      </c>
      <c r="AJ12" s="343">
        <v>3286</v>
      </c>
      <c r="AK12" s="343">
        <v>3189</v>
      </c>
      <c r="AL12" s="343">
        <v>3202</v>
      </c>
      <c r="AM12" s="343">
        <v>3275</v>
      </c>
      <c r="AN12" s="343">
        <v>3337</v>
      </c>
      <c r="AO12" s="343">
        <v>3401</v>
      </c>
      <c r="AP12" s="343">
        <v>3402</v>
      </c>
      <c r="AQ12" s="343">
        <v>3391</v>
      </c>
      <c r="AR12" s="343">
        <v>3360</v>
      </c>
      <c r="AS12" s="343">
        <v>3338</v>
      </c>
      <c r="AT12" s="343">
        <v>3298</v>
      </c>
      <c r="AU12" s="343">
        <v>3268</v>
      </c>
      <c r="AV12" s="343">
        <v>3239</v>
      </c>
      <c r="AW12" s="343">
        <v>3221</v>
      </c>
      <c r="AX12" s="343">
        <v>3202</v>
      </c>
      <c r="AY12" s="343">
        <v>3193</v>
      </c>
      <c r="AZ12" s="343">
        <v>3190</v>
      </c>
      <c r="BA12" s="343">
        <v>3203</v>
      </c>
      <c r="BB12" s="343">
        <v>3219</v>
      </c>
      <c r="BC12" s="343">
        <v>3247</v>
      </c>
      <c r="BD12" s="343">
        <v>3268</v>
      </c>
      <c r="BE12" s="343">
        <v>3291</v>
      </c>
      <c r="BF12" s="343">
        <v>3323</v>
      </c>
      <c r="BG12" s="343">
        <v>3338</v>
      </c>
      <c r="BH12" s="343">
        <v>3355</v>
      </c>
      <c r="BI12" s="343">
        <v>3367</v>
      </c>
      <c r="BJ12" s="343">
        <v>3388</v>
      </c>
      <c r="BK12" s="343">
        <v>3402</v>
      </c>
      <c r="BL12" s="343">
        <v>3421</v>
      </c>
      <c r="BM12" s="343">
        <v>3432</v>
      </c>
      <c r="BN12" s="343">
        <v>3438</v>
      </c>
      <c r="BO12" s="343">
        <v>3454</v>
      </c>
      <c r="BP12" s="343">
        <v>3466</v>
      </c>
      <c r="BQ12" s="343">
        <v>3480</v>
      </c>
      <c r="BR12" s="343">
        <v>3482</v>
      </c>
      <c r="BS12" s="343">
        <v>3484</v>
      </c>
      <c r="BT12" s="343">
        <v>3482</v>
      </c>
      <c r="BU12" s="343">
        <v>3483</v>
      </c>
      <c r="BV12" s="343">
        <v>3473</v>
      </c>
      <c r="BW12" s="343">
        <v>3464</v>
      </c>
      <c r="BX12" s="343">
        <v>3455</v>
      </c>
      <c r="BY12" s="343">
        <v>3450</v>
      </c>
      <c r="BZ12" s="343">
        <v>3438</v>
      </c>
      <c r="CA12" s="343">
        <v>3443</v>
      </c>
      <c r="CB12" s="343">
        <v>3445</v>
      </c>
      <c r="CC12" s="343">
        <v>3442</v>
      </c>
      <c r="CD12" s="343">
        <v>3450</v>
      </c>
      <c r="CE12" s="343">
        <v>3457</v>
      </c>
      <c r="CF12" s="343">
        <v>3466</v>
      </c>
    </row>
    <row r="13" spans="1:85" ht="15" x14ac:dyDescent="0.25">
      <c r="A13" s="342" t="s">
        <v>1503</v>
      </c>
      <c r="B13" s="342" t="s">
        <v>1690</v>
      </c>
      <c r="C13" s="342" t="s">
        <v>1690</v>
      </c>
      <c r="D13" s="343">
        <v>3487</v>
      </c>
      <c r="E13" s="343">
        <v>3317</v>
      </c>
      <c r="F13" s="343">
        <v>3400</v>
      </c>
      <c r="G13" s="343">
        <v>3238</v>
      </c>
      <c r="H13" s="343">
        <v>3301</v>
      </c>
      <c r="I13" s="343">
        <v>3288</v>
      </c>
      <c r="J13" s="343">
        <v>3240</v>
      </c>
      <c r="K13" s="343">
        <v>3437</v>
      </c>
      <c r="L13" s="343">
        <v>3467</v>
      </c>
      <c r="M13" s="343">
        <v>3526</v>
      </c>
      <c r="N13" s="343">
        <v>3451</v>
      </c>
      <c r="O13" s="343">
        <v>3416</v>
      </c>
      <c r="P13" s="343">
        <v>3297</v>
      </c>
      <c r="Q13" s="343">
        <v>3159</v>
      </c>
      <c r="R13" s="343">
        <v>3143</v>
      </c>
      <c r="S13" s="343">
        <v>3063</v>
      </c>
      <c r="T13" s="343">
        <v>2959</v>
      </c>
      <c r="U13" s="343">
        <v>2864</v>
      </c>
      <c r="V13" s="343">
        <v>2950</v>
      </c>
      <c r="W13" s="343">
        <v>2862</v>
      </c>
      <c r="X13" s="343">
        <v>2859</v>
      </c>
      <c r="Y13" s="343">
        <v>2800</v>
      </c>
      <c r="Z13" s="343">
        <v>2947</v>
      </c>
      <c r="AA13" s="343">
        <v>3032</v>
      </c>
      <c r="AB13" s="343">
        <v>3026</v>
      </c>
      <c r="AC13" s="343">
        <v>3108</v>
      </c>
      <c r="AD13" s="343">
        <v>3208</v>
      </c>
      <c r="AE13" s="343">
        <v>3152</v>
      </c>
      <c r="AF13" s="343">
        <v>3349</v>
      </c>
      <c r="AG13" s="343">
        <v>3327</v>
      </c>
      <c r="AH13" s="343">
        <v>3229</v>
      </c>
      <c r="AI13" s="343">
        <v>3274</v>
      </c>
      <c r="AJ13" s="343">
        <v>3248</v>
      </c>
      <c r="AK13" s="343">
        <v>3302</v>
      </c>
      <c r="AL13" s="343">
        <v>3204</v>
      </c>
      <c r="AM13" s="343">
        <v>3219</v>
      </c>
      <c r="AN13" s="343">
        <v>3292</v>
      </c>
      <c r="AO13" s="343">
        <v>3351</v>
      </c>
      <c r="AP13" s="343">
        <v>3415</v>
      </c>
      <c r="AQ13" s="343">
        <v>3417</v>
      </c>
      <c r="AR13" s="343">
        <v>3407</v>
      </c>
      <c r="AS13" s="343">
        <v>3377</v>
      </c>
      <c r="AT13" s="343">
        <v>3355</v>
      </c>
      <c r="AU13" s="343">
        <v>3317</v>
      </c>
      <c r="AV13" s="343">
        <v>3288</v>
      </c>
      <c r="AW13" s="343">
        <v>3257</v>
      </c>
      <c r="AX13" s="343">
        <v>3241</v>
      </c>
      <c r="AY13" s="343">
        <v>3221</v>
      </c>
      <c r="AZ13" s="343">
        <v>3212</v>
      </c>
      <c r="BA13" s="343">
        <v>3208</v>
      </c>
      <c r="BB13" s="343">
        <v>3223</v>
      </c>
      <c r="BC13" s="343">
        <v>3237</v>
      </c>
      <c r="BD13" s="343">
        <v>3265</v>
      </c>
      <c r="BE13" s="343">
        <v>3285</v>
      </c>
      <c r="BF13" s="343">
        <v>3307</v>
      </c>
      <c r="BG13" s="343">
        <v>3337</v>
      </c>
      <c r="BH13" s="343">
        <v>3355</v>
      </c>
      <c r="BI13" s="343">
        <v>3371</v>
      </c>
      <c r="BJ13" s="343">
        <v>3384</v>
      </c>
      <c r="BK13" s="343">
        <v>3404</v>
      </c>
      <c r="BL13" s="343">
        <v>3417</v>
      </c>
      <c r="BM13" s="343">
        <v>3438</v>
      </c>
      <c r="BN13" s="343">
        <v>3447</v>
      </c>
      <c r="BO13" s="343">
        <v>3453</v>
      </c>
      <c r="BP13" s="343">
        <v>3470</v>
      </c>
      <c r="BQ13" s="343">
        <v>3482</v>
      </c>
      <c r="BR13" s="343">
        <v>3496</v>
      </c>
      <c r="BS13" s="343">
        <v>3497</v>
      </c>
      <c r="BT13" s="343">
        <v>3500</v>
      </c>
      <c r="BU13" s="343">
        <v>3498</v>
      </c>
      <c r="BV13" s="343">
        <v>3498</v>
      </c>
      <c r="BW13" s="343">
        <v>3489</v>
      </c>
      <c r="BX13" s="343">
        <v>3479</v>
      </c>
      <c r="BY13" s="343">
        <v>3470</v>
      </c>
      <c r="BZ13" s="343">
        <v>3466</v>
      </c>
      <c r="CA13" s="343">
        <v>3456</v>
      </c>
      <c r="CB13" s="343">
        <v>3461</v>
      </c>
      <c r="CC13" s="343">
        <v>3463</v>
      </c>
      <c r="CD13" s="343">
        <v>3459</v>
      </c>
      <c r="CE13" s="343">
        <v>3467</v>
      </c>
      <c r="CF13" s="343">
        <v>3474</v>
      </c>
    </row>
    <row r="14" spans="1:85" ht="15" x14ac:dyDescent="0.25">
      <c r="A14" s="342" t="s">
        <v>1504</v>
      </c>
      <c r="B14" s="342" t="s">
        <v>1690</v>
      </c>
      <c r="C14" s="342" t="s">
        <v>1690</v>
      </c>
      <c r="D14" s="343">
        <v>3491</v>
      </c>
      <c r="E14" s="343">
        <v>3489</v>
      </c>
      <c r="F14" s="343">
        <v>3321</v>
      </c>
      <c r="G14" s="343">
        <v>3395</v>
      </c>
      <c r="H14" s="343">
        <v>3237</v>
      </c>
      <c r="I14" s="343">
        <v>3308</v>
      </c>
      <c r="J14" s="343">
        <v>3285</v>
      </c>
      <c r="K14" s="343">
        <v>3237</v>
      </c>
      <c r="L14" s="343">
        <v>3443</v>
      </c>
      <c r="M14" s="343">
        <v>3473</v>
      </c>
      <c r="N14" s="343">
        <v>3519</v>
      </c>
      <c r="O14" s="343">
        <v>3470</v>
      </c>
      <c r="P14" s="343">
        <v>3424</v>
      </c>
      <c r="Q14" s="343">
        <v>3293</v>
      </c>
      <c r="R14" s="343">
        <v>3154</v>
      </c>
      <c r="S14" s="343">
        <v>3147</v>
      </c>
      <c r="T14" s="343">
        <v>3079</v>
      </c>
      <c r="U14" s="343">
        <v>2949</v>
      </c>
      <c r="V14" s="343">
        <v>2886</v>
      </c>
      <c r="W14" s="343">
        <v>2963</v>
      </c>
      <c r="X14" s="343">
        <v>2894</v>
      </c>
      <c r="Y14" s="343">
        <v>2872</v>
      </c>
      <c r="Z14" s="343">
        <v>2804</v>
      </c>
      <c r="AA14" s="343">
        <v>2959</v>
      </c>
      <c r="AB14" s="343">
        <v>3045</v>
      </c>
      <c r="AC14" s="343">
        <v>3044</v>
      </c>
      <c r="AD14" s="343">
        <v>3134</v>
      </c>
      <c r="AE14" s="343">
        <v>3233</v>
      </c>
      <c r="AF14" s="343">
        <v>3169</v>
      </c>
      <c r="AG14" s="343">
        <v>3373</v>
      </c>
      <c r="AH14" s="343">
        <v>3352</v>
      </c>
      <c r="AI14" s="343">
        <v>3252</v>
      </c>
      <c r="AJ14" s="343">
        <v>3295</v>
      </c>
      <c r="AK14" s="343">
        <v>3275</v>
      </c>
      <c r="AL14" s="343">
        <v>3327</v>
      </c>
      <c r="AM14" s="343">
        <v>3230</v>
      </c>
      <c r="AN14" s="343">
        <v>3247</v>
      </c>
      <c r="AO14" s="343">
        <v>3315</v>
      </c>
      <c r="AP14" s="343">
        <v>3380</v>
      </c>
      <c r="AQ14" s="343">
        <v>3443</v>
      </c>
      <c r="AR14" s="343">
        <v>3443</v>
      </c>
      <c r="AS14" s="343">
        <v>3436</v>
      </c>
      <c r="AT14" s="343">
        <v>3401</v>
      </c>
      <c r="AU14" s="343">
        <v>3381</v>
      </c>
      <c r="AV14" s="343">
        <v>3342</v>
      </c>
      <c r="AW14" s="343">
        <v>3316</v>
      </c>
      <c r="AX14" s="343">
        <v>3286</v>
      </c>
      <c r="AY14" s="343">
        <v>3272</v>
      </c>
      <c r="AZ14" s="343">
        <v>3247</v>
      </c>
      <c r="BA14" s="343">
        <v>3237</v>
      </c>
      <c r="BB14" s="343">
        <v>3236</v>
      </c>
      <c r="BC14" s="343">
        <v>3249</v>
      </c>
      <c r="BD14" s="343">
        <v>3264</v>
      </c>
      <c r="BE14" s="343">
        <v>3292</v>
      </c>
      <c r="BF14" s="343">
        <v>3311</v>
      </c>
      <c r="BG14" s="343">
        <v>3332</v>
      </c>
      <c r="BH14" s="343">
        <v>3364</v>
      </c>
      <c r="BI14" s="343">
        <v>3382</v>
      </c>
      <c r="BJ14" s="343">
        <v>3397</v>
      </c>
      <c r="BK14" s="343">
        <v>3410</v>
      </c>
      <c r="BL14" s="343">
        <v>3432</v>
      </c>
      <c r="BM14" s="343">
        <v>3445</v>
      </c>
      <c r="BN14" s="343">
        <v>3466</v>
      </c>
      <c r="BO14" s="343">
        <v>3474</v>
      </c>
      <c r="BP14" s="343">
        <v>3481</v>
      </c>
      <c r="BQ14" s="343">
        <v>3498</v>
      </c>
      <c r="BR14" s="343">
        <v>3509</v>
      </c>
      <c r="BS14" s="343">
        <v>3523</v>
      </c>
      <c r="BT14" s="343">
        <v>3524</v>
      </c>
      <c r="BU14" s="343">
        <v>3527</v>
      </c>
      <c r="BV14" s="343">
        <v>3526</v>
      </c>
      <c r="BW14" s="343">
        <v>3527</v>
      </c>
      <c r="BX14" s="343">
        <v>3518</v>
      </c>
      <c r="BY14" s="343">
        <v>3507</v>
      </c>
      <c r="BZ14" s="343">
        <v>3497</v>
      </c>
      <c r="CA14" s="343">
        <v>3492</v>
      </c>
      <c r="CB14" s="343">
        <v>3484</v>
      </c>
      <c r="CC14" s="343">
        <v>3487</v>
      </c>
      <c r="CD14" s="343">
        <v>3491</v>
      </c>
      <c r="CE14" s="343">
        <v>3484</v>
      </c>
      <c r="CF14" s="343">
        <v>3492</v>
      </c>
    </row>
    <row r="15" spans="1:85" ht="15" x14ac:dyDescent="0.25">
      <c r="A15" s="342" t="s">
        <v>1505</v>
      </c>
      <c r="B15" s="342" t="s">
        <v>1690</v>
      </c>
      <c r="C15" s="342" t="s">
        <v>1690</v>
      </c>
      <c r="D15" s="343">
        <v>3649</v>
      </c>
      <c r="E15" s="343">
        <v>3505</v>
      </c>
      <c r="F15" s="343">
        <v>3503</v>
      </c>
      <c r="G15" s="343">
        <v>3321</v>
      </c>
      <c r="H15" s="343">
        <v>3398</v>
      </c>
      <c r="I15" s="343">
        <v>3250</v>
      </c>
      <c r="J15" s="343">
        <v>3315</v>
      </c>
      <c r="K15" s="343">
        <v>3287</v>
      </c>
      <c r="L15" s="343">
        <v>3233</v>
      </c>
      <c r="M15" s="343">
        <v>3450</v>
      </c>
      <c r="N15" s="343">
        <v>3477</v>
      </c>
      <c r="O15" s="343">
        <v>3517</v>
      </c>
      <c r="P15" s="343">
        <v>3469</v>
      </c>
      <c r="Q15" s="343">
        <v>3430</v>
      </c>
      <c r="R15" s="343">
        <v>3315</v>
      </c>
      <c r="S15" s="343">
        <v>3157</v>
      </c>
      <c r="T15" s="343">
        <v>3140</v>
      </c>
      <c r="U15" s="343">
        <v>3089</v>
      </c>
      <c r="V15" s="343">
        <v>2968</v>
      </c>
      <c r="W15" s="343">
        <v>2910</v>
      </c>
      <c r="X15" s="343">
        <v>2985</v>
      </c>
      <c r="Y15" s="343">
        <v>2898</v>
      </c>
      <c r="Z15" s="343">
        <v>2890</v>
      </c>
      <c r="AA15" s="343">
        <v>2822</v>
      </c>
      <c r="AB15" s="343">
        <v>2953</v>
      </c>
      <c r="AC15" s="343">
        <v>3054</v>
      </c>
      <c r="AD15" s="343">
        <v>3054</v>
      </c>
      <c r="AE15" s="343">
        <v>3145</v>
      </c>
      <c r="AF15" s="343">
        <v>3240</v>
      </c>
      <c r="AG15" s="343">
        <v>3178</v>
      </c>
      <c r="AH15" s="343">
        <v>3381</v>
      </c>
      <c r="AI15" s="343">
        <v>3360</v>
      </c>
      <c r="AJ15" s="343">
        <v>3258</v>
      </c>
      <c r="AK15" s="343">
        <v>3302</v>
      </c>
      <c r="AL15" s="343">
        <v>3283</v>
      </c>
      <c r="AM15" s="343">
        <v>3332</v>
      </c>
      <c r="AN15" s="343">
        <v>3241</v>
      </c>
      <c r="AO15" s="343">
        <v>3255</v>
      </c>
      <c r="AP15" s="343">
        <v>3320</v>
      </c>
      <c r="AQ15" s="343">
        <v>3385</v>
      </c>
      <c r="AR15" s="343">
        <v>3449</v>
      </c>
      <c r="AS15" s="343">
        <v>3449</v>
      </c>
      <c r="AT15" s="343">
        <v>3443</v>
      </c>
      <c r="AU15" s="343">
        <v>3408</v>
      </c>
      <c r="AV15" s="343">
        <v>3388</v>
      </c>
      <c r="AW15" s="343">
        <v>3348</v>
      </c>
      <c r="AX15" s="343">
        <v>3321</v>
      </c>
      <c r="AY15" s="343">
        <v>3292</v>
      </c>
      <c r="AZ15" s="343">
        <v>3279</v>
      </c>
      <c r="BA15" s="343">
        <v>3255</v>
      </c>
      <c r="BB15" s="343">
        <v>3244</v>
      </c>
      <c r="BC15" s="343">
        <v>3242</v>
      </c>
      <c r="BD15" s="343">
        <v>3256</v>
      </c>
      <c r="BE15" s="343">
        <v>3271</v>
      </c>
      <c r="BF15" s="343">
        <v>3297</v>
      </c>
      <c r="BG15" s="343">
        <v>3315</v>
      </c>
      <c r="BH15" s="343">
        <v>3336</v>
      </c>
      <c r="BI15" s="343">
        <v>3369</v>
      </c>
      <c r="BJ15" s="343">
        <v>3387</v>
      </c>
      <c r="BK15" s="343">
        <v>3404</v>
      </c>
      <c r="BL15" s="343">
        <v>3416</v>
      </c>
      <c r="BM15" s="343">
        <v>3441</v>
      </c>
      <c r="BN15" s="343">
        <v>3454</v>
      </c>
      <c r="BO15" s="343">
        <v>3476</v>
      </c>
      <c r="BP15" s="343">
        <v>3483</v>
      </c>
      <c r="BQ15" s="343">
        <v>3488</v>
      </c>
      <c r="BR15" s="343">
        <v>3506</v>
      </c>
      <c r="BS15" s="343">
        <v>3516</v>
      </c>
      <c r="BT15" s="343">
        <v>3529</v>
      </c>
      <c r="BU15" s="343">
        <v>3531</v>
      </c>
      <c r="BV15" s="343">
        <v>3535</v>
      </c>
      <c r="BW15" s="343">
        <v>3536</v>
      </c>
      <c r="BX15" s="343">
        <v>3537</v>
      </c>
      <c r="BY15" s="343">
        <v>3528</v>
      </c>
      <c r="BZ15" s="343">
        <v>3517</v>
      </c>
      <c r="CA15" s="343">
        <v>3507</v>
      </c>
      <c r="CB15" s="343">
        <v>3501</v>
      </c>
      <c r="CC15" s="343">
        <v>3493</v>
      </c>
      <c r="CD15" s="343">
        <v>3496</v>
      </c>
      <c r="CE15" s="343">
        <v>3500</v>
      </c>
      <c r="CF15" s="343">
        <v>3493</v>
      </c>
    </row>
    <row r="16" spans="1:85" ht="15" x14ac:dyDescent="0.25">
      <c r="A16" s="342" t="s">
        <v>1506</v>
      </c>
      <c r="B16" s="342" t="s">
        <v>1690</v>
      </c>
      <c r="C16" s="342" t="s">
        <v>1690</v>
      </c>
      <c r="D16" s="343">
        <v>3720</v>
      </c>
      <c r="E16" s="343">
        <v>3653</v>
      </c>
      <c r="F16" s="343">
        <v>3497</v>
      </c>
      <c r="G16" s="343">
        <v>3504</v>
      </c>
      <c r="H16" s="343">
        <v>3308</v>
      </c>
      <c r="I16" s="343">
        <v>3395</v>
      </c>
      <c r="J16" s="343">
        <v>3243</v>
      </c>
      <c r="K16" s="343">
        <v>3318</v>
      </c>
      <c r="L16" s="343">
        <v>3286</v>
      </c>
      <c r="M16" s="343">
        <v>3224</v>
      </c>
      <c r="N16" s="343">
        <v>3432</v>
      </c>
      <c r="O16" s="343">
        <v>3481</v>
      </c>
      <c r="P16" s="343">
        <v>3520</v>
      </c>
      <c r="Q16" s="343">
        <v>3476</v>
      </c>
      <c r="R16" s="343">
        <v>3444</v>
      </c>
      <c r="S16" s="343">
        <v>3308</v>
      </c>
      <c r="T16" s="343">
        <v>3167</v>
      </c>
      <c r="U16" s="343">
        <v>3148</v>
      </c>
      <c r="V16" s="343">
        <v>3103</v>
      </c>
      <c r="W16" s="343">
        <v>2976</v>
      </c>
      <c r="X16" s="343">
        <v>2918</v>
      </c>
      <c r="Y16" s="343">
        <v>3009</v>
      </c>
      <c r="Z16" s="343">
        <v>2925</v>
      </c>
      <c r="AA16" s="343">
        <v>2913</v>
      </c>
      <c r="AB16" s="343">
        <v>2837</v>
      </c>
      <c r="AC16" s="343">
        <v>2975</v>
      </c>
      <c r="AD16" s="343">
        <v>3057</v>
      </c>
      <c r="AE16" s="343">
        <v>3080</v>
      </c>
      <c r="AF16" s="343">
        <v>3164</v>
      </c>
      <c r="AG16" s="343">
        <v>3263</v>
      </c>
      <c r="AH16" s="343">
        <v>3199</v>
      </c>
      <c r="AI16" s="343">
        <v>3401</v>
      </c>
      <c r="AJ16" s="343">
        <v>3377</v>
      </c>
      <c r="AK16" s="343">
        <v>3273</v>
      </c>
      <c r="AL16" s="343">
        <v>3318</v>
      </c>
      <c r="AM16" s="343">
        <v>3296</v>
      </c>
      <c r="AN16" s="343">
        <v>3344</v>
      </c>
      <c r="AO16" s="343">
        <v>3252</v>
      </c>
      <c r="AP16" s="343">
        <v>3269</v>
      </c>
      <c r="AQ16" s="343">
        <v>3333</v>
      </c>
      <c r="AR16" s="343">
        <v>3400</v>
      </c>
      <c r="AS16" s="343">
        <v>3467</v>
      </c>
      <c r="AT16" s="343">
        <v>3465</v>
      </c>
      <c r="AU16" s="343">
        <v>3459</v>
      </c>
      <c r="AV16" s="343">
        <v>3423</v>
      </c>
      <c r="AW16" s="343">
        <v>3403</v>
      </c>
      <c r="AX16" s="343">
        <v>3362</v>
      </c>
      <c r="AY16" s="343">
        <v>3334</v>
      </c>
      <c r="AZ16" s="343">
        <v>3305</v>
      </c>
      <c r="BA16" s="343">
        <v>3291</v>
      </c>
      <c r="BB16" s="343">
        <v>3267</v>
      </c>
      <c r="BC16" s="343">
        <v>3256</v>
      </c>
      <c r="BD16" s="343">
        <v>3255</v>
      </c>
      <c r="BE16" s="343">
        <v>3268</v>
      </c>
      <c r="BF16" s="343">
        <v>3284</v>
      </c>
      <c r="BG16" s="343">
        <v>3309</v>
      </c>
      <c r="BH16" s="343">
        <v>3328</v>
      </c>
      <c r="BI16" s="343">
        <v>3350</v>
      </c>
      <c r="BJ16" s="343">
        <v>3385</v>
      </c>
      <c r="BK16" s="343">
        <v>3400</v>
      </c>
      <c r="BL16" s="343">
        <v>3419</v>
      </c>
      <c r="BM16" s="343">
        <v>3429</v>
      </c>
      <c r="BN16" s="343">
        <v>3454</v>
      </c>
      <c r="BO16" s="343">
        <v>3468</v>
      </c>
      <c r="BP16" s="343">
        <v>3490</v>
      </c>
      <c r="BQ16" s="343">
        <v>3497</v>
      </c>
      <c r="BR16" s="343">
        <v>3503</v>
      </c>
      <c r="BS16" s="343">
        <v>3521</v>
      </c>
      <c r="BT16" s="343">
        <v>3531</v>
      </c>
      <c r="BU16" s="343">
        <v>3544</v>
      </c>
      <c r="BV16" s="343">
        <v>3546</v>
      </c>
      <c r="BW16" s="343">
        <v>3549</v>
      </c>
      <c r="BX16" s="343">
        <v>3550</v>
      </c>
      <c r="BY16" s="343">
        <v>3550</v>
      </c>
      <c r="BZ16" s="343">
        <v>3541</v>
      </c>
      <c r="CA16" s="343">
        <v>3530</v>
      </c>
      <c r="CB16" s="343">
        <v>3519</v>
      </c>
      <c r="CC16" s="343">
        <v>3515</v>
      </c>
      <c r="CD16" s="343">
        <v>3507</v>
      </c>
      <c r="CE16" s="343">
        <v>3510</v>
      </c>
      <c r="CF16" s="343">
        <v>3514</v>
      </c>
    </row>
    <row r="17" spans="1:84" ht="15" x14ac:dyDescent="0.25">
      <c r="A17" s="342" t="s">
        <v>1507</v>
      </c>
      <c r="B17" s="342" t="s">
        <v>1690</v>
      </c>
      <c r="C17" s="342" t="s">
        <v>1690</v>
      </c>
      <c r="D17" s="343">
        <v>3603</v>
      </c>
      <c r="E17" s="343">
        <v>3725</v>
      </c>
      <c r="F17" s="343">
        <v>3648</v>
      </c>
      <c r="G17" s="343">
        <v>3506</v>
      </c>
      <c r="H17" s="343">
        <v>3510</v>
      </c>
      <c r="I17" s="343">
        <v>3311</v>
      </c>
      <c r="J17" s="343">
        <v>3401</v>
      </c>
      <c r="K17" s="343">
        <v>3230</v>
      </c>
      <c r="L17" s="343">
        <v>3312</v>
      </c>
      <c r="M17" s="343">
        <v>3284</v>
      </c>
      <c r="N17" s="343">
        <v>3222</v>
      </c>
      <c r="O17" s="343">
        <v>3429</v>
      </c>
      <c r="P17" s="343">
        <v>3496</v>
      </c>
      <c r="Q17" s="343">
        <v>3536</v>
      </c>
      <c r="R17" s="343">
        <v>3461</v>
      </c>
      <c r="S17" s="343">
        <v>3452</v>
      </c>
      <c r="T17" s="343">
        <v>3314</v>
      </c>
      <c r="U17" s="343">
        <v>3188</v>
      </c>
      <c r="V17" s="343">
        <v>3177</v>
      </c>
      <c r="W17" s="343">
        <v>3116</v>
      </c>
      <c r="X17" s="343">
        <v>2978</v>
      </c>
      <c r="Y17" s="343">
        <v>2932</v>
      </c>
      <c r="Z17" s="343">
        <v>3015</v>
      </c>
      <c r="AA17" s="343">
        <v>2937</v>
      </c>
      <c r="AB17" s="343">
        <v>2919</v>
      </c>
      <c r="AC17" s="343">
        <v>2857</v>
      </c>
      <c r="AD17" s="343">
        <v>2985</v>
      </c>
      <c r="AE17" s="343">
        <v>3073</v>
      </c>
      <c r="AF17" s="343">
        <v>3095</v>
      </c>
      <c r="AG17" s="343">
        <v>3178</v>
      </c>
      <c r="AH17" s="343">
        <v>3276</v>
      </c>
      <c r="AI17" s="343">
        <v>3213</v>
      </c>
      <c r="AJ17" s="343">
        <v>3414</v>
      </c>
      <c r="AK17" s="343">
        <v>3393</v>
      </c>
      <c r="AL17" s="343">
        <v>3287</v>
      </c>
      <c r="AM17" s="343">
        <v>3332</v>
      </c>
      <c r="AN17" s="343">
        <v>3308</v>
      </c>
      <c r="AO17" s="343">
        <v>3358</v>
      </c>
      <c r="AP17" s="343">
        <v>3263</v>
      </c>
      <c r="AQ17" s="343">
        <v>3281</v>
      </c>
      <c r="AR17" s="343">
        <v>3345</v>
      </c>
      <c r="AS17" s="343">
        <v>3412</v>
      </c>
      <c r="AT17" s="343">
        <v>3477</v>
      </c>
      <c r="AU17" s="343">
        <v>3474</v>
      </c>
      <c r="AV17" s="343">
        <v>3469</v>
      </c>
      <c r="AW17" s="343">
        <v>3432</v>
      </c>
      <c r="AX17" s="343">
        <v>3413</v>
      </c>
      <c r="AY17" s="343">
        <v>3372</v>
      </c>
      <c r="AZ17" s="343">
        <v>3342</v>
      </c>
      <c r="BA17" s="343">
        <v>3313</v>
      </c>
      <c r="BB17" s="343">
        <v>3301</v>
      </c>
      <c r="BC17" s="343">
        <v>3278</v>
      </c>
      <c r="BD17" s="343">
        <v>3265</v>
      </c>
      <c r="BE17" s="343">
        <v>3264</v>
      </c>
      <c r="BF17" s="343">
        <v>3276</v>
      </c>
      <c r="BG17" s="343">
        <v>3292</v>
      </c>
      <c r="BH17" s="343">
        <v>3317</v>
      </c>
      <c r="BI17" s="343">
        <v>3336</v>
      </c>
      <c r="BJ17" s="343">
        <v>3358</v>
      </c>
      <c r="BK17" s="343">
        <v>3393</v>
      </c>
      <c r="BL17" s="343">
        <v>3408</v>
      </c>
      <c r="BM17" s="343">
        <v>3427</v>
      </c>
      <c r="BN17" s="343">
        <v>3436</v>
      </c>
      <c r="BO17" s="343">
        <v>3461</v>
      </c>
      <c r="BP17" s="343">
        <v>3475</v>
      </c>
      <c r="BQ17" s="343">
        <v>3497</v>
      </c>
      <c r="BR17" s="343">
        <v>3504</v>
      </c>
      <c r="BS17" s="343">
        <v>3510</v>
      </c>
      <c r="BT17" s="343">
        <v>3529</v>
      </c>
      <c r="BU17" s="343">
        <v>3538</v>
      </c>
      <c r="BV17" s="343">
        <v>3550</v>
      </c>
      <c r="BW17" s="343">
        <v>3552</v>
      </c>
      <c r="BX17" s="343">
        <v>3556</v>
      </c>
      <c r="BY17" s="343">
        <v>3557</v>
      </c>
      <c r="BZ17" s="343">
        <v>3558</v>
      </c>
      <c r="CA17" s="343">
        <v>3548</v>
      </c>
      <c r="CB17" s="343">
        <v>3537</v>
      </c>
      <c r="CC17" s="343">
        <v>3526</v>
      </c>
      <c r="CD17" s="343">
        <v>3521</v>
      </c>
      <c r="CE17" s="343">
        <v>3514</v>
      </c>
      <c r="CF17" s="343">
        <v>3516</v>
      </c>
    </row>
    <row r="18" spans="1:84" ht="15" x14ac:dyDescent="0.25">
      <c r="A18" s="342" t="s">
        <v>1508</v>
      </c>
      <c r="B18" s="342" t="s">
        <v>1690</v>
      </c>
      <c r="C18" s="342" t="s">
        <v>1690</v>
      </c>
      <c r="D18" s="343">
        <v>3650</v>
      </c>
      <c r="E18" s="343">
        <v>3609</v>
      </c>
      <c r="F18" s="343">
        <v>3733</v>
      </c>
      <c r="G18" s="343">
        <v>3651</v>
      </c>
      <c r="H18" s="343">
        <v>3504</v>
      </c>
      <c r="I18" s="343">
        <v>3499</v>
      </c>
      <c r="J18" s="343">
        <v>3329</v>
      </c>
      <c r="K18" s="343">
        <v>3395</v>
      </c>
      <c r="L18" s="343">
        <v>3233</v>
      </c>
      <c r="M18" s="343">
        <v>3332</v>
      </c>
      <c r="N18" s="343">
        <v>3285</v>
      </c>
      <c r="O18" s="343">
        <v>3238</v>
      </c>
      <c r="P18" s="343">
        <v>3431</v>
      </c>
      <c r="Q18" s="343">
        <v>3492</v>
      </c>
      <c r="R18" s="343">
        <v>3550</v>
      </c>
      <c r="S18" s="343">
        <v>3465</v>
      </c>
      <c r="T18" s="343">
        <v>3449</v>
      </c>
      <c r="U18" s="343">
        <v>3313</v>
      </c>
      <c r="V18" s="343">
        <v>3192</v>
      </c>
      <c r="W18" s="343">
        <v>3213</v>
      </c>
      <c r="X18" s="343">
        <v>3143</v>
      </c>
      <c r="Y18" s="343">
        <v>2998</v>
      </c>
      <c r="Z18" s="343">
        <v>2951</v>
      </c>
      <c r="AA18" s="343">
        <v>3034</v>
      </c>
      <c r="AB18" s="343">
        <v>2949</v>
      </c>
      <c r="AC18" s="343">
        <v>2920</v>
      </c>
      <c r="AD18" s="343">
        <v>2882</v>
      </c>
      <c r="AE18" s="343">
        <v>3006</v>
      </c>
      <c r="AF18" s="343">
        <v>3091</v>
      </c>
      <c r="AG18" s="343">
        <v>3114</v>
      </c>
      <c r="AH18" s="343">
        <v>3197</v>
      </c>
      <c r="AI18" s="343">
        <v>3295</v>
      </c>
      <c r="AJ18" s="343">
        <v>3231</v>
      </c>
      <c r="AK18" s="343">
        <v>3432</v>
      </c>
      <c r="AL18" s="343">
        <v>3412</v>
      </c>
      <c r="AM18" s="343">
        <v>3302</v>
      </c>
      <c r="AN18" s="343">
        <v>3349</v>
      </c>
      <c r="AO18" s="343">
        <v>3321</v>
      </c>
      <c r="AP18" s="343">
        <v>3372</v>
      </c>
      <c r="AQ18" s="343">
        <v>3275</v>
      </c>
      <c r="AR18" s="343">
        <v>3293</v>
      </c>
      <c r="AS18" s="343">
        <v>3357</v>
      </c>
      <c r="AT18" s="343">
        <v>3427</v>
      </c>
      <c r="AU18" s="343">
        <v>3493</v>
      </c>
      <c r="AV18" s="343">
        <v>3490</v>
      </c>
      <c r="AW18" s="343">
        <v>3483</v>
      </c>
      <c r="AX18" s="343">
        <v>3447</v>
      </c>
      <c r="AY18" s="343">
        <v>3426</v>
      </c>
      <c r="AZ18" s="343">
        <v>3385</v>
      </c>
      <c r="BA18" s="343">
        <v>3354</v>
      </c>
      <c r="BB18" s="343">
        <v>3326</v>
      </c>
      <c r="BC18" s="343">
        <v>3313</v>
      </c>
      <c r="BD18" s="343">
        <v>3289</v>
      </c>
      <c r="BE18" s="343">
        <v>3276</v>
      </c>
      <c r="BF18" s="343">
        <v>3273</v>
      </c>
      <c r="BG18" s="343">
        <v>3285</v>
      </c>
      <c r="BH18" s="343">
        <v>3301</v>
      </c>
      <c r="BI18" s="343">
        <v>3327</v>
      </c>
      <c r="BJ18" s="343">
        <v>3347</v>
      </c>
      <c r="BK18" s="343">
        <v>3370</v>
      </c>
      <c r="BL18" s="343">
        <v>3404</v>
      </c>
      <c r="BM18" s="343">
        <v>3417</v>
      </c>
      <c r="BN18" s="343">
        <v>3438</v>
      </c>
      <c r="BO18" s="343">
        <v>3448</v>
      </c>
      <c r="BP18" s="343">
        <v>3474</v>
      </c>
      <c r="BQ18" s="343">
        <v>3489</v>
      </c>
      <c r="BR18" s="343">
        <v>3512</v>
      </c>
      <c r="BS18" s="343">
        <v>3518</v>
      </c>
      <c r="BT18" s="343">
        <v>3524</v>
      </c>
      <c r="BU18" s="343">
        <v>3545</v>
      </c>
      <c r="BV18" s="343">
        <v>3554</v>
      </c>
      <c r="BW18" s="343">
        <v>3566</v>
      </c>
      <c r="BX18" s="343">
        <v>3567</v>
      </c>
      <c r="BY18" s="343">
        <v>3571</v>
      </c>
      <c r="BZ18" s="343">
        <v>3572</v>
      </c>
      <c r="CA18" s="343">
        <v>3573</v>
      </c>
      <c r="CB18" s="343">
        <v>3563</v>
      </c>
      <c r="CC18" s="343">
        <v>3553</v>
      </c>
      <c r="CD18" s="343">
        <v>3542</v>
      </c>
      <c r="CE18" s="343">
        <v>3535</v>
      </c>
      <c r="CF18" s="343">
        <v>3531</v>
      </c>
    </row>
    <row r="19" spans="1:84" ht="15" x14ac:dyDescent="0.25">
      <c r="A19" s="342" t="s">
        <v>1509</v>
      </c>
      <c r="B19" s="342" t="s">
        <v>1690</v>
      </c>
      <c r="C19" s="342" t="s">
        <v>1690</v>
      </c>
      <c r="D19" s="343">
        <v>3475</v>
      </c>
      <c r="E19" s="343">
        <v>3657</v>
      </c>
      <c r="F19" s="343">
        <v>3620</v>
      </c>
      <c r="G19" s="343">
        <v>3724</v>
      </c>
      <c r="H19" s="343">
        <v>3669</v>
      </c>
      <c r="I19" s="343">
        <v>3517</v>
      </c>
      <c r="J19" s="343">
        <v>3498</v>
      </c>
      <c r="K19" s="343">
        <v>3334</v>
      </c>
      <c r="L19" s="343">
        <v>3404</v>
      </c>
      <c r="M19" s="343">
        <v>3247</v>
      </c>
      <c r="N19" s="343">
        <v>3323</v>
      </c>
      <c r="O19" s="343">
        <v>3275</v>
      </c>
      <c r="P19" s="343">
        <v>3258</v>
      </c>
      <c r="Q19" s="343">
        <v>3441</v>
      </c>
      <c r="R19" s="343">
        <v>3508</v>
      </c>
      <c r="S19" s="343">
        <v>3539</v>
      </c>
      <c r="T19" s="343">
        <v>3489</v>
      </c>
      <c r="U19" s="343">
        <v>3460</v>
      </c>
      <c r="V19" s="343">
        <v>3350</v>
      </c>
      <c r="W19" s="343">
        <v>3201</v>
      </c>
      <c r="X19" s="343">
        <v>3224</v>
      </c>
      <c r="Y19" s="343">
        <v>3151</v>
      </c>
      <c r="Z19" s="343">
        <v>3012</v>
      </c>
      <c r="AA19" s="343">
        <v>2975</v>
      </c>
      <c r="AB19" s="343">
        <v>3029</v>
      </c>
      <c r="AC19" s="343">
        <v>2959</v>
      </c>
      <c r="AD19" s="343">
        <v>2920</v>
      </c>
      <c r="AE19" s="343">
        <v>2894</v>
      </c>
      <c r="AF19" s="343">
        <v>3019</v>
      </c>
      <c r="AG19" s="343">
        <v>3103</v>
      </c>
      <c r="AH19" s="343">
        <v>3124</v>
      </c>
      <c r="AI19" s="343">
        <v>3206</v>
      </c>
      <c r="AJ19" s="343">
        <v>3304</v>
      </c>
      <c r="AK19" s="343">
        <v>3238</v>
      </c>
      <c r="AL19" s="343">
        <v>3442</v>
      </c>
      <c r="AM19" s="343">
        <v>3419</v>
      </c>
      <c r="AN19" s="343">
        <v>3310</v>
      </c>
      <c r="AO19" s="343">
        <v>3360</v>
      </c>
      <c r="AP19" s="343">
        <v>3327</v>
      </c>
      <c r="AQ19" s="343">
        <v>3379</v>
      </c>
      <c r="AR19" s="343">
        <v>3279</v>
      </c>
      <c r="AS19" s="343">
        <v>3300</v>
      </c>
      <c r="AT19" s="343">
        <v>3364</v>
      </c>
      <c r="AU19" s="343">
        <v>3435</v>
      </c>
      <c r="AV19" s="343">
        <v>3501</v>
      </c>
      <c r="AW19" s="343">
        <v>3497</v>
      </c>
      <c r="AX19" s="343">
        <v>3489</v>
      </c>
      <c r="AY19" s="343">
        <v>3453</v>
      </c>
      <c r="AZ19" s="343">
        <v>3430</v>
      </c>
      <c r="BA19" s="343">
        <v>3390</v>
      </c>
      <c r="BB19" s="343">
        <v>3359</v>
      </c>
      <c r="BC19" s="343">
        <v>3331</v>
      </c>
      <c r="BD19" s="343">
        <v>3317</v>
      </c>
      <c r="BE19" s="343">
        <v>3295</v>
      </c>
      <c r="BF19" s="343">
        <v>3285</v>
      </c>
      <c r="BG19" s="343">
        <v>3283</v>
      </c>
      <c r="BH19" s="343">
        <v>3295</v>
      </c>
      <c r="BI19" s="343">
        <v>3308</v>
      </c>
      <c r="BJ19" s="343">
        <v>3335</v>
      </c>
      <c r="BK19" s="343">
        <v>3355</v>
      </c>
      <c r="BL19" s="343">
        <v>3377</v>
      </c>
      <c r="BM19" s="343">
        <v>3410</v>
      </c>
      <c r="BN19" s="343">
        <v>3423</v>
      </c>
      <c r="BO19" s="343">
        <v>3443</v>
      </c>
      <c r="BP19" s="343">
        <v>3453</v>
      </c>
      <c r="BQ19" s="343">
        <v>3480</v>
      </c>
      <c r="BR19" s="343">
        <v>3495</v>
      </c>
      <c r="BS19" s="343">
        <v>3517</v>
      </c>
      <c r="BT19" s="343">
        <v>3524</v>
      </c>
      <c r="BU19" s="343">
        <v>3530</v>
      </c>
      <c r="BV19" s="343">
        <v>3553</v>
      </c>
      <c r="BW19" s="343">
        <v>3562</v>
      </c>
      <c r="BX19" s="343">
        <v>3574</v>
      </c>
      <c r="BY19" s="343">
        <v>3575</v>
      </c>
      <c r="BZ19" s="343">
        <v>3579</v>
      </c>
      <c r="CA19" s="343">
        <v>3579</v>
      </c>
      <c r="CB19" s="343">
        <v>3581</v>
      </c>
      <c r="CC19" s="343">
        <v>3571</v>
      </c>
      <c r="CD19" s="343">
        <v>3561</v>
      </c>
      <c r="CE19" s="343">
        <v>3550</v>
      </c>
      <c r="CF19" s="343">
        <v>3543</v>
      </c>
    </row>
    <row r="20" spans="1:84" ht="15" x14ac:dyDescent="0.25">
      <c r="A20" s="342" t="s">
        <v>1510</v>
      </c>
      <c r="B20" s="342" t="s">
        <v>1690</v>
      </c>
      <c r="C20" s="342" t="s">
        <v>1690</v>
      </c>
      <c r="D20" s="343">
        <v>3400</v>
      </c>
      <c r="E20" s="343">
        <v>3476</v>
      </c>
      <c r="F20" s="343">
        <v>3660</v>
      </c>
      <c r="G20" s="343">
        <v>3616</v>
      </c>
      <c r="H20" s="343">
        <v>3728</v>
      </c>
      <c r="I20" s="343">
        <v>3669</v>
      </c>
      <c r="J20" s="343">
        <v>3531</v>
      </c>
      <c r="K20" s="343">
        <v>3512</v>
      </c>
      <c r="L20" s="343">
        <v>3325</v>
      </c>
      <c r="M20" s="343">
        <v>3403</v>
      </c>
      <c r="N20" s="343">
        <v>3239</v>
      </c>
      <c r="O20" s="343">
        <v>3323</v>
      </c>
      <c r="P20" s="343">
        <v>3294</v>
      </c>
      <c r="Q20" s="343">
        <v>3256</v>
      </c>
      <c r="R20" s="343">
        <v>3445</v>
      </c>
      <c r="S20" s="343">
        <v>3522</v>
      </c>
      <c r="T20" s="343">
        <v>3562</v>
      </c>
      <c r="U20" s="343">
        <v>3500</v>
      </c>
      <c r="V20" s="343">
        <v>3465</v>
      </c>
      <c r="W20" s="343">
        <v>3372</v>
      </c>
      <c r="X20" s="343">
        <v>3218</v>
      </c>
      <c r="Y20" s="343">
        <v>3229</v>
      </c>
      <c r="Z20" s="343">
        <v>3164</v>
      </c>
      <c r="AA20" s="343">
        <v>3035</v>
      </c>
      <c r="AB20" s="343">
        <v>2989</v>
      </c>
      <c r="AC20" s="343">
        <v>3032</v>
      </c>
      <c r="AD20" s="343">
        <v>2966</v>
      </c>
      <c r="AE20" s="343">
        <v>2924</v>
      </c>
      <c r="AF20" s="343">
        <v>2897</v>
      </c>
      <c r="AG20" s="343">
        <v>3026</v>
      </c>
      <c r="AH20" s="343">
        <v>3106</v>
      </c>
      <c r="AI20" s="343">
        <v>3133</v>
      </c>
      <c r="AJ20" s="343">
        <v>3213</v>
      </c>
      <c r="AK20" s="343">
        <v>3314</v>
      </c>
      <c r="AL20" s="343">
        <v>3247</v>
      </c>
      <c r="AM20" s="343">
        <v>3451</v>
      </c>
      <c r="AN20" s="343">
        <v>3428</v>
      </c>
      <c r="AO20" s="343">
        <v>3313</v>
      </c>
      <c r="AP20" s="343">
        <v>3366</v>
      </c>
      <c r="AQ20" s="343">
        <v>3332</v>
      </c>
      <c r="AR20" s="343">
        <v>3385</v>
      </c>
      <c r="AS20" s="343">
        <v>3284</v>
      </c>
      <c r="AT20" s="343">
        <v>3307</v>
      </c>
      <c r="AU20" s="343">
        <v>3370</v>
      </c>
      <c r="AV20" s="343">
        <v>3445</v>
      </c>
      <c r="AW20" s="343">
        <v>3513</v>
      </c>
      <c r="AX20" s="343">
        <v>3509</v>
      </c>
      <c r="AY20" s="343">
        <v>3501</v>
      </c>
      <c r="AZ20" s="343">
        <v>3464</v>
      </c>
      <c r="BA20" s="343">
        <v>3441</v>
      </c>
      <c r="BB20" s="343">
        <v>3401</v>
      </c>
      <c r="BC20" s="343">
        <v>3369</v>
      </c>
      <c r="BD20" s="343">
        <v>3341</v>
      </c>
      <c r="BE20" s="343">
        <v>3325</v>
      </c>
      <c r="BF20" s="343">
        <v>3303</v>
      </c>
      <c r="BG20" s="343">
        <v>3293</v>
      </c>
      <c r="BH20" s="343">
        <v>3291</v>
      </c>
      <c r="BI20" s="343">
        <v>3303</v>
      </c>
      <c r="BJ20" s="343">
        <v>3317</v>
      </c>
      <c r="BK20" s="343">
        <v>3344</v>
      </c>
      <c r="BL20" s="343">
        <v>3364</v>
      </c>
      <c r="BM20" s="343">
        <v>3386</v>
      </c>
      <c r="BN20" s="343">
        <v>3419</v>
      </c>
      <c r="BO20" s="343">
        <v>3432</v>
      </c>
      <c r="BP20" s="343">
        <v>3452</v>
      </c>
      <c r="BQ20" s="343">
        <v>3463</v>
      </c>
      <c r="BR20" s="343">
        <v>3488</v>
      </c>
      <c r="BS20" s="343">
        <v>3504</v>
      </c>
      <c r="BT20" s="343">
        <v>3526</v>
      </c>
      <c r="BU20" s="343">
        <v>3533</v>
      </c>
      <c r="BV20" s="343">
        <v>3539</v>
      </c>
      <c r="BW20" s="343">
        <v>3564</v>
      </c>
      <c r="BX20" s="343">
        <v>3573</v>
      </c>
      <c r="BY20" s="343">
        <v>3585</v>
      </c>
      <c r="BZ20" s="343">
        <v>3586</v>
      </c>
      <c r="CA20" s="343">
        <v>3588</v>
      </c>
      <c r="CB20" s="343">
        <v>3587</v>
      </c>
      <c r="CC20" s="343">
        <v>3588</v>
      </c>
      <c r="CD20" s="343">
        <v>3578</v>
      </c>
      <c r="CE20" s="343">
        <v>3569</v>
      </c>
      <c r="CF20" s="343">
        <v>3557</v>
      </c>
    </row>
    <row r="21" spans="1:84" ht="15" x14ac:dyDescent="0.25">
      <c r="A21" s="342" t="s">
        <v>1511</v>
      </c>
      <c r="B21" s="342" t="s">
        <v>1690</v>
      </c>
      <c r="C21" s="342" t="s">
        <v>1690</v>
      </c>
      <c r="D21" s="343">
        <v>3601</v>
      </c>
      <c r="E21" s="343">
        <v>3406</v>
      </c>
      <c r="F21" s="343">
        <v>3484</v>
      </c>
      <c r="G21" s="343">
        <v>3658</v>
      </c>
      <c r="H21" s="343">
        <v>3621</v>
      </c>
      <c r="I21" s="343">
        <v>3736</v>
      </c>
      <c r="J21" s="343">
        <v>3655</v>
      </c>
      <c r="K21" s="343">
        <v>3530</v>
      </c>
      <c r="L21" s="343">
        <v>3506</v>
      </c>
      <c r="M21" s="343">
        <v>3344</v>
      </c>
      <c r="N21" s="343">
        <v>3399</v>
      </c>
      <c r="O21" s="343">
        <v>3238</v>
      </c>
      <c r="P21" s="343">
        <v>3331</v>
      </c>
      <c r="Q21" s="343">
        <v>3302</v>
      </c>
      <c r="R21" s="343">
        <v>3265</v>
      </c>
      <c r="S21" s="343">
        <v>3444</v>
      </c>
      <c r="T21" s="343">
        <v>3514</v>
      </c>
      <c r="U21" s="343">
        <v>3562</v>
      </c>
      <c r="V21" s="343">
        <v>3518</v>
      </c>
      <c r="W21" s="343">
        <v>3479</v>
      </c>
      <c r="X21" s="343">
        <v>3368</v>
      </c>
      <c r="Y21" s="343">
        <v>3244</v>
      </c>
      <c r="Z21" s="343">
        <v>3244</v>
      </c>
      <c r="AA21" s="343">
        <v>3183</v>
      </c>
      <c r="AB21" s="343">
        <v>3048</v>
      </c>
      <c r="AC21" s="343">
        <v>2996</v>
      </c>
      <c r="AD21" s="343">
        <v>3040</v>
      </c>
      <c r="AE21" s="343">
        <v>2982</v>
      </c>
      <c r="AF21" s="343">
        <v>2938</v>
      </c>
      <c r="AG21" s="343">
        <v>2912</v>
      </c>
      <c r="AH21" s="343">
        <v>3044</v>
      </c>
      <c r="AI21" s="343">
        <v>3121</v>
      </c>
      <c r="AJ21" s="343">
        <v>3150</v>
      </c>
      <c r="AK21" s="343">
        <v>3227</v>
      </c>
      <c r="AL21" s="343">
        <v>3329</v>
      </c>
      <c r="AM21" s="343">
        <v>3263</v>
      </c>
      <c r="AN21" s="343">
        <v>3465</v>
      </c>
      <c r="AO21" s="343">
        <v>3442</v>
      </c>
      <c r="AP21" s="343">
        <v>3325</v>
      </c>
      <c r="AQ21" s="343">
        <v>3378</v>
      </c>
      <c r="AR21" s="343">
        <v>3342</v>
      </c>
      <c r="AS21" s="343">
        <v>3396</v>
      </c>
      <c r="AT21" s="343">
        <v>3297</v>
      </c>
      <c r="AU21" s="343">
        <v>3321</v>
      </c>
      <c r="AV21" s="343">
        <v>3382</v>
      </c>
      <c r="AW21" s="343">
        <v>3457</v>
      </c>
      <c r="AX21" s="343">
        <v>3526</v>
      </c>
      <c r="AY21" s="343">
        <v>3521</v>
      </c>
      <c r="AZ21" s="343">
        <v>3513</v>
      </c>
      <c r="BA21" s="343">
        <v>3477</v>
      </c>
      <c r="BB21" s="343">
        <v>3455</v>
      </c>
      <c r="BC21" s="343">
        <v>3415</v>
      </c>
      <c r="BD21" s="343">
        <v>3383</v>
      </c>
      <c r="BE21" s="343">
        <v>3355</v>
      </c>
      <c r="BF21" s="343">
        <v>3340</v>
      </c>
      <c r="BG21" s="343">
        <v>3318</v>
      </c>
      <c r="BH21" s="343">
        <v>3310</v>
      </c>
      <c r="BI21" s="343">
        <v>3307</v>
      </c>
      <c r="BJ21" s="343">
        <v>3320</v>
      </c>
      <c r="BK21" s="343">
        <v>3334</v>
      </c>
      <c r="BL21" s="343">
        <v>3361</v>
      </c>
      <c r="BM21" s="343">
        <v>3382</v>
      </c>
      <c r="BN21" s="343">
        <v>3405</v>
      </c>
      <c r="BO21" s="343">
        <v>3437</v>
      </c>
      <c r="BP21" s="343">
        <v>3450</v>
      </c>
      <c r="BQ21" s="343">
        <v>3470</v>
      </c>
      <c r="BR21" s="343">
        <v>3481</v>
      </c>
      <c r="BS21" s="343">
        <v>3506</v>
      </c>
      <c r="BT21" s="343">
        <v>3522</v>
      </c>
      <c r="BU21" s="343">
        <v>3544</v>
      </c>
      <c r="BV21" s="343">
        <v>3551</v>
      </c>
      <c r="BW21" s="343">
        <v>3556</v>
      </c>
      <c r="BX21" s="343">
        <v>3581</v>
      </c>
      <c r="BY21" s="343">
        <v>3590</v>
      </c>
      <c r="BZ21" s="343">
        <v>3602</v>
      </c>
      <c r="CA21" s="343">
        <v>3600</v>
      </c>
      <c r="CB21" s="343">
        <v>3603</v>
      </c>
      <c r="CC21" s="343">
        <v>3602</v>
      </c>
      <c r="CD21" s="343">
        <v>3604</v>
      </c>
      <c r="CE21" s="343">
        <v>3594</v>
      </c>
      <c r="CF21" s="343">
        <v>3586</v>
      </c>
    </row>
    <row r="22" spans="1:84" ht="15" x14ac:dyDescent="0.25">
      <c r="A22" s="342" t="s">
        <v>1512</v>
      </c>
      <c r="B22" s="342" t="s">
        <v>1690</v>
      </c>
      <c r="C22" s="342" t="s">
        <v>1690</v>
      </c>
      <c r="D22" s="343">
        <v>3626</v>
      </c>
      <c r="E22" s="343">
        <v>3599</v>
      </c>
      <c r="F22" s="343">
        <v>3424</v>
      </c>
      <c r="G22" s="343">
        <v>3489</v>
      </c>
      <c r="H22" s="343">
        <v>3667</v>
      </c>
      <c r="I22" s="343">
        <v>3619</v>
      </c>
      <c r="J22" s="343">
        <v>3732</v>
      </c>
      <c r="K22" s="343">
        <v>3655</v>
      </c>
      <c r="L22" s="343">
        <v>3534</v>
      </c>
      <c r="M22" s="343">
        <v>3515</v>
      </c>
      <c r="N22" s="343">
        <v>3346</v>
      </c>
      <c r="O22" s="343">
        <v>3409</v>
      </c>
      <c r="P22" s="343">
        <v>3241</v>
      </c>
      <c r="Q22" s="343">
        <v>3332</v>
      </c>
      <c r="R22" s="343">
        <v>3293</v>
      </c>
      <c r="S22" s="343">
        <v>3279</v>
      </c>
      <c r="T22" s="343">
        <v>3461</v>
      </c>
      <c r="U22" s="343">
        <v>3513</v>
      </c>
      <c r="V22" s="343">
        <v>3580</v>
      </c>
      <c r="W22" s="343">
        <v>3522</v>
      </c>
      <c r="X22" s="343">
        <v>3508</v>
      </c>
      <c r="Y22" s="343">
        <v>3384</v>
      </c>
      <c r="Z22" s="343">
        <v>3261</v>
      </c>
      <c r="AA22" s="343">
        <v>3260</v>
      </c>
      <c r="AB22" s="343">
        <v>3183</v>
      </c>
      <c r="AC22" s="343">
        <v>3061</v>
      </c>
      <c r="AD22" s="343">
        <v>3001</v>
      </c>
      <c r="AE22" s="343">
        <v>3049</v>
      </c>
      <c r="AF22" s="343">
        <v>2988</v>
      </c>
      <c r="AG22" s="343">
        <v>2942</v>
      </c>
      <c r="AH22" s="343">
        <v>2917</v>
      </c>
      <c r="AI22" s="343">
        <v>3048</v>
      </c>
      <c r="AJ22" s="343">
        <v>3129</v>
      </c>
      <c r="AK22" s="343">
        <v>3156</v>
      </c>
      <c r="AL22" s="343">
        <v>3234</v>
      </c>
      <c r="AM22" s="343">
        <v>3335</v>
      </c>
      <c r="AN22" s="343">
        <v>3273</v>
      </c>
      <c r="AO22" s="343">
        <v>3471</v>
      </c>
      <c r="AP22" s="343">
        <v>3448</v>
      </c>
      <c r="AQ22" s="343">
        <v>3335</v>
      </c>
      <c r="AR22" s="343">
        <v>3386</v>
      </c>
      <c r="AS22" s="343">
        <v>3345</v>
      </c>
      <c r="AT22" s="343">
        <v>3400</v>
      </c>
      <c r="AU22" s="343">
        <v>3300</v>
      </c>
      <c r="AV22" s="343">
        <v>3325</v>
      </c>
      <c r="AW22" s="343">
        <v>3387</v>
      </c>
      <c r="AX22" s="343">
        <v>3460</v>
      </c>
      <c r="AY22" s="343">
        <v>3533</v>
      </c>
      <c r="AZ22" s="343">
        <v>3524</v>
      </c>
      <c r="BA22" s="343">
        <v>3515</v>
      </c>
      <c r="BB22" s="343">
        <v>3477</v>
      </c>
      <c r="BC22" s="343">
        <v>3456</v>
      </c>
      <c r="BD22" s="343">
        <v>3418</v>
      </c>
      <c r="BE22" s="343">
        <v>3384</v>
      </c>
      <c r="BF22" s="343">
        <v>3357</v>
      </c>
      <c r="BG22" s="343">
        <v>3340</v>
      </c>
      <c r="BH22" s="343">
        <v>3317</v>
      </c>
      <c r="BI22" s="343">
        <v>3311</v>
      </c>
      <c r="BJ22" s="343">
        <v>3307</v>
      </c>
      <c r="BK22" s="343">
        <v>3318</v>
      </c>
      <c r="BL22" s="343">
        <v>3334</v>
      </c>
      <c r="BM22" s="343">
        <v>3360</v>
      </c>
      <c r="BN22" s="343">
        <v>3382</v>
      </c>
      <c r="BO22" s="343">
        <v>3404</v>
      </c>
      <c r="BP22" s="343">
        <v>3436</v>
      </c>
      <c r="BQ22" s="343">
        <v>3449</v>
      </c>
      <c r="BR22" s="343">
        <v>3470</v>
      </c>
      <c r="BS22" s="343">
        <v>3480</v>
      </c>
      <c r="BT22" s="343">
        <v>3506</v>
      </c>
      <c r="BU22" s="343">
        <v>3522</v>
      </c>
      <c r="BV22" s="343">
        <v>3544</v>
      </c>
      <c r="BW22" s="343">
        <v>3553</v>
      </c>
      <c r="BX22" s="343">
        <v>3558</v>
      </c>
      <c r="BY22" s="343">
        <v>3581</v>
      </c>
      <c r="BZ22" s="343">
        <v>3591</v>
      </c>
      <c r="CA22" s="343">
        <v>3605</v>
      </c>
      <c r="CB22" s="343">
        <v>3602</v>
      </c>
      <c r="CC22" s="343">
        <v>3604</v>
      </c>
      <c r="CD22" s="343">
        <v>3606</v>
      </c>
      <c r="CE22" s="343">
        <v>3608</v>
      </c>
      <c r="CF22" s="343">
        <v>3598</v>
      </c>
    </row>
    <row r="23" spans="1:84" ht="15" x14ac:dyDescent="0.25">
      <c r="A23" s="342" t="s">
        <v>1513</v>
      </c>
      <c r="B23" s="342" t="s">
        <v>1691</v>
      </c>
      <c r="C23" s="342" t="s">
        <v>1703</v>
      </c>
      <c r="D23" s="343">
        <v>3896</v>
      </c>
      <c r="E23" s="343">
        <v>3623</v>
      </c>
      <c r="F23" s="343">
        <v>3610</v>
      </c>
      <c r="G23" s="343">
        <v>3420</v>
      </c>
      <c r="H23" s="343">
        <v>3505</v>
      </c>
      <c r="I23" s="343">
        <v>3660</v>
      </c>
      <c r="J23" s="343">
        <v>3629</v>
      </c>
      <c r="K23" s="343">
        <v>3715</v>
      </c>
      <c r="L23" s="343">
        <v>3661</v>
      </c>
      <c r="M23" s="343">
        <v>3550</v>
      </c>
      <c r="N23" s="343">
        <v>3523</v>
      </c>
      <c r="O23" s="343">
        <v>3338</v>
      </c>
      <c r="P23" s="343">
        <v>3415</v>
      </c>
      <c r="Q23" s="343">
        <v>3248</v>
      </c>
      <c r="R23" s="343">
        <v>3338</v>
      </c>
      <c r="S23" s="343">
        <v>3317</v>
      </c>
      <c r="T23" s="343">
        <v>3303</v>
      </c>
      <c r="U23" s="343">
        <v>3478</v>
      </c>
      <c r="V23" s="343">
        <v>3538</v>
      </c>
      <c r="W23" s="343">
        <v>3607</v>
      </c>
      <c r="X23" s="343">
        <v>3532</v>
      </c>
      <c r="Y23" s="343">
        <v>3511</v>
      </c>
      <c r="Z23" s="343">
        <v>3421</v>
      </c>
      <c r="AA23" s="343">
        <v>3280</v>
      </c>
      <c r="AB23" s="343">
        <v>3285</v>
      </c>
      <c r="AC23" s="343">
        <v>3195</v>
      </c>
      <c r="AD23" s="343">
        <v>3091</v>
      </c>
      <c r="AE23" s="343">
        <v>3023</v>
      </c>
      <c r="AF23" s="343">
        <v>3070</v>
      </c>
      <c r="AG23" s="343">
        <v>3008</v>
      </c>
      <c r="AH23" s="343">
        <v>2960</v>
      </c>
      <c r="AI23" s="343">
        <v>2935</v>
      </c>
      <c r="AJ23" s="343">
        <v>3066</v>
      </c>
      <c r="AK23" s="343">
        <v>3151</v>
      </c>
      <c r="AL23" s="343">
        <v>3174</v>
      </c>
      <c r="AM23" s="343">
        <v>3254</v>
      </c>
      <c r="AN23" s="343">
        <v>3358</v>
      </c>
      <c r="AO23" s="343">
        <v>3297</v>
      </c>
      <c r="AP23" s="343">
        <v>3497</v>
      </c>
      <c r="AQ23" s="343">
        <v>3473</v>
      </c>
      <c r="AR23" s="343">
        <v>3354</v>
      </c>
      <c r="AS23" s="343">
        <v>3408</v>
      </c>
      <c r="AT23" s="343">
        <v>3367</v>
      </c>
      <c r="AU23" s="343">
        <v>3417</v>
      </c>
      <c r="AV23" s="343">
        <v>3321</v>
      </c>
      <c r="AW23" s="343">
        <v>3347</v>
      </c>
      <c r="AX23" s="343">
        <v>3406</v>
      </c>
      <c r="AY23" s="343">
        <v>3479</v>
      </c>
      <c r="AZ23" s="343">
        <v>3553</v>
      </c>
      <c r="BA23" s="343">
        <v>3543</v>
      </c>
      <c r="BB23" s="343">
        <v>3534</v>
      </c>
      <c r="BC23" s="343">
        <v>3496</v>
      </c>
      <c r="BD23" s="343">
        <v>3475</v>
      </c>
      <c r="BE23" s="343">
        <v>3438</v>
      </c>
      <c r="BF23" s="343">
        <v>3404</v>
      </c>
      <c r="BG23" s="343">
        <v>3377</v>
      </c>
      <c r="BH23" s="343">
        <v>3362</v>
      </c>
      <c r="BI23" s="343">
        <v>3337</v>
      </c>
      <c r="BJ23" s="343">
        <v>3332</v>
      </c>
      <c r="BK23" s="343">
        <v>3328</v>
      </c>
      <c r="BL23" s="343">
        <v>3337</v>
      </c>
      <c r="BM23" s="343">
        <v>3354</v>
      </c>
      <c r="BN23" s="343">
        <v>3380</v>
      </c>
      <c r="BO23" s="343">
        <v>3403</v>
      </c>
      <c r="BP23" s="343">
        <v>3426</v>
      </c>
      <c r="BQ23" s="343">
        <v>3457</v>
      </c>
      <c r="BR23" s="343">
        <v>3470</v>
      </c>
      <c r="BS23" s="343">
        <v>3491</v>
      </c>
      <c r="BT23" s="343">
        <v>3500</v>
      </c>
      <c r="BU23" s="343">
        <v>3526</v>
      </c>
      <c r="BV23" s="343">
        <v>3544</v>
      </c>
      <c r="BW23" s="343">
        <v>3564</v>
      </c>
      <c r="BX23" s="343">
        <v>3574</v>
      </c>
      <c r="BY23" s="343">
        <v>3580</v>
      </c>
      <c r="BZ23" s="343">
        <v>3602</v>
      </c>
      <c r="CA23" s="343">
        <v>3612</v>
      </c>
      <c r="CB23" s="343">
        <v>3625</v>
      </c>
      <c r="CC23" s="343">
        <v>3623</v>
      </c>
      <c r="CD23" s="343">
        <v>3626</v>
      </c>
      <c r="CE23" s="343">
        <v>3625</v>
      </c>
      <c r="CF23" s="343">
        <v>3627</v>
      </c>
    </row>
    <row r="24" spans="1:84" ht="15" x14ac:dyDescent="0.25">
      <c r="A24" s="342" t="s">
        <v>1514</v>
      </c>
      <c r="B24" s="342" t="s">
        <v>1691</v>
      </c>
      <c r="C24" s="342" t="s">
        <v>1703</v>
      </c>
      <c r="D24" s="343">
        <v>3953</v>
      </c>
      <c r="E24" s="343">
        <v>3903</v>
      </c>
      <c r="F24" s="343">
        <v>3609</v>
      </c>
      <c r="G24" s="343">
        <v>3612</v>
      </c>
      <c r="H24" s="343">
        <v>3422</v>
      </c>
      <c r="I24" s="343">
        <v>3512</v>
      </c>
      <c r="J24" s="343">
        <v>3649</v>
      </c>
      <c r="K24" s="343">
        <v>3635</v>
      </c>
      <c r="L24" s="343">
        <v>3729</v>
      </c>
      <c r="M24" s="343">
        <v>3681</v>
      </c>
      <c r="N24" s="343">
        <v>3549</v>
      </c>
      <c r="O24" s="343">
        <v>3551</v>
      </c>
      <c r="P24" s="343">
        <v>3354</v>
      </c>
      <c r="Q24" s="343">
        <v>3425</v>
      </c>
      <c r="R24" s="343">
        <v>3278</v>
      </c>
      <c r="S24" s="343">
        <v>3358</v>
      </c>
      <c r="T24" s="343">
        <v>3330</v>
      </c>
      <c r="U24" s="343">
        <v>3296</v>
      </c>
      <c r="V24" s="343">
        <v>3469</v>
      </c>
      <c r="W24" s="343">
        <v>3532</v>
      </c>
      <c r="X24" s="343">
        <v>3618</v>
      </c>
      <c r="Y24" s="343">
        <v>3538</v>
      </c>
      <c r="Z24" s="343">
        <v>3530</v>
      </c>
      <c r="AA24" s="343">
        <v>3426</v>
      </c>
      <c r="AB24" s="343">
        <v>3294</v>
      </c>
      <c r="AC24" s="343">
        <v>3291</v>
      </c>
      <c r="AD24" s="343">
        <v>3239</v>
      </c>
      <c r="AE24" s="343">
        <v>3110</v>
      </c>
      <c r="AF24" s="343">
        <v>3044</v>
      </c>
      <c r="AG24" s="343">
        <v>3091</v>
      </c>
      <c r="AH24" s="343">
        <v>3030</v>
      </c>
      <c r="AI24" s="343">
        <v>2984</v>
      </c>
      <c r="AJ24" s="343">
        <v>2956</v>
      </c>
      <c r="AK24" s="343">
        <v>3090</v>
      </c>
      <c r="AL24" s="343">
        <v>3170</v>
      </c>
      <c r="AM24" s="343">
        <v>3194</v>
      </c>
      <c r="AN24" s="343">
        <v>3270</v>
      </c>
      <c r="AO24" s="343">
        <v>3376</v>
      </c>
      <c r="AP24" s="343">
        <v>3311</v>
      </c>
      <c r="AQ24" s="343">
        <v>3511</v>
      </c>
      <c r="AR24" s="343">
        <v>3487</v>
      </c>
      <c r="AS24" s="343">
        <v>3368</v>
      </c>
      <c r="AT24" s="343">
        <v>3421</v>
      </c>
      <c r="AU24" s="343">
        <v>3382</v>
      </c>
      <c r="AV24" s="343">
        <v>3431</v>
      </c>
      <c r="AW24" s="343">
        <v>3336</v>
      </c>
      <c r="AX24" s="343">
        <v>3359</v>
      </c>
      <c r="AY24" s="343">
        <v>3422</v>
      </c>
      <c r="AZ24" s="343">
        <v>3497</v>
      </c>
      <c r="BA24" s="343">
        <v>3575</v>
      </c>
      <c r="BB24" s="343">
        <v>3565</v>
      </c>
      <c r="BC24" s="343">
        <v>3555</v>
      </c>
      <c r="BD24" s="343">
        <v>3519</v>
      </c>
      <c r="BE24" s="343">
        <v>3493</v>
      </c>
      <c r="BF24" s="343">
        <v>3458</v>
      </c>
      <c r="BG24" s="343">
        <v>3422</v>
      </c>
      <c r="BH24" s="343">
        <v>3393</v>
      </c>
      <c r="BI24" s="343">
        <v>3377</v>
      </c>
      <c r="BJ24" s="343">
        <v>3352</v>
      </c>
      <c r="BK24" s="343">
        <v>3347</v>
      </c>
      <c r="BL24" s="343">
        <v>3341</v>
      </c>
      <c r="BM24" s="343">
        <v>3353</v>
      </c>
      <c r="BN24" s="343">
        <v>3369</v>
      </c>
      <c r="BO24" s="343">
        <v>3396</v>
      </c>
      <c r="BP24" s="343">
        <v>3419</v>
      </c>
      <c r="BQ24" s="343">
        <v>3442</v>
      </c>
      <c r="BR24" s="343">
        <v>3475</v>
      </c>
      <c r="BS24" s="343">
        <v>3488</v>
      </c>
      <c r="BT24" s="343">
        <v>3509</v>
      </c>
      <c r="BU24" s="343">
        <v>3519</v>
      </c>
      <c r="BV24" s="343">
        <v>3545</v>
      </c>
      <c r="BW24" s="343">
        <v>3563</v>
      </c>
      <c r="BX24" s="343">
        <v>3583</v>
      </c>
      <c r="BY24" s="343">
        <v>3594</v>
      </c>
      <c r="BZ24" s="343">
        <v>3599</v>
      </c>
      <c r="CA24" s="343">
        <v>3621</v>
      </c>
      <c r="CB24" s="343">
        <v>3631</v>
      </c>
      <c r="CC24" s="343">
        <v>3644</v>
      </c>
      <c r="CD24" s="343">
        <v>3643</v>
      </c>
      <c r="CE24" s="343">
        <v>3646</v>
      </c>
      <c r="CF24" s="343">
        <v>3647</v>
      </c>
    </row>
    <row r="25" spans="1:84" ht="15" x14ac:dyDescent="0.25">
      <c r="A25" s="342" t="s">
        <v>1515</v>
      </c>
      <c r="B25" s="342" t="s">
        <v>1691</v>
      </c>
      <c r="C25" s="342" t="s">
        <v>1703</v>
      </c>
      <c r="D25" s="343">
        <v>4125</v>
      </c>
      <c r="E25" s="343">
        <v>3961</v>
      </c>
      <c r="F25" s="343">
        <v>3914</v>
      </c>
      <c r="G25" s="343">
        <v>3627</v>
      </c>
      <c r="H25" s="343">
        <v>3607</v>
      </c>
      <c r="I25" s="343">
        <v>3415</v>
      </c>
      <c r="J25" s="343">
        <v>3501</v>
      </c>
      <c r="K25" s="343">
        <v>3651</v>
      </c>
      <c r="L25" s="343">
        <v>3614</v>
      </c>
      <c r="M25" s="343">
        <v>3732</v>
      </c>
      <c r="N25" s="343">
        <v>3690</v>
      </c>
      <c r="O25" s="343">
        <v>3559</v>
      </c>
      <c r="P25" s="343">
        <v>3551</v>
      </c>
      <c r="Q25" s="343">
        <v>3367</v>
      </c>
      <c r="R25" s="343">
        <v>3450</v>
      </c>
      <c r="S25" s="343">
        <v>3290</v>
      </c>
      <c r="T25" s="343">
        <v>3369</v>
      </c>
      <c r="U25" s="343">
        <v>3390</v>
      </c>
      <c r="V25" s="343">
        <v>3354</v>
      </c>
      <c r="W25" s="343">
        <v>3488</v>
      </c>
      <c r="X25" s="343">
        <v>3563</v>
      </c>
      <c r="Y25" s="343">
        <v>3646</v>
      </c>
      <c r="Z25" s="343">
        <v>3579</v>
      </c>
      <c r="AA25" s="343">
        <v>3547</v>
      </c>
      <c r="AB25" s="343">
        <v>3454</v>
      </c>
      <c r="AC25" s="343">
        <v>3305</v>
      </c>
      <c r="AD25" s="343">
        <v>3317</v>
      </c>
      <c r="AE25" s="343">
        <v>3259</v>
      </c>
      <c r="AF25" s="343">
        <v>3125</v>
      </c>
      <c r="AG25" s="343">
        <v>3058</v>
      </c>
      <c r="AH25" s="343">
        <v>3111</v>
      </c>
      <c r="AI25" s="343">
        <v>3043</v>
      </c>
      <c r="AJ25" s="343">
        <v>2998</v>
      </c>
      <c r="AK25" s="343">
        <v>2968</v>
      </c>
      <c r="AL25" s="343">
        <v>3097</v>
      </c>
      <c r="AM25" s="343">
        <v>3180</v>
      </c>
      <c r="AN25" s="343">
        <v>3203</v>
      </c>
      <c r="AO25" s="343">
        <v>3280</v>
      </c>
      <c r="AP25" s="343">
        <v>3384</v>
      </c>
      <c r="AQ25" s="343">
        <v>3323</v>
      </c>
      <c r="AR25" s="343">
        <v>3518</v>
      </c>
      <c r="AS25" s="343">
        <v>3498</v>
      </c>
      <c r="AT25" s="343">
        <v>3381</v>
      </c>
      <c r="AU25" s="343">
        <v>3433</v>
      </c>
      <c r="AV25" s="343">
        <v>3393</v>
      </c>
      <c r="AW25" s="343">
        <v>3443</v>
      </c>
      <c r="AX25" s="343">
        <v>3345</v>
      </c>
      <c r="AY25" s="343">
        <v>3371</v>
      </c>
      <c r="AZ25" s="343">
        <v>3432</v>
      </c>
      <c r="BA25" s="343">
        <v>3504</v>
      </c>
      <c r="BB25" s="343">
        <v>3585</v>
      </c>
      <c r="BC25" s="343">
        <v>3574</v>
      </c>
      <c r="BD25" s="343">
        <v>3567</v>
      </c>
      <c r="BE25" s="343">
        <v>3529</v>
      </c>
      <c r="BF25" s="343">
        <v>3503</v>
      </c>
      <c r="BG25" s="343">
        <v>3467</v>
      </c>
      <c r="BH25" s="343">
        <v>3427</v>
      </c>
      <c r="BI25" s="343">
        <v>3402</v>
      </c>
      <c r="BJ25" s="343">
        <v>3386</v>
      </c>
      <c r="BK25" s="343">
        <v>3359</v>
      </c>
      <c r="BL25" s="343">
        <v>3357</v>
      </c>
      <c r="BM25" s="343">
        <v>3350</v>
      </c>
      <c r="BN25" s="343">
        <v>3365</v>
      </c>
      <c r="BO25" s="343">
        <v>3378</v>
      </c>
      <c r="BP25" s="343">
        <v>3405</v>
      </c>
      <c r="BQ25" s="343">
        <v>3426</v>
      </c>
      <c r="BR25" s="343">
        <v>3451</v>
      </c>
      <c r="BS25" s="343">
        <v>3487</v>
      </c>
      <c r="BT25" s="343">
        <v>3497</v>
      </c>
      <c r="BU25" s="343">
        <v>3519</v>
      </c>
      <c r="BV25" s="343">
        <v>3529</v>
      </c>
      <c r="BW25" s="343">
        <v>3554</v>
      </c>
      <c r="BX25" s="343">
        <v>3574</v>
      </c>
      <c r="BY25" s="343">
        <v>3591</v>
      </c>
      <c r="BZ25" s="343">
        <v>3601</v>
      </c>
      <c r="CA25" s="343">
        <v>3609</v>
      </c>
      <c r="CB25" s="343">
        <v>3629</v>
      </c>
      <c r="CC25" s="343">
        <v>3639</v>
      </c>
      <c r="CD25" s="343">
        <v>3649</v>
      </c>
      <c r="CE25" s="343">
        <v>3651</v>
      </c>
      <c r="CF25" s="343">
        <v>3654</v>
      </c>
    </row>
    <row r="26" spans="1:84" ht="15" x14ac:dyDescent="0.25">
      <c r="A26" s="342" t="s">
        <v>1516</v>
      </c>
      <c r="B26" s="342" t="s">
        <v>1691</v>
      </c>
      <c r="C26" s="342" t="s">
        <v>1703</v>
      </c>
      <c r="D26" s="343">
        <v>4021</v>
      </c>
      <c r="E26" s="343">
        <v>4147</v>
      </c>
      <c r="F26" s="343">
        <v>3981</v>
      </c>
      <c r="G26" s="343">
        <v>3900</v>
      </c>
      <c r="H26" s="343">
        <v>3631</v>
      </c>
      <c r="I26" s="343">
        <v>3580</v>
      </c>
      <c r="J26" s="343">
        <v>3411</v>
      </c>
      <c r="K26" s="343">
        <v>3492</v>
      </c>
      <c r="L26" s="343">
        <v>3672</v>
      </c>
      <c r="M26" s="343">
        <v>3614</v>
      </c>
      <c r="N26" s="343">
        <v>3739</v>
      </c>
      <c r="O26" s="343">
        <v>3710</v>
      </c>
      <c r="P26" s="343">
        <v>3553</v>
      </c>
      <c r="Q26" s="343">
        <v>3546</v>
      </c>
      <c r="R26" s="343">
        <v>3378</v>
      </c>
      <c r="S26" s="343">
        <v>3463</v>
      </c>
      <c r="T26" s="343">
        <v>3285</v>
      </c>
      <c r="U26" s="343">
        <v>3413</v>
      </c>
      <c r="V26" s="343">
        <v>3427</v>
      </c>
      <c r="W26" s="343">
        <v>3398</v>
      </c>
      <c r="X26" s="343">
        <v>3555</v>
      </c>
      <c r="Y26" s="343">
        <v>3579</v>
      </c>
      <c r="Z26" s="343">
        <v>3660</v>
      </c>
      <c r="AA26" s="343">
        <v>3610</v>
      </c>
      <c r="AB26" s="343">
        <v>3577</v>
      </c>
      <c r="AC26" s="343">
        <v>3492</v>
      </c>
      <c r="AD26" s="343">
        <v>3362</v>
      </c>
      <c r="AE26" s="343">
        <v>3374</v>
      </c>
      <c r="AF26" s="343">
        <v>3313</v>
      </c>
      <c r="AG26" s="343">
        <v>3179</v>
      </c>
      <c r="AH26" s="343">
        <v>3107</v>
      </c>
      <c r="AI26" s="343">
        <v>3166</v>
      </c>
      <c r="AJ26" s="343">
        <v>3092</v>
      </c>
      <c r="AK26" s="343">
        <v>3046</v>
      </c>
      <c r="AL26" s="343">
        <v>3016</v>
      </c>
      <c r="AM26" s="343">
        <v>3146</v>
      </c>
      <c r="AN26" s="343">
        <v>3227</v>
      </c>
      <c r="AO26" s="343">
        <v>3253</v>
      </c>
      <c r="AP26" s="343">
        <v>3328</v>
      </c>
      <c r="AQ26" s="343">
        <v>3428</v>
      </c>
      <c r="AR26" s="343">
        <v>3365</v>
      </c>
      <c r="AS26" s="343">
        <v>3560</v>
      </c>
      <c r="AT26" s="343">
        <v>3538</v>
      </c>
      <c r="AU26" s="343">
        <v>3424</v>
      </c>
      <c r="AV26" s="343">
        <v>3477</v>
      </c>
      <c r="AW26" s="343">
        <v>3439</v>
      </c>
      <c r="AX26" s="343">
        <v>3487</v>
      </c>
      <c r="AY26" s="343">
        <v>3384</v>
      </c>
      <c r="AZ26" s="343">
        <v>3411</v>
      </c>
      <c r="BA26" s="343">
        <v>3473</v>
      </c>
      <c r="BB26" s="343">
        <v>3544</v>
      </c>
      <c r="BC26" s="343">
        <v>3625</v>
      </c>
      <c r="BD26" s="343">
        <v>3614</v>
      </c>
      <c r="BE26" s="343">
        <v>3608</v>
      </c>
      <c r="BF26" s="343">
        <v>3569</v>
      </c>
      <c r="BG26" s="343">
        <v>3546</v>
      </c>
      <c r="BH26" s="343">
        <v>3509</v>
      </c>
      <c r="BI26" s="343">
        <v>3471</v>
      </c>
      <c r="BJ26" s="343">
        <v>3449</v>
      </c>
      <c r="BK26" s="343">
        <v>3431</v>
      </c>
      <c r="BL26" s="343">
        <v>3406</v>
      </c>
      <c r="BM26" s="343">
        <v>3405</v>
      </c>
      <c r="BN26" s="343">
        <v>3398</v>
      </c>
      <c r="BO26" s="343">
        <v>3414</v>
      </c>
      <c r="BP26" s="343">
        <v>3426</v>
      </c>
      <c r="BQ26" s="343">
        <v>3453</v>
      </c>
      <c r="BR26" s="343">
        <v>3472</v>
      </c>
      <c r="BS26" s="343">
        <v>3498</v>
      </c>
      <c r="BT26" s="343">
        <v>3533</v>
      </c>
      <c r="BU26" s="343">
        <v>3541</v>
      </c>
      <c r="BV26" s="343">
        <v>3561</v>
      </c>
      <c r="BW26" s="343">
        <v>3573</v>
      </c>
      <c r="BX26" s="343">
        <v>3597</v>
      </c>
      <c r="BY26" s="343">
        <v>3613</v>
      </c>
      <c r="BZ26" s="343">
        <v>3631</v>
      </c>
      <c r="CA26" s="343">
        <v>3642</v>
      </c>
      <c r="CB26" s="343">
        <v>3647</v>
      </c>
      <c r="CC26" s="343">
        <v>3670</v>
      </c>
      <c r="CD26" s="343">
        <v>3679</v>
      </c>
      <c r="CE26" s="343">
        <v>3688</v>
      </c>
      <c r="CF26" s="343">
        <v>3691</v>
      </c>
    </row>
    <row r="27" spans="1:84" ht="15" x14ac:dyDescent="0.25">
      <c r="A27" s="342" t="s">
        <v>1517</v>
      </c>
      <c r="B27" s="342" t="s">
        <v>1691</v>
      </c>
      <c r="C27" s="342" t="s">
        <v>1703</v>
      </c>
      <c r="D27" s="343">
        <v>4101</v>
      </c>
      <c r="E27" s="343">
        <v>4051</v>
      </c>
      <c r="F27" s="343">
        <v>4146</v>
      </c>
      <c r="G27" s="343">
        <v>3967</v>
      </c>
      <c r="H27" s="343">
        <v>3902</v>
      </c>
      <c r="I27" s="343">
        <v>3628</v>
      </c>
      <c r="J27" s="343">
        <v>3581</v>
      </c>
      <c r="K27" s="343">
        <v>3383</v>
      </c>
      <c r="L27" s="343">
        <v>3462</v>
      </c>
      <c r="M27" s="343">
        <v>3649</v>
      </c>
      <c r="N27" s="343">
        <v>3612</v>
      </c>
      <c r="O27" s="343">
        <v>3677</v>
      </c>
      <c r="P27" s="343">
        <v>3687</v>
      </c>
      <c r="Q27" s="343">
        <v>3556</v>
      </c>
      <c r="R27" s="343">
        <v>3550</v>
      </c>
      <c r="S27" s="343">
        <v>3404</v>
      </c>
      <c r="T27" s="343">
        <v>3453</v>
      </c>
      <c r="U27" s="343">
        <v>3321</v>
      </c>
      <c r="V27" s="343">
        <v>3465</v>
      </c>
      <c r="W27" s="343">
        <v>3481</v>
      </c>
      <c r="X27" s="343">
        <v>3426</v>
      </c>
      <c r="Y27" s="343">
        <v>3537</v>
      </c>
      <c r="Z27" s="343">
        <v>3588</v>
      </c>
      <c r="AA27" s="343">
        <v>3667</v>
      </c>
      <c r="AB27" s="343">
        <v>3633</v>
      </c>
      <c r="AC27" s="343">
        <v>3586</v>
      </c>
      <c r="AD27" s="343">
        <v>3514</v>
      </c>
      <c r="AE27" s="343">
        <v>3384</v>
      </c>
      <c r="AF27" s="343">
        <v>3391</v>
      </c>
      <c r="AG27" s="343">
        <v>3337</v>
      </c>
      <c r="AH27" s="343">
        <v>3195</v>
      </c>
      <c r="AI27" s="343">
        <v>3123</v>
      </c>
      <c r="AJ27" s="343">
        <v>3183</v>
      </c>
      <c r="AK27" s="343">
        <v>3104</v>
      </c>
      <c r="AL27" s="343">
        <v>3063</v>
      </c>
      <c r="AM27" s="343">
        <v>3025</v>
      </c>
      <c r="AN27" s="343">
        <v>3155</v>
      </c>
      <c r="AO27" s="343">
        <v>3238</v>
      </c>
      <c r="AP27" s="343">
        <v>3261</v>
      </c>
      <c r="AQ27" s="343">
        <v>3337</v>
      </c>
      <c r="AR27" s="343">
        <v>3438</v>
      </c>
      <c r="AS27" s="343">
        <v>3371</v>
      </c>
      <c r="AT27" s="343">
        <v>3568</v>
      </c>
      <c r="AU27" s="343">
        <v>3547</v>
      </c>
      <c r="AV27" s="343">
        <v>3431</v>
      </c>
      <c r="AW27" s="343">
        <v>3488</v>
      </c>
      <c r="AX27" s="343">
        <v>3450</v>
      </c>
      <c r="AY27" s="343">
        <v>3492</v>
      </c>
      <c r="AZ27" s="343">
        <v>3393</v>
      </c>
      <c r="BA27" s="343">
        <v>3421</v>
      </c>
      <c r="BB27" s="343">
        <v>3485</v>
      </c>
      <c r="BC27" s="343">
        <v>3554</v>
      </c>
      <c r="BD27" s="343">
        <v>3633</v>
      </c>
      <c r="BE27" s="343">
        <v>3621</v>
      </c>
      <c r="BF27" s="343">
        <v>3616</v>
      </c>
      <c r="BG27" s="343">
        <v>3577</v>
      </c>
      <c r="BH27" s="343">
        <v>3553</v>
      </c>
      <c r="BI27" s="343">
        <v>3518</v>
      </c>
      <c r="BJ27" s="343">
        <v>3480</v>
      </c>
      <c r="BK27" s="343">
        <v>3456</v>
      </c>
      <c r="BL27" s="343">
        <v>3438</v>
      </c>
      <c r="BM27" s="343">
        <v>3411</v>
      </c>
      <c r="BN27" s="343">
        <v>3410</v>
      </c>
      <c r="BO27" s="343">
        <v>3402</v>
      </c>
      <c r="BP27" s="343">
        <v>3418</v>
      </c>
      <c r="BQ27" s="343">
        <v>3432</v>
      </c>
      <c r="BR27" s="343">
        <v>3459</v>
      </c>
      <c r="BS27" s="343">
        <v>3477</v>
      </c>
      <c r="BT27" s="343">
        <v>3505</v>
      </c>
      <c r="BU27" s="343">
        <v>3540</v>
      </c>
      <c r="BV27" s="343">
        <v>3547</v>
      </c>
      <c r="BW27" s="343">
        <v>3566</v>
      </c>
      <c r="BX27" s="343">
        <v>3577</v>
      </c>
      <c r="BY27" s="343">
        <v>3602</v>
      </c>
      <c r="BZ27" s="343">
        <v>3618</v>
      </c>
      <c r="CA27" s="343">
        <v>3635</v>
      </c>
      <c r="CB27" s="343">
        <v>3647</v>
      </c>
      <c r="CC27" s="343">
        <v>3651</v>
      </c>
      <c r="CD27" s="343">
        <v>3675</v>
      </c>
      <c r="CE27" s="343">
        <v>3683</v>
      </c>
      <c r="CF27" s="343">
        <v>3692</v>
      </c>
    </row>
    <row r="28" spans="1:84" ht="15" x14ac:dyDescent="0.25">
      <c r="A28" s="342" t="s">
        <v>1518</v>
      </c>
      <c r="B28" s="342" t="s">
        <v>1691</v>
      </c>
      <c r="C28" s="342" t="s">
        <v>1703</v>
      </c>
      <c r="D28" s="343">
        <v>4277</v>
      </c>
      <c r="E28" s="343">
        <v>4097</v>
      </c>
      <c r="F28" s="343">
        <v>4061</v>
      </c>
      <c r="G28" s="343">
        <v>4140</v>
      </c>
      <c r="H28" s="343">
        <v>3956</v>
      </c>
      <c r="I28" s="343">
        <v>3865</v>
      </c>
      <c r="J28" s="343">
        <v>3573</v>
      </c>
      <c r="K28" s="343">
        <v>3558</v>
      </c>
      <c r="L28" s="343">
        <v>3344</v>
      </c>
      <c r="M28" s="343">
        <v>3414</v>
      </c>
      <c r="N28" s="343">
        <v>3555</v>
      </c>
      <c r="O28" s="343">
        <v>3574</v>
      </c>
      <c r="P28" s="343">
        <v>3645</v>
      </c>
      <c r="Q28" s="343">
        <v>3679</v>
      </c>
      <c r="R28" s="343">
        <v>3527</v>
      </c>
      <c r="S28" s="343">
        <v>3513</v>
      </c>
      <c r="T28" s="343">
        <v>3367</v>
      </c>
      <c r="U28" s="343">
        <v>3429</v>
      </c>
      <c r="V28" s="343">
        <v>3293</v>
      </c>
      <c r="W28" s="343">
        <v>3476</v>
      </c>
      <c r="X28" s="343">
        <v>3433</v>
      </c>
      <c r="Y28" s="343">
        <v>3445</v>
      </c>
      <c r="Z28" s="343">
        <v>3536</v>
      </c>
      <c r="AA28" s="343">
        <v>3565</v>
      </c>
      <c r="AB28" s="343">
        <v>3644</v>
      </c>
      <c r="AC28" s="343">
        <v>3623</v>
      </c>
      <c r="AD28" s="343">
        <v>3569</v>
      </c>
      <c r="AE28" s="343">
        <v>3505</v>
      </c>
      <c r="AF28" s="343">
        <v>3377</v>
      </c>
      <c r="AG28" s="343">
        <v>3382</v>
      </c>
      <c r="AH28" s="343">
        <v>3328</v>
      </c>
      <c r="AI28" s="343">
        <v>3182</v>
      </c>
      <c r="AJ28" s="343">
        <v>3110</v>
      </c>
      <c r="AK28" s="343">
        <v>3167</v>
      </c>
      <c r="AL28" s="343">
        <v>3090</v>
      </c>
      <c r="AM28" s="343">
        <v>3047</v>
      </c>
      <c r="AN28" s="343">
        <v>3011</v>
      </c>
      <c r="AO28" s="343">
        <v>3133</v>
      </c>
      <c r="AP28" s="343">
        <v>3217</v>
      </c>
      <c r="AQ28" s="343">
        <v>3236</v>
      </c>
      <c r="AR28" s="343">
        <v>3315</v>
      </c>
      <c r="AS28" s="343">
        <v>3416</v>
      </c>
      <c r="AT28" s="343">
        <v>3344</v>
      </c>
      <c r="AU28" s="343">
        <v>3545</v>
      </c>
      <c r="AV28" s="343">
        <v>3525</v>
      </c>
      <c r="AW28" s="343">
        <v>3403</v>
      </c>
      <c r="AX28" s="343">
        <v>3462</v>
      </c>
      <c r="AY28" s="343">
        <v>3425</v>
      </c>
      <c r="AZ28" s="343">
        <v>3468</v>
      </c>
      <c r="BA28" s="343">
        <v>3366</v>
      </c>
      <c r="BB28" s="343">
        <v>3395</v>
      </c>
      <c r="BC28" s="343">
        <v>3459</v>
      </c>
      <c r="BD28" s="343">
        <v>3526</v>
      </c>
      <c r="BE28" s="343">
        <v>3605</v>
      </c>
      <c r="BF28" s="343">
        <v>3592</v>
      </c>
      <c r="BG28" s="343">
        <v>3588</v>
      </c>
      <c r="BH28" s="343">
        <v>3548</v>
      </c>
      <c r="BI28" s="343">
        <v>3528</v>
      </c>
      <c r="BJ28" s="343">
        <v>3492</v>
      </c>
      <c r="BK28" s="343">
        <v>3455</v>
      </c>
      <c r="BL28" s="343">
        <v>3430</v>
      </c>
      <c r="BM28" s="343">
        <v>3409</v>
      </c>
      <c r="BN28" s="343">
        <v>3381</v>
      </c>
      <c r="BO28" s="343">
        <v>3381</v>
      </c>
      <c r="BP28" s="343">
        <v>3376</v>
      </c>
      <c r="BQ28" s="343">
        <v>3390</v>
      </c>
      <c r="BR28" s="343">
        <v>3404</v>
      </c>
      <c r="BS28" s="343">
        <v>3435</v>
      </c>
      <c r="BT28" s="343">
        <v>3448</v>
      </c>
      <c r="BU28" s="343">
        <v>3474</v>
      </c>
      <c r="BV28" s="343">
        <v>3509</v>
      </c>
      <c r="BW28" s="343">
        <v>3516</v>
      </c>
      <c r="BX28" s="343">
        <v>3533</v>
      </c>
      <c r="BY28" s="343">
        <v>3546</v>
      </c>
      <c r="BZ28" s="343">
        <v>3570</v>
      </c>
      <c r="CA28" s="343">
        <v>3590</v>
      </c>
      <c r="CB28" s="343">
        <v>3605</v>
      </c>
      <c r="CC28" s="343">
        <v>3621</v>
      </c>
      <c r="CD28" s="343">
        <v>3623</v>
      </c>
      <c r="CE28" s="343">
        <v>3647</v>
      </c>
      <c r="CF28" s="343">
        <v>3656</v>
      </c>
    </row>
    <row r="29" spans="1:84" ht="15" x14ac:dyDescent="0.25">
      <c r="A29" s="342" t="s">
        <v>1519</v>
      </c>
      <c r="B29" s="342" t="s">
        <v>1691</v>
      </c>
      <c r="C29" s="342" t="s">
        <v>1703</v>
      </c>
      <c r="D29" s="343">
        <v>4365</v>
      </c>
      <c r="E29" s="343">
        <v>4254</v>
      </c>
      <c r="F29" s="343">
        <v>4092</v>
      </c>
      <c r="G29" s="343">
        <v>4038</v>
      </c>
      <c r="H29" s="343">
        <v>4065</v>
      </c>
      <c r="I29" s="343">
        <v>3915</v>
      </c>
      <c r="J29" s="343">
        <v>3808</v>
      </c>
      <c r="K29" s="343">
        <v>3525</v>
      </c>
      <c r="L29" s="343">
        <v>3492</v>
      </c>
      <c r="M29" s="343">
        <v>3318</v>
      </c>
      <c r="N29" s="343">
        <v>3351</v>
      </c>
      <c r="O29" s="343">
        <v>3508</v>
      </c>
      <c r="P29" s="343">
        <v>3532</v>
      </c>
      <c r="Q29" s="343">
        <v>3608</v>
      </c>
      <c r="R29" s="343">
        <v>3598</v>
      </c>
      <c r="S29" s="343">
        <v>3464</v>
      </c>
      <c r="T29" s="343">
        <v>3484</v>
      </c>
      <c r="U29" s="343">
        <v>3310</v>
      </c>
      <c r="V29" s="343">
        <v>3423</v>
      </c>
      <c r="W29" s="343">
        <v>3301</v>
      </c>
      <c r="X29" s="343">
        <v>3392</v>
      </c>
      <c r="Y29" s="343">
        <v>3418</v>
      </c>
      <c r="Z29" s="343">
        <v>3415</v>
      </c>
      <c r="AA29" s="343">
        <v>3499</v>
      </c>
      <c r="AB29" s="343">
        <v>3555</v>
      </c>
      <c r="AC29" s="343">
        <v>3617</v>
      </c>
      <c r="AD29" s="343">
        <v>3648</v>
      </c>
      <c r="AE29" s="343">
        <v>3570</v>
      </c>
      <c r="AF29" s="343">
        <v>3498</v>
      </c>
      <c r="AG29" s="343">
        <v>3368</v>
      </c>
      <c r="AH29" s="343">
        <v>3373</v>
      </c>
      <c r="AI29" s="343">
        <v>3322</v>
      </c>
      <c r="AJ29" s="343">
        <v>3175</v>
      </c>
      <c r="AK29" s="343">
        <v>3097</v>
      </c>
      <c r="AL29" s="343">
        <v>3155</v>
      </c>
      <c r="AM29" s="343">
        <v>3077</v>
      </c>
      <c r="AN29" s="343">
        <v>3038</v>
      </c>
      <c r="AO29" s="343">
        <v>2998</v>
      </c>
      <c r="AP29" s="343">
        <v>3118</v>
      </c>
      <c r="AQ29" s="343">
        <v>3201</v>
      </c>
      <c r="AR29" s="343">
        <v>3214</v>
      </c>
      <c r="AS29" s="343">
        <v>3294</v>
      </c>
      <c r="AT29" s="343">
        <v>3393</v>
      </c>
      <c r="AU29" s="343">
        <v>3321</v>
      </c>
      <c r="AV29" s="343">
        <v>3520</v>
      </c>
      <c r="AW29" s="343">
        <v>3503</v>
      </c>
      <c r="AX29" s="343">
        <v>3380</v>
      </c>
      <c r="AY29" s="343">
        <v>3440</v>
      </c>
      <c r="AZ29" s="343">
        <v>3403</v>
      </c>
      <c r="BA29" s="343">
        <v>3447</v>
      </c>
      <c r="BB29" s="343">
        <v>3348</v>
      </c>
      <c r="BC29" s="343">
        <v>3373</v>
      </c>
      <c r="BD29" s="343">
        <v>3434</v>
      </c>
      <c r="BE29" s="343">
        <v>3503</v>
      </c>
      <c r="BF29" s="343">
        <v>3580</v>
      </c>
      <c r="BG29" s="343">
        <v>3568</v>
      </c>
      <c r="BH29" s="343">
        <v>3563</v>
      </c>
      <c r="BI29" s="343">
        <v>3522</v>
      </c>
      <c r="BJ29" s="343">
        <v>3500</v>
      </c>
      <c r="BK29" s="343">
        <v>3467</v>
      </c>
      <c r="BL29" s="343">
        <v>3429</v>
      </c>
      <c r="BM29" s="343">
        <v>3405</v>
      </c>
      <c r="BN29" s="343">
        <v>3381</v>
      </c>
      <c r="BO29" s="343">
        <v>3356</v>
      </c>
      <c r="BP29" s="343">
        <v>3355</v>
      </c>
      <c r="BQ29" s="343">
        <v>3351</v>
      </c>
      <c r="BR29" s="343">
        <v>3364</v>
      </c>
      <c r="BS29" s="343">
        <v>3379</v>
      </c>
      <c r="BT29" s="343">
        <v>3411</v>
      </c>
      <c r="BU29" s="343">
        <v>3421</v>
      </c>
      <c r="BV29" s="343">
        <v>3448</v>
      </c>
      <c r="BW29" s="343">
        <v>3482</v>
      </c>
      <c r="BX29" s="343">
        <v>3488</v>
      </c>
      <c r="BY29" s="343">
        <v>3507</v>
      </c>
      <c r="BZ29" s="343">
        <v>3518</v>
      </c>
      <c r="CA29" s="343">
        <v>3542</v>
      </c>
      <c r="CB29" s="343">
        <v>3562</v>
      </c>
      <c r="CC29" s="343">
        <v>3575</v>
      </c>
      <c r="CD29" s="343">
        <v>3591</v>
      </c>
      <c r="CE29" s="343">
        <v>3594</v>
      </c>
      <c r="CF29" s="343">
        <v>3619</v>
      </c>
    </row>
    <row r="30" spans="1:84" ht="15" x14ac:dyDescent="0.25">
      <c r="A30" s="342" t="s">
        <v>1520</v>
      </c>
      <c r="B30" s="342" t="s">
        <v>1691</v>
      </c>
      <c r="C30" s="342" t="s">
        <v>1703</v>
      </c>
      <c r="D30" s="343">
        <v>4521</v>
      </c>
      <c r="E30" s="343">
        <v>4302</v>
      </c>
      <c r="F30" s="343">
        <v>4217</v>
      </c>
      <c r="G30" s="343">
        <v>4047</v>
      </c>
      <c r="H30" s="343">
        <v>3951</v>
      </c>
      <c r="I30" s="343">
        <v>4023</v>
      </c>
      <c r="J30" s="343">
        <v>3847</v>
      </c>
      <c r="K30" s="343">
        <v>3733</v>
      </c>
      <c r="L30" s="343">
        <v>3470</v>
      </c>
      <c r="M30" s="343">
        <v>3424</v>
      </c>
      <c r="N30" s="343">
        <v>3238</v>
      </c>
      <c r="O30" s="343">
        <v>3321</v>
      </c>
      <c r="P30" s="343">
        <v>3425</v>
      </c>
      <c r="Q30" s="343">
        <v>3463</v>
      </c>
      <c r="R30" s="343">
        <v>3584</v>
      </c>
      <c r="S30" s="343">
        <v>3521</v>
      </c>
      <c r="T30" s="343">
        <v>3440</v>
      </c>
      <c r="U30" s="343">
        <v>3411</v>
      </c>
      <c r="V30" s="343">
        <v>3304</v>
      </c>
      <c r="W30" s="343">
        <v>3395</v>
      </c>
      <c r="X30" s="343">
        <v>3256</v>
      </c>
      <c r="Y30" s="343">
        <v>3408</v>
      </c>
      <c r="Z30" s="343">
        <v>3409</v>
      </c>
      <c r="AA30" s="343">
        <v>3380</v>
      </c>
      <c r="AB30" s="343">
        <v>3502</v>
      </c>
      <c r="AC30" s="343">
        <v>3586</v>
      </c>
      <c r="AD30" s="343">
        <v>3620</v>
      </c>
      <c r="AE30" s="343">
        <v>3663</v>
      </c>
      <c r="AF30" s="343">
        <v>3585</v>
      </c>
      <c r="AG30" s="343">
        <v>3509</v>
      </c>
      <c r="AH30" s="343">
        <v>3381</v>
      </c>
      <c r="AI30" s="343">
        <v>3383</v>
      </c>
      <c r="AJ30" s="343">
        <v>3327</v>
      </c>
      <c r="AK30" s="343">
        <v>3180</v>
      </c>
      <c r="AL30" s="343">
        <v>3099</v>
      </c>
      <c r="AM30" s="343">
        <v>3158</v>
      </c>
      <c r="AN30" s="343">
        <v>3078</v>
      </c>
      <c r="AO30" s="343">
        <v>3042</v>
      </c>
      <c r="AP30" s="343">
        <v>3002</v>
      </c>
      <c r="AQ30" s="343">
        <v>3115</v>
      </c>
      <c r="AR30" s="343">
        <v>3202</v>
      </c>
      <c r="AS30" s="343">
        <v>3210</v>
      </c>
      <c r="AT30" s="343">
        <v>3291</v>
      </c>
      <c r="AU30" s="343">
        <v>3387</v>
      </c>
      <c r="AV30" s="343">
        <v>3317</v>
      </c>
      <c r="AW30" s="343">
        <v>3515</v>
      </c>
      <c r="AX30" s="343">
        <v>3500</v>
      </c>
      <c r="AY30" s="343">
        <v>3377</v>
      </c>
      <c r="AZ30" s="343">
        <v>3438</v>
      </c>
      <c r="BA30" s="343">
        <v>3397</v>
      </c>
      <c r="BB30" s="343">
        <v>3442</v>
      </c>
      <c r="BC30" s="343">
        <v>3343</v>
      </c>
      <c r="BD30" s="343">
        <v>3367</v>
      </c>
      <c r="BE30" s="343">
        <v>3429</v>
      </c>
      <c r="BF30" s="343">
        <v>3497</v>
      </c>
      <c r="BG30" s="343">
        <v>3572</v>
      </c>
      <c r="BH30" s="343">
        <v>3562</v>
      </c>
      <c r="BI30" s="343">
        <v>3556</v>
      </c>
      <c r="BJ30" s="343">
        <v>3516</v>
      </c>
      <c r="BK30" s="343">
        <v>3492</v>
      </c>
      <c r="BL30" s="343">
        <v>3458</v>
      </c>
      <c r="BM30" s="343">
        <v>3418</v>
      </c>
      <c r="BN30" s="343">
        <v>3393</v>
      </c>
      <c r="BO30" s="343">
        <v>3369</v>
      </c>
      <c r="BP30" s="343">
        <v>3345</v>
      </c>
      <c r="BQ30" s="343">
        <v>3344</v>
      </c>
      <c r="BR30" s="343">
        <v>3339</v>
      </c>
      <c r="BS30" s="343">
        <v>3352</v>
      </c>
      <c r="BT30" s="343">
        <v>3368</v>
      </c>
      <c r="BU30" s="343">
        <v>3399</v>
      </c>
      <c r="BV30" s="343">
        <v>3409</v>
      </c>
      <c r="BW30" s="343">
        <v>3435</v>
      </c>
      <c r="BX30" s="343">
        <v>3470</v>
      </c>
      <c r="BY30" s="343">
        <v>3476</v>
      </c>
      <c r="BZ30" s="343">
        <v>3494</v>
      </c>
      <c r="CA30" s="343">
        <v>3506</v>
      </c>
      <c r="CB30" s="343">
        <v>3530</v>
      </c>
      <c r="CC30" s="343">
        <v>3550</v>
      </c>
      <c r="CD30" s="343">
        <v>3564</v>
      </c>
      <c r="CE30" s="343">
        <v>3579</v>
      </c>
      <c r="CF30" s="343">
        <v>3580</v>
      </c>
    </row>
    <row r="31" spans="1:84" ht="15" x14ac:dyDescent="0.25">
      <c r="A31" s="342" t="s">
        <v>1521</v>
      </c>
      <c r="B31" s="342" t="s">
        <v>1691</v>
      </c>
      <c r="C31" s="342" t="s">
        <v>1703</v>
      </c>
      <c r="D31" s="343">
        <v>4931</v>
      </c>
      <c r="E31" s="343">
        <v>4484</v>
      </c>
      <c r="F31" s="343">
        <v>4279</v>
      </c>
      <c r="G31" s="343">
        <v>4161</v>
      </c>
      <c r="H31" s="343">
        <v>4010</v>
      </c>
      <c r="I31" s="343">
        <v>3877</v>
      </c>
      <c r="J31" s="343">
        <v>3982</v>
      </c>
      <c r="K31" s="343">
        <v>3790</v>
      </c>
      <c r="L31" s="343">
        <v>3718</v>
      </c>
      <c r="M31" s="343">
        <v>3410</v>
      </c>
      <c r="N31" s="343">
        <v>3358</v>
      </c>
      <c r="O31" s="343">
        <v>3177</v>
      </c>
      <c r="P31" s="343">
        <v>3263</v>
      </c>
      <c r="Q31" s="343">
        <v>3399</v>
      </c>
      <c r="R31" s="343">
        <v>3383</v>
      </c>
      <c r="S31" s="343">
        <v>3527</v>
      </c>
      <c r="T31" s="343">
        <v>3496</v>
      </c>
      <c r="U31" s="343">
        <v>3428</v>
      </c>
      <c r="V31" s="343">
        <v>3433</v>
      </c>
      <c r="W31" s="343">
        <v>3319</v>
      </c>
      <c r="X31" s="343">
        <v>3385</v>
      </c>
      <c r="Y31" s="343">
        <v>3252</v>
      </c>
      <c r="Z31" s="343">
        <v>3424</v>
      </c>
      <c r="AA31" s="343">
        <v>3366</v>
      </c>
      <c r="AB31" s="343">
        <v>3393</v>
      </c>
      <c r="AC31" s="343">
        <v>3530</v>
      </c>
      <c r="AD31" s="343">
        <v>3600</v>
      </c>
      <c r="AE31" s="343">
        <v>3645</v>
      </c>
      <c r="AF31" s="343">
        <v>3671</v>
      </c>
      <c r="AG31" s="343">
        <v>3593</v>
      </c>
      <c r="AH31" s="343">
        <v>3510</v>
      </c>
      <c r="AI31" s="343">
        <v>3383</v>
      </c>
      <c r="AJ31" s="343">
        <v>3376</v>
      </c>
      <c r="AK31" s="343">
        <v>3327</v>
      </c>
      <c r="AL31" s="343">
        <v>3173</v>
      </c>
      <c r="AM31" s="343">
        <v>3092</v>
      </c>
      <c r="AN31" s="343">
        <v>3152</v>
      </c>
      <c r="AO31" s="343">
        <v>3068</v>
      </c>
      <c r="AP31" s="343">
        <v>3037</v>
      </c>
      <c r="AQ31" s="343">
        <v>2996</v>
      </c>
      <c r="AR31" s="343">
        <v>3108</v>
      </c>
      <c r="AS31" s="343">
        <v>3193</v>
      </c>
      <c r="AT31" s="343">
        <v>3203</v>
      </c>
      <c r="AU31" s="343">
        <v>3280</v>
      </c>
      <c r="AV31" s="343">
        <v>3381</v>
      </c>
      <c r="AW31" s="343">
        <v>3309</v>
      </c>
      <c r="AX31" s="343">
        <v>3507</v>
      </c>
      <c r="AY31" s="343">
        <v>3493</v>
      </c>
      <c r="AZ31" s="343">
        <v>3375</v>
      </c>
      <c r="BA31" s="343">
        <v>3434</v>
      </c>
      <c r="BB31" s="343">
        <v>3393</v>
      </c>
      <c r="BC31" s="343">
        <v>3435</v>
      </c>
      <c r="BD31" s="343">
        <v>3337</v>
      </c>
      <c r="BE31" s="343">
        <v>3358</v>
      </c>
      <c r="BF31" s="343">
        <v>3424</v>
      </c>
      <c r="BG31" s="343">
        <v>3493</v>
      </c>
      <c r="BH31" s="343">
        <v>3560</v>
      </c>
      <c r="BI31" s="343">
        <v>3551</v>
      </c>
      <c r="BJ31" s="343">
        <v>3544</v>
      </c>
      <c r="BK31" s="343">
        <v>3502</v>
      </c>
      <c r="BL31" s="343">
        <v>3480</v>
      </c>
      <c r="BM31" s="343">
        <v>3447</v>
      </c>
      <c r="BN31" s="343">
        <v>3408</v>
      </c>
      <c r="BO31" s="343">
        <v>3380</v>
      </c>
      <c r="BP31" s="343">
        <v>3357</v>
      </c>
      <c r="BQ31" s="343">
        <v>3336</v>
      </c>
      <c r="BR31" s="343">
        <v>3334</v>
      </c>
      <c r="BS31" s="343">
        <v>3328</v>
      </c>
      <c r="BT31" s="343">
        <v>3341</v>
      </c>
      <c r="BU31" s="343">
        <v>3355</v>
      </c>
      <c r="BV31" s="343">
        <v>3388</v>
      </c>
      <c r="BW31" s="343">
        <v>3394</v>
      </c>
      <c r="BX31" s="343">
        <v>3422</v>
      </c>
      <c r="BY31" s="343">
        <v>3456</v>
      </c>
      <c r="BZ31" s="343">
        <v>3460</v>
      </c>
      <c r="CA31" s="343">
        <v>3479</v>
      </c>
      <c r="CB31" s="343">
        <v>3492</v>
      </c>
      <c r="CC31" s="343">
        <v>3515</v>
      </c>
      <c r="CD31" s="343">
        <v>3534</v>
      </c>
      <c r="CE31" s="343">
        <v>3546</v>
      </c>
      <c r="CF31" s="343">
        <v>3562</v>
      </c>
    </row>
    <row r="32" spans="1:84" ht="15" x14ac:dyDescent="0.25">
      <c r="A32" s="342" t="s">
        <v>1522</v>
      </c>
      <c r="B32" s="342" t="s">
        <v>1691</v>
      </c>
      <c r="C32" s="342" t="s">
        <v>1703</v>
      </c>
      <c r="D32" s="343">
        <v>4589</v>
      </c>
      <c r="E32" s="343">
        <v>4901</v>
      </c>
      <c r="F32" s="343">
        <v>4464</v>
      </c>
      <c r="G32" s="343">
        <v>4238</v>
      </c>
      <c r="H32" s="343">
        <v>4115</v>
      </c>
      <c r="I32" s="343">
        <v>3995</v>
      </c>
      <c r="J32" s="343">
        <v>3829</v>
      </c>
      <c r="K32" s="343">
        <v>3932</v>
      </c>
      <c r="L32" s="343">
        <v>3765</v>
      </c>
      <c r="M32" s="343">
        <v>3641</v>
      </c>
      <c r="N32" s="343">
        <v>3348</v>
      </c>
      <c r="O32" s="343">
        <v>3325</v>
      </c>
      <c r="P32" s="343">
        <v>3148</v>
      </c>
      <c r="Q32" s="343">
        <v>3233</v>
      </c>
      <c r="R32" s="343">
        <v>3393</v>
      </c>
      <c r="S32" s="343">
        <v>3366</v>
      </c>
      <c r="T32" s="343">
        <v>3513</v>
      </c>
      <c r="U32" s="343">
        <v>3473</v>
      </c>
      <c r="V32" s="343">
        <v>3484</v>
      </c>
      <c r="W32" s="343">
        <v>3433</v>
      </c>
      <c r="X32" s="343">
        <v>3347</v>
      </c>
      <c r="Y32" s="343">
        <v>3403</v>
      </c>
      <c r="Z32" s="343">
        <v>3266</v>
      </c>
      <c r="AA32" s="343">
        <v>3435</v>
      </c>
      <c r="AB32" s="343">
        <v>3405</v>
      </c>
      <c r="AC32" s="343">
        <v>3423</v>
      </c>
      <c r="AD32" s="343">
        <v>3570</v>
      </c>
      <c r="AE32" s="343">
        <v>3639</v>
      </c>
      <c r="AF32" s="343">
        <v>3681</v>
      </c>
      <c r="AG32" s="343">
        <v>3702</v>
      </c>
      <c r="AH32" s="343">
        <v>3622</v>
      </c>
      <c r="AI32" s="343">
        <v>3539</v>
      </c>
      <c r="AJ32" s="343">
        <v>3412</v>
      </c>
      <c r="AK32" s="343">
        <v>3400</v>
      </c>
      <c r="AL32" s="343">
        <v>3351</v>
      </c>
      <c r="AM32" s="343">
        <v>3195</v>
      </c>
      <c r="AN32" s="343">
        <v>3113</v>
      </c>
      <c r="AO32" s="343">
        <v>3173</v>
      </c>
      <c r="AP32" s="343">
        <v>3088</v>
      </c>
      <c r="AQ32" s="343">
        <v>3059</v>
      </c>
      <c r="AR32" s="343">
        <v>3019</v>
      </c>
      <c r="AS32" s="343">
        <v>3130</v>
      </c>
      <c r="AT32" s="343">
        <v>3215</v>
      </c>
      <c r="AU32" s="343">
        <v>3228</v>
      </c>
      <c r="AV32" s="343">
        <v>3304</v>
      </c>
      <c r="AW32" s="343">
        <v>3404</v>
      </c>
      <c r="AX32" s="343">
        <v>3332</v>
      </c>
      <c r="AY32" s="343">
        <v>3526</v>
      </c>
      <c r="AZ32" s="343">
        <v>3516</v>
      </c>
      <c r="BA32" s="343">
        <v>3395</v>
      </c>
      <c r="BB32" s="343">
        <v>3457</v>
      </c>
      <c r="BC32" s="343">
        <v>3413</v>
      </c>
      <c r="BD32" s="343">
        <v>3463</v>
      </c>
      <c r="BE32" s="343">
        <v>3362</v>
      </c>
      <c r="BF32" s="343">
        <v>3385</v>
      </c>
      <c r="BG32" s="343">
        <v>3449</v>
      </c>
      <c r="BH32" s="343">
        <v>3513</v>
      </c>
      <c r="BI32" s="343">
        <v>3583</v>
      </c>
      <c r="BJ32" s="343">
        <v>3575</v>
      </c>
      <c r="BK32" s="343">
        <v>3568</v>
      </c>
      <c r="BL32" s="343">
        <v>3525</v>
      </c>
      <c r="BM32" s="343">
        <v>3501</v>
      </c>
      <c r="BN32" s="343">
        <v>3468</v>
      </c>
      <c r="BO32" s="343">
        <v>3430</v>
      </c>
      <c r="BP32" s="343">
        <v>3401</v>
      </c>
      <c r="BQ32" s="343">
        <v>3378</v>
      </c>
      <c r="BR32" s="343">
        <v>3359</v>
      </c>
      <c r="BS32" s="343">
        <v>3356</v>
      </c>
      <c r="BT32" s="343">
        <v>3351</v>
      </c>
      <c r="BU32" s="343">
        <v>3364</v>
      </c>
      <c r="BV32" s="343">
        <v>3378</v>
      </c>
      <c r="BW32" s="343">
        <v>3410</v>
      </c>
      <c r="BX32" s="343">
        <v>3417</v>
      </c>
      <c r="BY32" s="343">
        <v>3445</v>
      </c>
      <c r="BZ32" s="343">
        <v>3478</v>
      </c>
      <c r="CA32" s="343">
        <v>3482</v>
      </c>
      <c r="CB32" s="343">
        <v>3501</v>
      </c>
      <c r="CC32" s="343">
        <v>3514</v>
      </c>
      <c r="CD32" s="343">
        <v>3538</v>
      </c>
      <c r="CE32" s="343">
        <v>3558</v>
      </c>
      <c r="CF32" s="343">
        <v>3572</v>
      </c>
    </row>
    <row r="33" spans="1:84" ht="15" x14ac:dyDescent="0.25">
      <c r="A33" s="342" t="s">
        <v>1523</v>
      </c>
      <c r="B33" s="342" t="s">
        <v>1691</v>
      </c>
      <c r="C33" s="342" t="s">
        <v>1703</v>
      </c>
      <c r="D33" s="343">
        <v>4538</v>
      </c>
      <c r="E33" s="343">
        <v>4570</v>
      </c>
      <c r="F33" s="343">
        <v>4898</v>
      </c>
      <c r="G33" s="343">
        <v>4421</v>
      </c>
      <c r="H33" s="343">
        <v>4199</v>
      </c>
      <c r="I33" s="343">
        <v>4095</v>
      </c>
      <c r="J33" s="343">
        <v>3936</v>
      </c>
      <c r="K33" s="343">
        <v>3830</v>
      </c>
      <c r="L33" s="343">
        <v>3917</v>
      </c>
      <c r="M33" s="343">
        <v>3718</v>
      </c>
      <c r="N33" s="343">
        <v>3585</v>
      </c>
      <c r="O33" s="343">
        <v>3329</v>
      </c>
      <c r="P33" s="343">
        <v>3287</v>
      </c>
      <c r="Q33" s="343">
        <v>3117</v>
      </c>
      <c r="R33" s="343">
        <v>3165</v>
      </c>
      <c r="S33" s="343">
        <v>3432</v>
      </c>
      <c r="T33" s="343">
        <v>3406</v>
      </c>
      <c r="U33" s="343">
        <v>3478</v>
      </c>
      <c r="V33" s="343">
        <v>3516</v>
      </c>
      <c r="W33" s="343">
        <v>3471</v>
      </c>
      <c r="X33" s="343">
        <v>3408</v>
      </c>
      <c r="Y33" s="343">
        <v>3366</v>
      </c>
      <c r="Z33" s="343">
        <v>3368</v>
      </c>
      <c r="AA33" s="343">
        <v>3297</v>
      </c>
      <c r="AB33" s="343">
        <v>3460</v>
      </c>
      <c r="AC33" s="343">
        <v>3434</v>
      </c>
      <c r="AD33" s="343">
        <v>3511</v>
      </c>
      <c r="AE33" s="343">
        <v>3620</v>
      </c>
      <c r="AF33" s="343">
        <v>3686</v>
      </c>
      <c r="AG33" s="343">
        <v>3730</v>
      </c>
      <c r="AH33" s="343">
        <v>3749</v>
      </c>
      <c r="AI33" s="343">
        <v>3664</v>
      </c>
      <c r="AJ33" s="343">
        <v>3573</v>
      </c>
      <c r="AK33" s="343">
        <v>3446</v>
      </c>
      <c r="AL33" s="343">
        <v>3432</v>
      </c>
      <c r="AM33" s="343">
        <v>3381</v>
      </c>
      <c r="AN33" s="343">
        <v>3230</v>
      </c>
      <c r="AO33" s="343">
        <v>3144</v>
      </c>
      <c r="AP33" s="343">
        <v>3204</v>
      </c>
      <c r="AQ33" s="343">
        <v>3115</v>
      </c>
      <c r="AR33" s="343">
        <v>3090</v>
      </c>
      <c r="AS33" s="343">
        <v>3052</v>
      </c>
      <c r="AT33" s="343">
        <v>3165</v>
      </c>
      <c r="AU33" s="343">
        <v>3248</v>
      </c>
      <c r="AV33" s="343">
        <v>3259</v>
      </c>
      <c r="AW33" s="343">
        <v>3335</v>
      </c>
      <c r="AX33" s="343">
        <v>3438</v>
      </c>
      <c r="AY33" s="343">
        <v>3363</v>
      </c>
      <c r="AZ33" s="343">
        <v>3562</v>
      </c>
      <c r="BA33" s="343">
        <v>3550</v>
      </c>
      <c r="BB33" s="343">
        <v>3425</v>
      </c>
      <c r="BC33" s="343">
        <v>3490</v>
      </c>
      <c r="BD33" s="343">
        <v>3445</v>
      </c>
      <c r="BE33" s="343">
        <v>3497</v>
      </c>
      <c r="BF33" s="343">
        <v>3392</v>
      </c>
      <c r="BG33" s="343">
        <v>3420</v>
      </c>
      <c r="BH33" s="343">
        <v>3480</v>
      </c>
      <c r="BI33" s="343">
        <v>3542</v>
      </c>
      <c r="BJ33" s="343">
        <v>3617</v>
      </c>
      <c r="BK33" s="343">
        <v>3610</v>
      </c>
      <c r="BL33" s="343">
        <v>3599</v>
      </c>
      <c r="BM33" s="343">
        <v>3558</v>
      </c>
      <c r="BN33" s="343">
        <v>3533</v>
      </c>
      <c r="BO33" s="343">
        <v>3497</v>
      </c>
      <c r="BP33" s="343">
        <v>3459</v>
      </c>
      <c r="BQ33" s="343">
        <v>3431</v>
      </c>
      <c r="BR33" s="343">
        <v>3407</v>
      </c>
      <c r="BS33" s="343">
        <v>3389</v>
      </c>
      <c r="BT33" s="343">
        <v>3385</v>
      </c>
      <c r="BU33" s="343">
        <v>3380</v>
      </c>
      <c r="BV33" s="343">
        <v>3393</v>
      </c>
      <c r="BW33" s="343">
        <v>3408</v>
      </c>
      <c r="BX33" s="343">
        <v>3441</v>
      </c>
      <c r="BY33" s="343">
        <v>3447</v>
      </c>
      <c r="BZ33" s="343">
        <v>3475</v>
      </c>
      <c r="CA33" s="343">
        <v>3507</v>
      </c>
      <c r="CB33" s="343">
        <v>3512</v>
      </c>
      <c r="CC33" s="343">
        <v>3532</v>
      </c>
      <c r="CD33" s="343">
        <v>3544</v>
      </c>
      <c r="CE33" s="343">
        <v>3570</v>
      </c>
      <c r="CF33" s="343">
        <v>3590</v>
      </c>
    </row>
    <row r="34" spans="1:84" ht="15" x14ac:dyDescent="0.25">
      <c r="A34" s="342" t="s">
        <v>1524</v>
      </c>
      <c r="B34" s="342" t="s">
        <v>1691</v>
      </c>
      <c r="C34" s="342" t="s">
        <v>1703</v>
      </c>
      <c r="D34" s="343">
        <v>4412</v>
      </c>
      <c r="E34" s="343">
        <v>4523</v>
      </c>
      <c r="F34" s="343">
        <v>4562</v>
      </c>
      <c r="G34" s="343">
        <v>4891</v>
      </c>
      <c r="H34" s="343">
        <v>4403</v>
      </c>
      <c r="I34" s="343">
        <v>4178</v>
      </c>
      <c r="J34" s="343">
        <v>4065</v>
      </c>
      <c r="K34" s="343">
        <v>3884</v>
      </c>
      <c r="L34" s="343">
        <v>3822</v>
      </c>
      <c r="M34" s="343">
        <v>3897</v>
      </c>
      <c r="N34" s="343">
        <v>3707</v>
      </c>
      <c r="O34" s="343">
        <v>3600</v>
      </c>
      <c r="P34" s="343">
        <v>3302</v>
      </c>
      <c r="Q34" s="343">
        <v>3274</v>
      </c>
      <c r="R34" s="343">
        <v>3081</v>
      </c>
      <c r="S34" s="343">
        <v>3178</v>
      </c>
      <c r="T34" s="343">
        <v>3414</v>
      </c>
      <c r="U34" s="343">
        <v>3412</v>
      </c>
      <c r="V34" s="343">
        <v>3485</v>
      </c>
      <c r="W34" s="343">
        <v>3537</v>
      </c>
      <c r="X34" s="343">
        <v>3491</v>
      </c>
      <c r="Y34" s="343">
        <v>3430</v>
      </c>
      <c r="Z34" s="343">
        <v>3377</v>
      </c>
      <c r="AA34" s="343">
        <v>3375</v>
      </c>
      <c r="AB34" s="343">
        <v>3323</v>
      </c>
      <c r="AC34" s="343">
        <v>3486</v>
      </c>
      <c r="AD34" s="343">
        <v>3491</v>
      </c>
      <c r="AE34" s="343">
        <v>3549</v>
      </c>
      <c r="AF34" s="343">
        <v>3652</v>
      </c>
      <c r="AG34" s="343">
        <v>3715</v>
      </c>
      <c r="AH34" s="343">
        <v>3761</v>
      </c>
      <c r="AI34" s="343">
        <v>3776</v>
      </c>
      <c r="AJ34" s="343">
        <v>3687</v>
      </c>
      <c r="AK34" s="343">
        <v>3588</v>
      </c>
      <c r="AL34" s="343">
        <v>3460</v>
      </c>
      <c r="AM34" s="343">
        <v>3448</v>
      </c>
      <c r="AN34" s="343">
        <v>3397</v>
      </c>
      <c r="AO34" s="343">
        <v>3243</v>
      </c>
      <c r="AP34" s="343">
        <v>3152</v>
      </c>
      <c r="AQ34" s="343">
        <v>3216</v>
      </c>
      <c r="AR34" s="343">
        <v>3129</v>
      </c>
      <c r="AS34" s="343">
        <v>3102</v>
      </c>
      <c r="AT34" s="343">
        <v>3067</v>
      </c>
      <c r="AU34" s="343">
        <v>3180</v>
      </c>
      <c r="AV34" s="343">
        <v>3263</v>
      </c>
      <c r="AW34" s="343">
        <v>3280</v>
      </c>
      <c r="AX34" s="343">
        <v>3354</v>
      </c>
      <c r="AY34" s="343">
        <v>3456</v>
      </c>
      <c r="AZ34" s="343">
        <v>3380</v>
      </c>
      <c r="BA34" s="343">
        <v>3578</v>
      </c>
      <c r="BB34" s="343">
        <v>3568</v>
      </c>
      <c r="BC34" s="343">
        <v>3441</v>
      </c>
      <c r="BD34" s="343">
        <v>3506</v>
      </c>
      <c r="BE34" s="343">
        <v>3459</v>
      </c>
      <c r="BF34" s="343">
        <v>3511</v>
      </c>
      <c r="BG34" s="343">
        <v>3406</v>
      </c>
      <c r="BH34" s="343">
        <v>3433</v>
      </c>
      <c r="BI34" s="343">
        <v>3496</v>
      </c>
      <c r="BJ34" s="343">
        <v>3557</v>
      </c>
      <c r="BK34" s="343">
        <v>3632</v>
      </c>
      <c r="BL34" s="343">
        <v>3627</v>
      </c>
      <c r="BM34" s="343">
        <v>3615</v>
      </c>
      <c r="BN34" s="343">
        <v>3575</v>
      </c>
      <c r="BO34" s="343">
        <v>3551</v>
      </c>
      <c r="BP34" s="343">
        <v>3515</v>
      </c>
      <c r="BQ34" s="343">
        <v>3476</v>
      </c>
      <c r="BR34" s="343">
        <v>3444</v>
      </c>
      <c r="BS34" s="343">
        <v>3423</v>
      </c>
      <c r="BT34" s="343">
        <v>3405</v>
      </c>
      <c r="BU34" s="343">
        <v>3400</v>
      </c>
      <c r="BV34" s="343">
        <v>3395</v>
      </c>
      <c r="BW34" s="343">
        <v>3410</v>
      </c>
      <c r="BX34" s="343">
        <v>3424</v>
      </c>
      <c r="BY34" s="343">
        <v>3456</v>
      </c>
      <c r="BZ34" s="343">
        <v>3463</v>
      </c>
      <c r="CA34" s="343">
        <v>3487</v>
      </c>
      <c r="CB34" s="343">
        <v>3519</v>
      </c>
      <c r="CC34" s="343">
        <v>3526</v>
      </c>
      <c r="CD34" s="343">
        <v>3545</v>
      </c>
      <c r="CE34" s="343">
        <v>3558</v>
      </c>
      <c r="CF34" s="343">
        <v>3583</v>
      </c>
    </row>
    <row r="35" spans="1:84" ht="15" x14ac:dyDescent="0.25">
      <c r="A35" s="342" t="s">
        <v>1525</v>
      </c>
      <c r="B35" s="342" t="s">
        <v>1691</v>
      </c>
      <c r="C35" s="342" t="s">
        <v>1703</v>
      </c>
      <c r="D35" s="343">
        <v>4265</v>
      </c>
      <c r="E35" s="343">
        <v>4399</v>
      </c>
      <c r="F35" s="343">
        <v>4487</v>
      </c>
      <c r="G35" s="343">
        <v>4575</v>
      </c>
      <c r="H35" s="343">
        <v>4872</v>
      </c>
      <c r="I35" s="343">
        <v>4417</v>
      </c>
      <c r="J35" s="343">
        <v>4129</v>
      </c>
      <c r="K35" s="343">
        <v>4023</v>
      </c>
      <c r="L35" s="343">
        <v>3890</v>
      </c>
      <c r="M35" s="343">
        <v>3789</v>
      </c>
      <c r="N35" s="343">
        <v>3890</v>
      </c>
      <c r="O35" s="343">
        <v>3711</v>
      </c>
      <c r="P35" s="343">
        <v>3580</v>
      </c>
      <c r="Q35" s="343">
        <v>3292</v>
      </c>
      <c r="R35" s="343">
        <v>3296</v>
      </c>
      <c r="S35" s="343">
        <v>3121</v>
      </c>
      <c r="T35" s="343">
        <v>3217</v>
      </c>
      <c r="U35" s="343">
        <v>3412</v>
      </c>
      <c r="V35" s="343">
        <v>3468</v>
      </c>
      <c r="W35" s="343">
        <v>3522</v>
      </c>
      <c r="X35" s="343">
        <v>3573</v>
      </c>
      <c r="Y35" s="343">
        <v>3482</v>
      </c>
      <c r="Z35" s="343">
        <v>3425</v>
      </c>
      <c r="AA35" s="343">
        <v>3433</v>
      </c>
      <c r="AB35" s="343">
        <v>3392</v>
      </c>
      <c r="AC35" s="343">
        <v>3341</v>
      </c>
      <c r="AD35" s="343">
        <v>3524</v>
      </c>
      <c r="AE35" s="343">
        <v>3532</v>
      </c>
      <c r="AF35" s="343">
        <v>3575</v>
      </c>
      <c r="AG35" s="343">
        <v>3681</v>
      </c>
      <c r="AH35" s="343">
        <v>3745</v>
      </c>
      <c r="AI35" s="343">
        <v>3788</v>
      </c>
      <c r="AJ35" s="343">
        <v>3805</v>
      </c>
      <c r="AK35" s="343">
        <v>3709</v>
      </c>
      <c r="AL35" s="343">
        <v>3610</v>
      </c>
      <c r="AM35" s="343">
        <v>3485</v>
      </c>
      <c r="AN35" s="343">
        <v>3469</v>
      </c>
      <c r="AO35" s="343">
        <v>3422</v>
      </c>
      <c r="AP35" s="343">
        <v>3270</v>
      </c>
      <c r="AQ35" s="343">
        <v>3176</v>
      </c>
      <c r="AR35" s="343">
        <v>3243</v>
      </c>
      <c r="AS35" s="343">
        <v>3156</v>
      </c>
      <c r="AT35" s="343">
        <v>3127</v>
      </c>
      <c r="AU35" s="343">
        <v>3091</v>
      </c>
      <c r="AV35" s="343">
        <v>3206</v>
      </c>
      <c r="AW35" s="343">
        <v>3289</v>
      </c>
      <c r="AX35" s="343">
        <v>3303</v>
      </c>
      <c r="AY35" s="343">
        <v>3379</v>
      </c>
      <c r="AZ35" s="343">
        <v>3478</v>
      </c>
      <c r="BA35" s="343">
        <v>3401</v>
      </c>
      <c r="BB35" s="343">
        <v>3602</v>
      </c>
      <c r="BC35" s="343">
        <v>3592</v>
      </c>
      <c r="BD35" s="343">
        <v>3463</v>
      </c>
      <c r="BE35" s="343">
        <v>3529</v>
      </c>
      <c r="BF35" s="343">
        <v>3483</v>
      </c>
      <c r="BG35" s="343">
        <v>3533</v>
      </c>
      <c r="BH35" s="343">
        <v>3428</v>
      </c>
      <c r="BI35" s="343">
        <v>3458</v>
      </c>
      <c r="BJ35" s="343">
        <v>3516</v>
      </c>
      <c r="BK35" s="343">
        <v>3578</v>
      </c>
      <c r="BL35" s="343">
        <v>3654</v>
      </c>
      <c r="BM35" s="343">
        <v>3650</v>
      </c>
      <c r="BN35" s="343">
        <v>3639</v>
      </c>
      <c r="BO35" s="343">
        <v>3598</v>
      </c>
      <c r="BP35" s="343">
        <v>3575</v>
      </c>
      <c r="BQ35" s="343">
        <v>3539</v>
      </c>
      <c r="BR35" s="343">
        <v>3499</v>
      </c>
      <c r="BS35" s="343">
        <v>3468</v>
      </c>
      <c r="BT35" s="343">
        <v>3447</v>
      </c>
      <c r="BU35" s="343">
        <v>3429</v>
      </c>
      <c r="BV35" s="343">
        <v>3422</v>
      </c>
      <c r="BW35" s="343">
        <v>3417</v>
      </c>
      <c r="BX35" s="343">
        <v>3433</v>
      </c>
      <c r="BY35" s="343">
        <v>3446</v>
      </c>
      <c r="BZ35" s="343">
        <v>3481</v>
      </c>
      <c r="CA35" s="343">
        <v>3487</v>
      </c>
      <c r="CB35" s="343">
        <v>3509</v>
      </c>
      <c r="CC35" s="343">
        <v>3542</v>
      </c>
      <c r="CD35" s="343">
        <v>3548</v>
      </c>
      <c r="CE35" s="343">
        <v>3566</v>
      </c>
      <c r="CF35" s="343">
        <v>3581</v>
      </c>
    </row>
    <row r="36" spans="1:84" ht="15" x14ac:dyDescent="0.25">
      <c r="A36" s="342" t="s">
        <v>1526</v>
      </c>
      <c r="B36" s="342" t="s">
        <v>1691</v>
      </c>
      <c r="C36" s="342" t="s">
        <v>1703</v>
      </c>
      <c r="D36" s="343">
        <v>4271</v>
      </c>
      <c r="E36" s="343">
        <v>4244</v>
      </c>
      <c r="F36" s="343">
        <v>4365</v>
      </c>
      <c r="G36" s="343">
        <v>4470</v>
      </c>
      <c r="H36" s="343">
        <v>4558</v>
      </c>
      <c r="I36" s="343">
        <v>4845</v>
      </c>
      <c r="J36" s="343">
        <v>4409</v>
      </c>
      <c r="K36" s="343">
        <v>4118</v>
      </c>
      <c r="L36" s="343">
        <v>4017</v>
      </c>
      <c r="M36" s="343">
        <v>3861</v>
      </c>
      <c r="N36" s="343">
        <v>3788</v>
      </c>
      <c r="O36" s="343">
        <v>3903</v>
      </c>
      <c r="P36" s="343">
        <v>3680</v>
      </c>
      <c r="Q36" s="343">
        <v>3585</v>
      </c>
      <c r="R36" s="343">
        <v>3264</v>
      </c>
      <c r="S36" s="343">
        <v>3301</v>
      </c>
      <c r="T36" s="343">
        <v>3127</v>
      </c>
      <c r="U36" s="343">
        <v>3219</v>
      </c>
      <c r="V36" s="343">
        <v>3437</v>
      </c>
      <c r="W36" s="343">
        <v>3454</v>
      </c>
      <c r="X36" s="343">
        <v>3507</v>
      </c>
      <c r="Y36" s="343">
        <v>3572</v>
      </c>
      <c r="Z36" s="343">
        <v>3505</v>
      </c>
      <c r="AA36" s="343">
        <v>3448</v>
      </c>
      <c r="AB36" s="343">
        <v>3485</v>
      </c>
      <c r="AC36" s="343">
        <v>3440</v>
      </c>
      <c r="AD36" s="343">
        <v>3399</v>
      </c>
      <c r="AE36" s="343">
        <v>3573</v>
      </c>
      <c r="AF36" s="343">
        <v>3572</v>
      </c>
      <c r="AG36" s="343">
        <v>3623</v>
      </c>
      <c r="AH36" s="343">
        <v>3723</v>
      </c>
      <c r="AI36" s="343">
        <v>3786</v>
      </c>
      <c r="AJ36" s="343">
        <v>3824</v>
      </c>
      <c r="AK36" s="343">
        <v>3845</v>
      </c>
      <c r="AL36" s="343">
        <v>3747</v>
      </c>
      <c r="AM36" s="343">
        <v>3646</v>
      </c>
      <c r="AN36" s="343">
        <v>3521</v>
      </c>
      <c r="AO36" s="343">
        <v>3502</v>
      </c>
      <c r="AP36" s="343">
        <v>3456</v>
      </c>
      <c r="AQ36" s="343">
        <v>3299</v>
      </c>
      <c r="AR36" s="343">
        <v>3208</v>
      </c>
      <c r="AS36" s="343">
        <v>3278</v>
      </c>
      <c r="AT36" s="343">
        <v>3191</v>
      </c>
      <c r="AU36" s="343">
        <v>3163</v>
      </c>
      <c r="AV36" s="343">
        <v>3128</v>
      </c>
      <c r="AW36" s="343">
        <v>3240</v>
      </c>
      <c r="AX36" s="343">
        <v>3325</v>
      </c>
      <c r="AY36" s="343">
        <v>3339</v>
      </c>
      <c r="AZ36" s="343">
        <v>3414</v>
      </c>
      <c r="BA36" s="343">
        <v>3510</v>
      </c>
      <c r="BB36" s="343">
        <v>3433</v>
      </c>
      <c r="BC36" s="343">
        <v>3633</v>
      </c>
      <c r="BD36" s="343">
        <v>3627</v>
      </c>
      <c r="BE36" s="343">
        <v>3494</v>
      </c>
      <c r="BF36" s="343">
        <v>3561</v>
      </c>
      <c r="BG36" s="343">
        <v>3515</v>
      </c>
      <c r="BH36" s="343">
        <v>3568</v>
      </c>
      <c r="BI36" s="343">
        <v>3460</v>
      </c>
      <c r="BJ36" s="343">
        <v>3490</v>
      </c>
      <c r="BK36" s="343">
        <v>3547</v>
      </c>
      <c r="BL36" s="343">
        <v>3611</v>
      </c>
      <c r="BM36" s="343">
        <v>3688</v>
      </c>
      <c r="BN36" s="343">
        <v>3682</v>
      </c>
      <c r="BO36" s="343">
        <v>3670</v>
      </c>
      <c r="BP36" s="343">
        <v>3630</v>
      </c>
      <c r="BQ36" s="343">
        <v>3608</v>
      </c>
      <c r="BR36" s="343">
        <v>3569</v>
      </c>
      <c r="BS36" s="343">
        <v>3531</v>
      </c>
      <c r="BT36" s="343">
        <v>3503</v>
      </c>
      <c r="BU36" s="343">
        <v>3481</v>
      </c>
      <c r="BV36" s="343">
        <v>3465</v>
      </c>
      <c r="BW36" s="343">
        <v>3457</v>
      </c>
      <c r="BX36" s="343">
        <v>3453</v>
      </c>
      <c r="BY36" s="343">
        <v>3467</v>
      </c>
      <c r="BZ36" s="343">
        <v>3480</v>
      </c>
      <c r="CA36" s="343">
        <v>3516</v>
      </c>
      <c r="CB36" s="343">
        <v>3521</v>
      </c>
      <c r="CC36" s="343">
        <v>3541</v>
      </c>
      <c r="CD36" s="343">
        <v>3572</v>
      </c>
      <c r="CE36" s="343">
        <v>3577</v>
      </c>
      <c r="CF36" s="343">
        <v>3597</v>
      </c>
    </row>
    <row r="37" spans="1:84" ht="15" x14ac:dyDescent="0.25">
      <c r="A37" s="342" t="s">
        <v>1527</v>
      </c>
      <c r="B37" s="342" t="s">
        <v>1691</v>
      </c>
      <c r="C37" s="342" t="s">
        <v>1703</v>
      </c>
      <c r="D37" s="343">
        <v>4268</v>
      </c>
      <c r="E37" s="343">
        <v>4270</v>
      </c>
      <c r="F37" s="343">
        <v>4235</v>
      </c>
      <c r="G37" s="343">
        <v>4356</v>
      </c>
      <c r="H37" s="343">
        <v>4444</v>
      </c>
      <c r="I37" s="343">
        <v>4534</v>
      </c>
      <c r="J37" s="343">
        <v>4819</v>
      </c>
      <c r="K37" s="343">
        <v>4387</v>
      </c>
      <c r="L37" s="343">
        <v>4102</v>
      </c>
      <c r="M37" s="343">
        <v>3996</v>
      </c>
      <c r="N37" s="343">
        <v>3851</v>
      </c>
      <c r="O37" s="343">
        <v>3784</v>
      </c>
      <c r="P37" s="343">
        <v>3889</v>
      </c>
      <c r="Q37" s="343">
        <v>3659</v>
      </c>
      <c r="R37" s="343">
        <v>3554</v>
      </c>
      <c r="S37" s="343">
        <v>3242</v>
      </c>
      <c r="T37" s="343">
        <v>3302</v>
      </c>
      <c r="U37" s="343">
        <v>3129</v>
      </c>
      <c r="V37" s="343">
        <v>3236</v>
      </c>
      <c r="W37" s="343">
        <v>3468</v>
      </c>
      <c r="X37" s="343">
        <v>3431</v>
      </c>
      <c r="Y37" s="343">
        <v>3522</v>
      </c>
      <c r="Z37" s="343">
        <v>3571</v>
      </c>
      <c r="AA37" s="343">
        <v>3523</v>
      </c>
      <c r="AB37" s="343">
        <v>3480</v>
      </c>
      <c r="AC37" s="343">
        <v>3479</v>
      </c>
      <c r="AD37" s="343">
        <v>3470</v>
      </c>
      <c r="AE37" s="343">
        <v>3419</v>
      </c>
      <c r="AF37" s="343">
        <v>3588</v>
      </c>
      <c r="AG37" s="343">
        <v>3578</v>
      </c>
      <c r="AH37" s="343">
        <v>3623</v>
      </c>
      <c r="AI37" s="343">
        <v>3725</v>
      </c>
      <c r="AJ37" s="343">
        <v>3788</v>
      </c>
      <c r="AK37" s="343">
        <v>3828</v>
      </c>
      <c r="AL37" s="343">
        <v>3837</v>
      </c>
      <c r="AM37" s="343">
        <v>3751</v>
      </c>
      <c r="AN37" s="343">
        <v>3645</v>
      </c>
      <c r="AO37" s="343">
        <v>3524</v>
      </c>
      <c r="AP37" s="343">
        <v>3502</v>
      </c>
      <c r="AQ37" s="343">
        <v>3459</v>
      </c>
      <c r="AR37" s="343">
        <v>3302</v>
      </c>
      <c r="AS37" s="343">
        <v>3209</v>
      </c>
      <c r="AT37" s="343">
        <v>3280</v>
      </c>
      <c r="AU37" s="343">
        <v>3195</v>
      </c>
      <c r="AV37" s="343">
        <v>3164</v>
      </c>
      <c r="AW37" s="343">
        <v>3133</v>
      </c>
      <c r="AX37" s="343">
        <v>3240</v>
      </c>
      <c r="AY37" s="343">
        <v>3326</v>
      </c>
      <c r="AZ37" s="343">
        <v>3340</v>
      </c>
      <c r="BA37" s="343">
        <v>3416</v>
      </c>
      <c r="BB37" s="343">
        <v>3516</v>
      </c>
      <c r="BC37" s="343">
        <v>3438</v>
      </c>
      <c r="BD37" s="343">
        <v>3639</v>
      </c>
      <c r="BE37" s="343">
        <v>3633</v>
      </c>
      <c r="BF37" s="343">
        <v>3498</v>
      </c>
      <c r="BG37" s="343">
        <v>3562</v>
      </c>
      <c r="BH37" s="343">
        <v>3517</v>
      </c>
      <c r="BI37" s="343">
        <v>3568</v>
      </c>
      <c r="BJ37" s="343">
        <v>3464</v>
      </c>
      <c r="BK37" s="343">
        <v>3493</v>
      </c>
      <c r="BL37" s="343">
        <v>3553</v>
      </c>
      <c r="BM37" s="343">
        <v>3614</v>
      </c>
      <c r="BN37" s="343">
        <v>3688</v>
      </c>
      <c r="BO37" s="343">
        <v>3682</v>
      </c>
      <c r="BP37" s="343">
        <v>3670</v>
      </c>
      <c r="BQ37" s="343">
        <v>3632</v>
      </c>
      <c r="BR37" s="343">
        <v>3610</v>
      </c>
      <c r="BS37" s="343">
        <v>3570</v>
      </c>
      <c r="BT37" s="343">
        <v>3534</v>
      </c>
      <c r="BU37" s="343">
        <v>3506</v>
      </c>
      <c r="BV37" s="343">
        <v>3481</v>
      </c>
      <c r="BW37" s="343">
        <v>3466</v>
      </c>
      <c r="BX37" s="343">
        <v>3457</v>
      </c>
      <c r="BY37" s="343">
        <v>3454</v>
      </c>
      <c r="BZ37" s="343">
        <v>3469</v>
      </c>
      <c r="CA37" s="343">
        <v>3481</v>
      </c>
      <c r="CB37" s="343">
        <v>3517</v>
      </c>
      <c r="CC37" s="343">
        <v>3523</v>
      </c>
      <c r="CD37" s="343">
        <v>3544</v>
      </c>
      <c r="CE37" s="343">
        <v>3574</v>
      </c>
      <c r="CF37" s="343">
        <v>3581</v>
      </c>
    </row>
    <row r="38" spans="1:84" ht="15" x14ac:dyDescent="0.25">
      <c r="A38" s="342" t="s">
        <v>1528</v>
      </c>
      <c r="B38" s="342" t="s">
        <v>1691</v>
      </c>
      <c r="C38" s="342" t="s">
        <v>1703</v>
      </c>
      <c r="D38" s="343">
        <v>4165</v>
      </c>
      <c r="E38" s="343">
        <v>4252</v>
      </c>
      <c r="F38" s="343">
        <v>4266</v>
      </c>
      <c r="G38" s="343">
        <v>4246</v>
      </c>
      <c r="H38" s="343">
        <v>4355</v>
      </c>
      <c r="I38" s="343">
        <v>4447</v>
      </c>
      <c r="J38" s="343">
        <v>4520</v>
      </c>
      <c r="K38" s="343">
        <v>4808</v>
      </c>
      <c r="L38" s="343">
        <v>4370</v>
      </c>
      <c r="M38" s="343">
        <v>4093</v>
      </c>
      <c r="N38" s="343">
        <v>3959</v>
      </c>
      <c r="O38" s="343">
        <v>3844</v>
      </c>
      <c r="P38" s="343">
        <v>3775</v>
      </c>
      <c r="Q38" s="343">
        <v>3888</v>
      </c>
      <c r="R38" s="343">
        <v>3649</v>
      </c>
      <c r="S38" s="343">
        <v>3561</v>
      </c>
      <c r="T38" s="343">
        <v>3245</v>
      </c>
      <c r="U38" s="343">
        <v>3323</v>
      </c>
      <c r="V38" s="343">
        <v>3131</v>
      </c>
      <c r="W38" s="343">
        <v>3263</v>
      </c>
      <c r="X38" s="343">
        <v>3462</v>
      </c>
      <c r="Y38" s="343">
        <v>3454</v>
      </c>
      <c r="Z38" s="343">
        <v>3549</v>
      </c>
      <c r="AA38" s="343">
        <v>3626</v>
      </c>
      <c r="AB38" s="343">
        <v>3550</v>
      </c>
      <c r="AC38" s="343">
        <v>3514</v>
      </c>
      <c r="AD38" s="343">
        <v>3523</v>
      </c>
      <c r="AE38" s="343">
        <v>3524</v>
      </c>
      <c r="AF38" s="343">
        <v>3465</v>
      </c>
      <c r="AG38" s="343">
        <v>3634</v>
      </c>
      <c r="AH38" s="343">
        <v>3617</v>
      </c>
      <c r="AI38" s="343">
        <v>3663</v>
      </c>
      <c r="AJ38" s="343">
        <v>3769</v>
      </c>
      <c r="AK38" s="343">
        <v>3827</v>
      </c>
      <c r="AL38" s="343">
        <v>3867</v>
      </c>
      <c r="AM38" s="343">
        <v>3874</v>
      </c>
      <c r="AN38" s="343">
        <v>3791</v>
      </c>
      <c r="AO38" s="343">
        <v>3682</v>
      </c>
      <c r="AP38" s="343">
        <v>3562</v>
      </c>
      <c r="AQ38" s="343">
        <v>3541</v>
      </c>
      <c r="AR38" s="343">
        <v>3495</v>
      </c>
      <c r="AS38" s="343">
        <v>3343</v>
      </c>
      <c r="AT38" s="343">
        <v>3245</v>
      </c>
      <c r="AU38" s="343">
        <v>3317</v>
      </c>
      <c r="AV38" s="343">
        <v>3230</v>
      </c>
      <c r="AW38" s="343">
        <v>3197</v>
      </c>
      <c r="AX38" s="343">
        <v>3166</v>
      </c>
      <c r="AY38" s="343">
        <v>3273</v>
      </c>
      <c r="AZ38" s="343">
        <v>3363</v>
      </c>
      <c r="BA38" s="343">
        <v>3377</v>
      </c>
      <c r="BB38" s="343">
        <v>3453</v>
      </c>
      <c r="BC38" s="343">
        <v>3554</v>
      </c>
      <c r="BD38" s="343">
        <v>3474</v>
      </c>
      <c r="BE38" s="343">
        <v>3676</v>
      </c>
      <c r="BF38" s="343">
        <v>3672</v>
      </c>
      <c r="BG38" s="343">
        <v>3533</v>
      </c>
      <c r="BH38" s="343">
        <v>3598</v>
      </c>
      <c r="BI38" s="343">
        <v>3552</v>
      </c>
      <c r="BJ38" s="343">
        <v>3601</v>
      </c>
      <c r="BK38" s="343">
        <v>3492</v>
      </c>
      <c r="BL38" s="343">
        <v>3528</v>
      </c>
      <c r="BM38" s="343">
        <v>3588</v>
      </c>
      <c r="BN38" s="343">
        <v>3648</v>
      </c>
      <c r="BO38" s="343">
        <v>3726</v>
      </c>
      <c r="BP38" s="343">
        <v>3721</v>
      </c>
      <c r="BQ38" s="343">
        <v>3707</v>
      </c>
      <c r="BR38" s="343">
        <v>3670</v>
      </c>
      <c r="BS38" s="343">
        <v>3650</v>
      </c>
      <c r="BT38" s="343">
        <v>3609</v>
      </c>
      <c r="BU38" s="343">
        <v>3571</v>
      </c>
      <c r="BV38" s="343">
        <v>3542</v>
      </c>
      <c r="BW38" s="343">
        <v>3518</v>
      </c>
      <c r="BX38" s="343">
        <v>3504</v>
      </c>
      <c r="BY38" s="343">
        <v>3496</v>
      </c>
      <c r="BZ38" s="343">
        <v>3492</v>
      </c>
      <c r="CA38" s="343">
        <v>3508</v>
      </c>
      <c r="CB38" s="343">
        <v>3522</v>
      </c>
      <c r="CC38" s="343">
        <v>3558</v>
      </c>
      <c r="CD38" s="343">
        <v>3562</v>
      </c>
      <c r="CE38" s="343">
        <v>3584</v>
      </c>
      <c r="CF38" s="343">
        <v>3613</v>
      </c>
    </row>
    <row r="39" spans="1:84" ht="15" x14ac:dyDescent="0.25">
      <c r="A39" s="342" t="s">
        <v>1529</v>
      </c>
      <c r="B39" s="342" t="s">
        <v>1691</v>
      </c>
      <c r="C39" s="342" t="s">
        <v>1703</v>
      </c>
      <c r="D39" s="343">
        <v>4082</v>
      </c>
      <c r="E39" s="343">
        <v>4161</v>
      </c>
      <c r="F39" s="343">
        <v>4227</v>
      </c>
      <c r="G39" s="343">
        <v>4242</v>
      </c>
      <c r="H39" s="343">
        <v>4223</v>
      </c>
      <c r="I39" s="343">
        <v>4357</v>
      </c>
      <c r="J39" s="343">
        <v>4427</v>
      </c>
      <c r="K39" s="343">
        <v>4503</v>
      </c>
      <c r="L39" s="343">
        <v>4793</v>
      </c>
      <c r="M39" s="343">
        <v>4364</v>
      </c>
      <c r="N39" s="343">
        <v>4080</v>
      </c>
      <c r="O39" s="343">
        <v>3957</v>
      </c>
      <c r="P39" s="343">
        <v>3817</v>
      </c>
      <c r="Q39" s="343">
        <v>3784</v>
      </c>
      <c r="R39" s="343">
        <v>3885</v>
      </c>
      <c r="S39" s="343">
        <v>3643</v>
      </c>
      <c r="T39" s="343">
        <v>3562</v>
      </c>
      <c r="U39" s="343">
        <v>3282</v>
      </c>
      <c r="V39" s="343">
        <v>3357</v>
      </c>
      <c r="W39" s="343">
        <v>3149</v>
      </c>
      <c r="X39" s="343">
        <v>3280</v>
      </c>
      <c r="Y39" s="343">
        <v>3510</v>
      </c>
      <c r="Z39" s="343">
        <v>3458</v>
      </c>
      <c r="AA39" s="343">
        <v>3613</v>
      </c>
      <c r="AB39" s="343">
        <v>3665</v>
      </c>
      <c r="AC39" s="343">
        <v>3573</v>
      </c>
      <c r="AD39" s="343">
        <v>3548</v>
      </c>
      <c r="AE39" s="343">
        <v>3576</v>
      </c>
      <c r="AF39" s="343">
        <v>3573</v>
      </c>
      <c r="AG39" s="343">
        <v>3514</v>
      </c>
      <c r="AH39" s="343">
        <v>3683</v>
      </c>
      <c r="AI39" s="343">
        <v>3664</v>
      </c>
      <c r="AJ39" s="343">
        <v>3705</v>
      </c>
      <c r="AK39" s="343">
        <v>3810</v>
      </c>
      <c r="AL39" s="343">
        <v>3867</v>
      </c>
      <c r="AM39" s="343">
        <v>3907</v>
      </c>
      <c r="AN39" s="343">
        <v>3913</v>
      </c>
      <c r="AO39" s="343">
        <v>3834</v>
      </c>
      <c r="AP39" s="343">
        <v>3718</v>
      </c>
      <c r="AQ39" s="343">
        <v>3600</v>
      </c>
      <c r="AR39" s="343">
        <v>3577</v>
      </c>
      <c r="AS39" s="343">
        <v>3533</v>
      </c>
      <c r="AT39" s="343">
        <v>3380</v>
      </c>
      <c r="AU39" s="343">
        <v>3281</v>
      </c>
      <c r="AV39" s="343">
        <v>3357</v>
      </c>
      <c r="AW39" s="343">
        <v>3268</v>
      </c>
      <c r="AX39" s="343">
        <v>3233</v>
      </c>
      <c r="AY39" s="343">
        <v>3202</v>
      </c>
      <c r="AZ39" s="343">
        <v>3310</v>
      </c>
      <c r="BA39" s="343">
        <v>3403</v>
      </c>
      <c r="BB39" s="343">
        <v>3417</v>
      </c>
      <c r="BC39" s="343">
        <v>3494</v>
      </c>
      <c r="BD39" s="343">
        <v>3592</v>
      </c>
      <c r="BE39" s="343">
        <v>3513</v>
      </c>
      <c r="BF39" s="343">
        <v>3717</v>
      </c>
      <c r="BG39" s="343">
        <v>3710</v>
      </c>
      <c r="BH39" s="343">
        <v>3571</v>
      </c>
      <c r="BI39" s="343">
        <v>3636</v>
      </c>
      <c r="BJ39" s="343">
        <v>3589</v>
      </c>
      <c r="BK39" s="343">
        <v>3637</v>
      </c>
      <c r="BL39" s="343">
        <v>3530</v>
      </c>
      <c r="BM39" s="343">
        <v>3566</v>
      </c>
      <c r="BN39" s="343">
        <v>3626</v>
      </c>
      <c r="BO39" s="343">
        <v>3685</v>
      </c>
      <c r="BP39" s="343">
        <v>3768</v>
      </c>
      <c r="BQ39" s="343">
        <v>3762</v>
      </c>
      <c r="BR39" s="343">
        <v>3748</v>
      </c>
      <c r="BS39" s="343">
        <v>3709</v>
      </c>
      <c r="BT39" s="343">
        <v>3690</v>
      </c>
      <c r="BU39" s="343">
        <v>3648</v>
      </c>
      <c r="BV39" s="343">
        <v>3608</v>
      </c>
      <c r="BW39" s="343">
        <v>3579</v>
      </c>
      <c r="BX39" s="343">
        <v>3555</v>
      </c>
      <c r="BY39" s="343">
        <v>3541</v>
      </c>
      <c r="BZ39" s="343">
        <v>3535</v>
      </c>
      <c r="CA39" s="343">
        <v>3530</v>
      </c>
      <c r="CB39" s="343">
        <v>3547</v>
      </c>
      <c r="CC39" s="343">
        <v>3561</v>
      </c>
      <c r="CD39" s="343">
        <v>3599</v>
      </c>
      <c r="CE39" s="343">
        <v>3604</v>
      </c>
      <c r="CF39" s="343">
        <v>3626</v>
      </c>
    </row>
    <row r="40" spans="1:84" ht="15" x14ac:dyDescent="0.25">
      <c r="A40" s="342" t="s">
        <v>1530</v>
      </c>
      <c r="B40" s="342" t="s">
        <v>1692</v>
      </c>
      <c r="C40" s="342" t="s">
        <v>1703</v>
      </c>
      <c r="D40" s="343">
        <v>4075</v>
      </c>
      <c r="E40" s="343">
        <v>4094</v>
      </c>
      <c r="F40" s="343">
        <v>4135</v>
      </c>
      <c r="G40" s="343">
        <v>4229</v>
      </c>
      <c r="H40" s="343">
        <v>4211</v>
      </c>
      <c r="I40" s="343">
        <v>4207</v>
      </c>
      <c r="J40" s="343">
        <v>4335</v>
      </c>
      <c r="K40" s="343">
        <v>4416</v>
      </c>
      <c r="L40" s="343">
        <v>4495</v>
      </c>
      <c r="M40" s="343">
        <v>4772</v>
      </c>
      <c r="N40" s="343">
        <v>4350</v>
      </c>
      <c r="O40" s="343">
        <v>4091</v>
      </c>
      <c r="P40" s="343">
        <v>3923</v>
      </c>
      <c r="Q40" s="343">
        <v>3829</v>
      </c>
      <c r="R40" s="343">
        <v>3762</v>
      </c>
      <c r="S40" s="343">
        <v>3870</v>
      </c>
      <c r="T40" s="343">
        <v>3669</v>
      </c>
      <c r="U40" s="343">
        <v>3597</v>
      </c>
      <c r="V40" s="343">
        <v>3327</v>
      </c>
      <c r="W40" s="343">
        <v>3388</v>
      </c>
      <c r="X40" s="343">
        <v>3170</v>
      </c>
      <c r="Y40" s="343">
        <v>3285</v>
      </c>
      <c r="Z40" s="343">
        <v>3533</v>
      </c>
      <c r="AA40" s="343">
        <v>3488</v>
      </c>
      <c r="AB40" s="343">
        <v>3619</v>
      </c>
      <c r="AC40" s="343">
        <v>3665</v>
      </c>
      <c r="AD40" s="343">
        <v>3584</v>
      </c>
      <c r="AE40" s="343">
        <v>3564</v>
      </c>
      <c r="AF40" s="343">
        <v>3588</v>
      </c>
      <c r="AG40" s="343">
        <v>3584</v>
      </c>
      <c r="AH40" s="343">
        <v>3528</v>
      </c>
      <c r="AI40" s="343">
        <v>3694</v>
      </c>
      <c r="AJ40" s="343">
        <v>3676</v>
      </c>
      <c r="AK40" s="343">
        <v>3712</v>
      </c>
      <c r="AL40" s="343">
        <v>3817</v>
      </c>
      <c r="AM40" s="343">
        <v>3878</v>
      </c>
      <c r="AN40" s="343">
        <v>3918</v>
      </c>
      <c r="AO40" s="343">
        <v>3921</v>
      </c>
      <c r="AP40" s="343">
        <v>3846</v>
      </c>
      <c r="AQ40" s="343">
        <v>3723</v>
      </c>
      <c r="AR40" s="343">
        <v>3606</v>
      </c>
      <c r="AS40" s="343">
        <v>3585</v>
      </c>
      <c r="AT40" s="343">
        <v>3539</v>
      </c>
      <c r="AU40" s="343">
        <v>3393</v>
      </c>
      <c r="AV40" s="343">
        <v>3293</v>
      </c>
      <c r="AW40" s="343">
        <v>3367</v>
      </c>
      <c r="AX40" s="343">
        <v>3281</v>
      </c>
      <c r="AY40" s="343">
        <v>3243</v>
      </c>
      <c r="AZ40" s="343">
        <v>3213</v>
      </c>
      <c r="BA40" s="343">
        <v>3321</v>
      </c>
      <c r="BB40" s="343">
        <v>3410</v>
      </c>
      <c r="BC40" s="343">
        <v>3426</v>
      </c>
      <c r="BD40" s="343">
        <v>3500</v>
      </c>
      <c r="BE40" s="343">
        <v>3597</v>
      </c>
      <c r="BF40" s="343">
        <v>3520</v>
      </c>
      <c r="BG40" s="343">
        <v>3721</v>
      </c>
      <c r="BH40" s="343">
        <v>3714</v>
      </c>
      <c r="BI40" s="343">
        <v>3580</v>
      </c>
      <c r="BJ40" s="343">
        <v>3642</v>
      </c>
      <c r="BK40" s="343">
        <v>3599</v>
      </c>
      <c r="BL40" s="343">
        <v>3643</v>
      </c>
      <c r="BM40" s="343">
        <v>3540</v>
      </c>
      <c r="BN40" s="343">
        <v>3574</v>
      </c>
      <c r="BO40" s="343">
        <v>3633</v>
      </c>
      <c r="BP40" s="343">
        <v>3693</v>
      </c>
      <c r="BQ40" s="343">
        <v>3776</v>
      </c>
      <c r="BR40" s="343">
        <v>3772</v>
      </c>
      <c r="BS40" s="343">
        <v>3758</v>
      </c>
      <c r="BT40" s="343">
        <v>3717</v>
      </c>
      <c r="BU40" s="343">
        <v>3699</v>
      </c>
      <c r="BV40" s="343">
        <v>3655</v>
      </c>
      <c r="BW40" s="343">
        <v>3617</v>
      </c>
      <c r="BX40" s="343">
        <v>3592</v>
      </c>
      <c r="BY40" s="343">
        <v>3568</v>
      </c>
      <c r="BZ40" s="343">
        <v>3554</v>
      </c>
      <c r="CA40" s="343">
        <v>3552</v>
      </c>
      <c r="CB40" s="343">
        <v>3547</v>
      </c>
      <c r="CC40" s="343">
        <v>3565</v>
      </c>
      <c r="CD40" s="343">
        <v>3577</v>
      </c>
      <c r="CE40" s="343">
        <v>3615</v>
      </c>
      <c r="CF40" s="343">
        <v>3618</v>
      </c>
    </row>
    <row r="41" spans="1:84" ht="15" x14ac:dyDescent="0.25">
      <c r="A41" s="342" t="s">
        <v>1531</v>
      </c>
      <c r="B41" s="342" t="s">
        <v>1692</v>
      </c>
      <c r="C41" s="342" t="s">
        <v>1703</v>
      </c>
      <c r="D41" s="343">
        <v>4009</v>
      </c>
      <c r="E41" s="343">
        <v>4079</v>
      </c>
      <c r="F41" s="343">
        <v>4083</v>
      </c>
      <c r="G41" s="343">
        <v>4153</v>
      </c>
      <c r="H41" s="343">
        <v>4224</v>
      </c>
      <c r="I41" s="343">
        <v>4199</v>
      </c>
      <c r="J41" s="343">
        <v>4187</v>
      </c>
      <c r="K41" s="343">
        <v>4330</v>
      </c>
      <c r="L41" s="343">
        <v>4398</v>
      </c>
      <c r="M41" s="343">
        <v>4485</v>
      </c>
      <c r="N41" s="343">
        <v>4742</v>
      </c>
      <c r="O41" s="343">
        <v>4337</v>
      </c>
      <c r="P41" s="343">
        <v>4098</v>
      </c>
      <c r="Q41" s="343">
        <v>3928</v>
      </c>
      <c r="R41" s="343">
        <v>3809</v>
      </c>
      <c r="S41" s="343">
        <v>3768</v>
      </c>
      <c r="T41" s="343">
        <v>3876</v>
      </c>
      <c r="U41" s="343">
        <v>3684</v>
      </c>
      <c r="V41" s="343">
        <v>3620</v>
      </c>
      <c r="W41" s="343">
        <v>3350</v>
      </c>
      <c r="X41" s="343">
        <v>3395</v>
      </c>
      <c r="Y41" s="343">
        <v>3196</v>
      </c>
      <c r="Z41" s="343">
        <v>3311</v>
      </c>
      <c r="AA41" s="343">
        <v>3543</v>
      </c>
      <c r="AB41" s="343">
        <v>3510</v>
      </c>
      <c r="AC41" s="343">
        <v>3620</v>
      </c>
      <c r="AD41" s="343">
        <v>3689</v>
      </c>
      <c r="AE41" s="343">
        <v>3614</v>
      </c>
      <c r="AF41" s="343">
        <v>3582</v>
      </c>
      <c r="AG41" s="343">
        <v>3606</v>
      </c>
      <c r="AH41" s="343">
        <v>3607</v>
      </c>
      <c r="AI41" s="343">
        <v>3547</v>
      </c>
      <c r="AJ41" s="343">
        <v>3711</v>
      </c>
      <c r="AK41" s="343">
        <v>3691</v>
      </c>
      <c r="AL41" s="343">
        <v>3727</v>
      </c>
      <c r="AM41" s="343">
        <v>3828</v>
      </c>
      <c r="AN41" s="343">
        <v>3883</v>
      </c>
      <c r="AO41" s="343">
        <v>3929</v>
      </c>
      <c r="AP41" s="343">
        <v>3930</v>
      </c>
      <c r="AQ41" s="343">
        <v>3853</v>
      </c>
      <c r="AR41" s="343">
        <v>3731</v>
      </c>
      <c r="AS41" s="343">
        <v>3616</v>
      </c>
      <c r="AT41" s="343">
        <v>3601</v>
      </c>
      <c r="AU41" s="343">
        <v>3553</v>
      </c>
      <c r="AV41" s="343">
        <v>3407</v>
      </c>
      <c r="AW41" s="343">
        <v>3305</v>
      </c>
      <c r="AX41" s="343">
        <v>3382</v>
      </c>
      <c r="AY41" s="343">
        <v>3297</v>
      </c>
      <c r="AZ41" s="343">
        <v>3258</v>
      </c>
      <c r="BA41" s="343">
        <v>3229</v>
      </c>
      <c r="BB41" s="343">
        <v>3334</v>
      </c>
      <c r="BC41" s="343">
        <v>3421</v>
      </c>
      <c r="BD41" s="343">
        <v>3436</v>
      </c>
      <c r="BE41" s="343">
        <v>3514</v>
      </c>
      <c r="BF41" s="343">
        <v>3610</v>
      </c>
      <c r="BG41" s="343">
        <v>3530</v>
      </c>
      <c r="BH41" s="343">
        <v>3736</v>
      </c>
      <c r="BI41" s="343">
        <v>3728</v>
      </c>
      <c r="BJ41" s="343">
        <v>3593</v>
      </c>
      <c r="BK41" s="343">
        <v>3654</v>
      </c>
      <c r="BL41" s="343">
        <v>3610</v>
      </c>
      <c r="BM41" s="343">
        <v>3652</v>
      </c>
      <c r="BN41" s="343">
        <v>3553</v>
      </c>
      <c r="BO41" s="343">
        <v>3586</v>
      </c>
      <c r="BP41" s="343">
        <v>3646</v>
      </c>
      <c r="BQ41" s="343">
        <v>3709</v>
      </c>
      <c r="BR41" s="343">
        <v>3791</v>
      </c>
      <c r="BS41" s="343">
        <v>3788</v>
      </c>
      <c r="BT41" s="343">
        <v>3775</v>
      </c>
      <c r="BU41" s="343">
        <v>3734</v>
      </c>
      <c r="BV41" s="343">
        <v>3715</v>
      </c>
      <c r="BW41" s="343">
        <v>3670</v>
      </c>
      <c r="BX41" s="343">
        <v>3631</v>
      </c>
      <c r="BY41" s="343">
        <v>3603</v>
      </c>
      <c r="BZ41" s="343">
        <v>3582</v>
      </c>
      <c r="CA41" s="343">
        <v>3569</v>
      </c>
      <c r="CB41" s="343">
        <v>3567</v>
      </c>
      <c r="CC41" s="343">
        <v>3563</v>
      </c>
      <c r="CD41" s="343">
        <v>3580</v>
      </c>
      <c r="CE41" s="343">
        <v>3592</v>
      </c>
      <c r="CF41" s="343">
        <v>3631</v>
      </c>
    </row>
    <row r="42" spans="1:84" ht="15" x14ac:dyDescent="0.25">
      <c r="A42" s="342" t="s">
        <v>1532</v>
      </c>
      <c r="B42" s="342" t="s">
        <v>1692</v>
      </c>
      <c r="C42" s="342" t="s">
        <v>1703</v>
      </c>
      <c r="D42" s="343">
        <v>3873</v>
      </c>
      <c r="E42" s="343">
        <v>4014</v>
      </c>
      <c r="F42" s="343">
        <v>4062</v>
      </c>
      <c r="G42" s="343">
        <v>4078</v>
      </c>
      <c r="H42" s="343">
        <v>4137</v>
      </c>
      <c r="I42" s="343">
        <v>4205</v>
      </c>
      <c r="J42" s="343">
        <v>4204</v>
      </c>
      <c r="K42" s="343">
        <v>4170</v>
      </c>
      <c r="L42" s="343">
        <v>4311</v>
      </c>
      <c r="M42" s="343">
        <v>4414</v>
      </c>
      <c r="N42" s="343">
        <v>4477</v>
      </c>
      <c r="O42" s="343">
        <v>4751</v>
      </c>
      <c r="P42" s="343">
        <v>4343</v>
      </c>
      <c r="Q42" s="343">
        <v>4078</v>
      </c>
      <c r="R42" s="343">
        <v>3912</v>
      </c>
      <c r="S42" s="343">
        <v>3807</v>
      </c>
      <c r="T42" s="343">
        <v>3792</v>
      </c>
      <c r="U42" s="343">
        <v>3883</v>
      </c>
      <c r="V42" s="343">
        <v>3694</v>
      </c>
      <c r="W42" s="343">
        <v>3631</v>
      </c>
      <c r="X42" s="343">
        <v>3358</v>
      </c>
      <c r="Y42" s="343">
        <v>3422</v>
      </c>
      <c r="Z42" s="343">
        <v>3216</v>
      </c>
      <c r="AA42" s="343">
        <v>3351</v>
      </c>
      <c r="AB42" s="343">
        <v>3545</v>
      </c>
      <c r="AC42" s="343">
        <v>3517</v>
      </c>
      <c r="AD42" s="343">
        <v>3636</v>
      </c>
      <c r="AE42" s="343">
        <v>3706</v>
      </c>
      <c r="AF42" s="343">
        <v>3630</v>
      </c>
      <c r="AG42" s="343">
        <v>3594</v>
      </c>
      <c r="AH42" s="343">
        <v>3620</v>
      </c>
      <c r="AI42" s="343">
        <v>3616</v>
      </c>
      <c r="AJ42" s="343">
        <v>3551</v>
      </c>
      <c r="AK42" s="343">
        <v>3714</v>
      </c>
      <c r="AL42" s="343">
        <v>3695</v>
      </c>
      <c r="AM42" s="343">
        <v>3728</v>
      </c>
      <c r="AN42" s="343">
        <v>3829</v>
      </c>
      <c r="AO42" s="343">
        <v>3878</v>
      </c>
      <c r="AP42" s="343">
        <v>3924</v>
      </c>
      <c r="AQ42" s="343">
        <v>3923</v>
      </c>
      <c r="AR42" s="343">
        <v>3852</v>
      </c>
      <c r="AS42" s="343">
        <v>3733</v>
      </c>
      <c r="AT42" s="343">
        <v>3615</v>
      </c>
      <c r="AU42" s="343">
        <v>3601</v>
      </c>
      <c r="AV42" s="343">
        <v>3553</v>
      </c>
      <c r="AW42" s="343">
        <v>3408</v>
      </c>
      <c r="AX42" s="343">
        <v>3304</v>
      </c>
      <c r="AY42" s="343">
        <v>3380</v>
      </c>
      <c r="AZ42" s="343">
        <v>3295</v>
      </c>
      <c r="BA42" s="343">
        <v>3258</v>
      </c>
      <c r="BB42" s="343">
        <v>3228</v>
      </c>
      <c r="BC42" s="343">
        <v>3332</v>
      </c>
      <c r="BD42" s="343">
        <v>3421</v>
      </c>
      <c r="BE42" s="343">
        <v>3434</v>
      </c>
      <c r="BF42" s="343">
        <v>3514</v>
      </c>
      <c r="BG42" s="343">
        <v>3610</v>
      </c>
      <c r="BH42" s="343">
        <v>3531</v>
      </c>
      <c r="BI42" s="343">
        <v>3736</v>
      </c>
      <c r="BJ42" s="343">
        <v>3727</v>
      </c>
      <c r="BK42" s="343">
        <v>3588</v>
      </c>
      <c r="BL42" s="343">
        <v>3651</v>
      </c>
      <c r="BM42" s="343">
        <v>3606</v>
      </c>
      <c r="BN42" s="343">
        <v>3647</v>
      </c>
      <c r="BO42" s="343">
        <v>3548</v>
      </c>
      <c r="BP42" s="343">
        <v>3582</v>
      </c>
      <c r="BQ42" s="343">
        <v>3642</v>
      </c>
      <c r="BR42" s="343">
        <v>3706</v>
      </c>
      <c r="BS42" s="343">
        <v>3784</v>
      </c>
      <c r="BT42" s="343">
        <v>3784</v>
      </c>
      <c r="BU42" s="343">
        <v>3770</v>
      </c>
      <c r="BV42" s="343">
        <v>3730</v>
      </c>
      <c r="BW42" s="343">
        <v>3710</v>
      </c>
      <c r="BX42" s="343">
        <v>3665</v>
      </c>
      <c r="BY42" s="343">
        <v>3626</v>
      </c>
      <c r="BZ42" s="343">
        <v>3598</v>
      </c>
      <c r="CA42" s="343">
        <v>3577</v>
      </c>
      <c r="CB42" s="343">
        <v>3562</v>
      </c>
      <c r="CC42" s="343">
        <v>3561</v>
      </c>
      <c r="CD42" s="343">
        <v>3558</v>
      </c>
      <c r="CE42" s="343">
        <v>3577</v>
      </c>
      <c r="CF42" s="343">
        <v>3589</v>
      </c>
    </row>
    <row r="43" spans="1:84" ht="15" x14ac:dyDescent="0.25">
      <c r="A43" s="342" t="s">
        <v>1533</v>
      </c>
      <c r="B43" s="342" t="s">
        <v>1692</v>
      </c>
      <c r="C43" s="342" t="s">
        <v>1703</v>
      </c>
      <c r="D43" s="343">
        <v>3885</v>
      </c>
      <c r="E43" s="343">
        <v>3866</v>
      </c>
      <c r="F43" s="343">
        <v>3995</v>
      </c>
      <c r="G43" s="343">
        <v>4055</v>
      </c>
      <c r="H43" s="343">
        <v>4078</v>
      </c>
      <c r="I43" s="343">
        <v>4142</v>
      </c>
      <c r="J43" s="343">
        <v>4197</v>
      </c>
      <c r="K43" s="343">
        <v>4202</v>
      </c>
      <c r="L43" s="343">
        <v>4157</v>
      </c>
      <c r="M43" s="343">
        <v>4309</v>
      </c>
      <c r="N43" s="343">
        <v>4397</v>
      </c>
      <c r="O43" s="343">
        <v>4462</v>
      </c>
      <c r="P43" s="343">
        <v>4748</v>
      </c>
      <c r="Q43" s="343">
        <v>4334</v>
      </c>
      <c r="R43" s="343">
        <v>4093</v>
      </c>
      <c r="S43" s="343">
        <v>3927</v>
      </c>
      <c r="T43" s="343">
        <v>3816</v>
      </c>
      <c r="U43" s="343">
        <v>3794</v>
      </c>
      <c r="V43" s="343">
        <v>3886</v>
      </c>
      <c r="W43" s="343">
        <v>3705</v>
      </c>
      <c r="X43" s="343">
        <v>3644</v>
      </c>
      <c r="Y43" s="343">
        <v>3383</v>
      </c>
      <c r="Z43" s="343">
        <v>3435</v>
      </c>
      <c r="AA43" s="343">
        <v>3212</v>
      </c>
      <c r="AB43" s="343">
        <v>3362</v>
      </c>
      <c r="AC43" s="343">
        <v>3558</v>
      </c>
      <c r="AD43" s="343">
        <v>3557</v>
      </c>
      <c r="AE43" s="343">
        <v>3659</v>
      </c>
      <c r="AF43" s="343">
        <v>3721</v>
      </c>
      <c r="AG43" s="343">
        <v>3642</v>
      </c>
      <c r="AH43" s="343">
        <v>3605</v>
      </c>
      <c r="AI43" s="343">
        <v>3630</v>
      </c>
      <c r="AJ43" s="343">
        <v>3629</v>
      </c>
      <c r="AK43" s="343">
        <v>3558</v>
      </c>
      <c r="AL43" s="343">
        <v>3722</v>
      </c>
      <c r="AM43" s="343">
        <v>3701</v>
      </c>
      <c r="AN43" s="343">
        <v>3736</v>
      </c>
      <c r="AO43" s="343">
        <v>3837</v>
      </c>
      <c r="AP43" s="343">
        <v>3888</v>
      </c>
      <c r="AQ43" s="343">
        <v>3930</v>
      </c>
      <c r="AR43" s="343">
        <v>3931</v>
      </c>
      <c r="AS43" s="343">
        <v>3860</v>
      </c>
      <c r="AT43" s="343">
        <v>3739</v>
      </c>
      <c r="AU43" s="343">
        <v>3622</v>
      </c>
      <c r="AV43" s="343">
        <v>3607</v>
      </c>
      <c r="AW43" s="343">
        <v>3560</v>
      </c>
      <c r="AX43" s="343">
        <v>3415</v>
      </c>
      <c r="AY43" s="343">
        <v>3309</v>
      </c>
      <c r="AZ43" s="343">
        <v>3386</v>
      </c>
      <c r="BA43" s="343">
        <v>3301</v>
      </c>
      <c r="BB43" s="343">
        <v>3267</v>
      </c>
      <c r="BC43" s="343">
        <v>3236</v>
      </c>
      <c r="BD43" s="343">
        <v>3340</v>
      </c>
      <c r="BE43" s="343">
        <v>3429</v>
      </c>
      <c r="BF43" s="343">
        <v>3443</v>
      </c>
      <c r="BG43" s="343">
        <v>3523</v>
      </c>
      <c r="BH43" s="343">
        <v>3617</v>
      </c>
      <c r="BI43" s="343">
        <v>3540</v>
      </c>
      <c r="BJ43" s="343">
        <v>3743</v>
      </c>
      <c r="BK43" s="343">
        <v>3736</v>
      </c>
      <c r="BL43" s="343">
        <v>3600</v>
      </c>
      <c r="BM43" s="343">
        <v>3659</v>
      </c>
      <c r="BN43" s="343">
        <v>3616</v>
      </c>
      <c r="BO43" s="343">
        <v>3658</v>
      </c>
      <c r="BP43" s="343">
        <v>3556</v>
      </c>
      <c r="BQ43" s="343">
        <v>3591</v>
      </c>
      <c r="BR43" s="343">
        <v>3650</v>
      </c>
      <c r="BS43" s="343">
        <v>3712</v>
      </c>
      <c r="BT43" s="343">
        <v>3787</v>
      </c>
      <c r="BU43" s="343">
        <v>3788</v>
      </c>
      <c r="BV43" s="343">
        <v>3774</v>
      </c>
      <c r="BW43" s="343">
        <v>3735</v>
      </c>
      <c r="BX43" s="343">
        <v>3715</v>
      </c>
      <c r="BY43" s="343">
        <v>3670</v>
      </c>
      <c r="BZ43" s="343">
        <v>3632</v>
      </c>
      <c r="CA43" s="343">
        <v>3604</v>
      </c>
      <c r="CB43" s="343">
        <v>3584</v>
      </c>
      <c r="CC43" s="343">
        <v>3569</v>
      </c>
      <c r="CD43" s="343">
        <v>3570</v>
      </c>
      <c r="CE43" s="343">
        <v>3568</v>
      </c>
      <c r="CF43" s="343">
        <v>3586</v>
      </c>
    </row>
    <row r="44" spans="1:84" ht="15" x14ac:dyDescent="0.25">
      <c r="A44" s="342" t="s">
        <v>1534</v>
      </c>
      <c r="B44" s="342" t="s">
        <v>1692</v>
      </c>
      <c r="C44" s="342" t="s">
        <v>1703</v>
      </c>
      <c r="D44" s="343">
        <v>3685</v>
      </c>
      <c r="E44" s="343">
        <v>3873</v>
      </c>
      <c r="F44" s="343">
        <v>3855</v>
      </c>
      <c r="G44" s="343">
        <v>3978</v>
      </c>
      <c r="H44" s="343">
        <v>4050</v>
      </c>
      <c r="I44" s="343">
        <v>4075</v>
      </c>
      <c r="J44" s="343">
        <v>4113</v>
      </c>
      <c r="K44" s="343">
        <v>4202</v>
      </c>
      <c r="L44" s="343">
        <v>4193</v>
      </c>
      <c r="M44" s="343">
        <v>4159</v>
      </c>
      <c r="N44" s="343">
        <v>4295</v>
      </c>
      <c r="O44" s="343">
        <v>4385</v>
      </c>
      <c r="P44" s="343">
        <v>4472</v>
      </c>
      <c r="Q44" s="343">
        <v>4741</v>
      </c>
      <c r="R44" s="343">
        <v>4310</v>
      </c>
      <c r="S44" s="343">
        <v>4080</v>
      </c>
      <c r="T44" s="343">
        <v>3928</v>
      </c>
      <c r="U44" s="343">
        <v>3827</v>
      </c>
      <c r="V44" s="343">
        <v>3816</v>
      </c>
      <c r="W44" s="343">
        <v>3899</v>
      </c>
      <c r="X44" s="343">
        <v>3713</v>
      </c>
      <c r="Y44" s="343">
        <v>3650</v>
      </c>
      <c r="Z44" s="343">
        <v>3406</v>
      </c>
      <c r="AA44" s="343">
        <v>3460</v>
      </c>
      <c r="AB44" s="343">
        <v>3223</v>
      </c>
      <c r="AC44" s="343">
        <v>3360</v>
      </c>
      <c r="AD44" s="343">
        <v>3595</v>
      </c>
      <c r="AE44" s="343">
        <v>3567</v>
      </c>
      <c r="AF44" s="343">
        <v>3669</v>
      </c>
      <c r="AG44" s="343">
        <v>3724</v>
      </c>
      <c r="AH44" s="343">
        <v>3648</v>
      </c>
      <c r="AI44" s="343">
        <v>3609</v>
      </c>
      <c r="AJ44" s="343">
        <v>3629</v>
      </c>
      <c r="AK44" s="343">
        <v>3629</v>
      </c>
      <c r="AL44" s="343">
        <v>3558</v>
      </c>
      <c r="AM44" s="343">
        <v>3720</v>
      </c>
      <c r="AN44" s="343">
        <v>3697</v>
      </c>
      <c r="AO44" s="343">
        <v>3735</v>
      </c>
      <c r="AP44" s="343">
        <v>3835</v>
      </c>
      <c r="AQ44" s="343">
        <v>3882</v>
      </c>
      <c r="AR44" s="343">
        <v>3926</v>
      </c>
      <c r="AS44" s="343">
        <v>3926</v>
      </c>
      <c r="AT44" s="343">
        <v>3856</v>
      </c>
      <c r="AU44" s="343">
        <v>3739</v>
      </c>
      <c r="AV44" s="343">
        <v>3623</v>
      </c>
      <c r="AW44" s="343">
        <v>3605</v>
      </c>
      <c r="AX44" s="343">
        <v>3563</v>
      </c>
      <c r="AY44" s="343">
        <v>3412</v>
      </c>
      <c r="AZ44" s="343">
        <v>3309</v>
      </c>
      <c r="BA44" s="343">
        <v>3385</v>
      </c>
      <c r="BB44" s="343">
        <v>3298</v>
      </c>
      <c r="BC44" s="343">
        <v>3268</v>
      </c>
      <c r="BD44" s="343">
        <v>3236</v>
      </c>
      <c r="BE44" s="343">
        <v>3340</v>
      </c>
      <c r="BF44" s="343">
        <v>3430</v>
      </c>
      <c r="BG44" s="343">
        <v>3442</v>
      </c>
      <c r="BH44" s="343">
        <v>3523</v>
      </c>
      <c r="BI44" s="343">
        <v>3615</v>
      </c>
      <c r="BJ44" s="343">
        <v>3540</v>
      </c>
      <c r="BK44" s="343">
        <v>3742</v>
      </c>
      <c r="BL44" s="343">
        <v>3736</v>
      </c>
      <c r="BM44" s="343">
        <v>3597</v>
      </c>
      <c r="BN44" s="343">
        <v>3659</v>
      </c>
      <c r="BO44" s="343">
        <v>3616</v>
      </c>
      <c r="BP44" s="343">
        <v>3657</v>
      </c>
      <c r="BQ44" s="343">
        <v>3554</v>
      </c>
      <c r="BR44" s="343">
        <v>3589</v>
      </c>
      <c r="BS44" s="343">
        <v>3647</v>
      </c>
      <c r="BT44" s="343">
        <v>3710</v>
      </c>
      <c r="BU44" s="343">
        <v>3784</v>
      </c>
      <c r="BV44" s="343">
        <v>3784</v>
      </c>
      <c r="BW44" s="343">
        <v>3772</v>
      </c>
      <c r="BX44" s="343">
        <v>3733</v>
      </c>
      <c r="BY44" s="343">
        <v>3710</v>
      </c>
      <c r="BZ44" s="343">
        <v>3667</v>
      </c>
      <c r="CA44" s="343">
        <v>3630</v>
      </c>
      <c r="CB44" s="343">
        <v>3601</v>
      </c>
      <c r="CC44" s="343">
        <v>3582</v>
      </c>
      <c r="CD44" s="343">
        <v>3567</v>
      </c>
      <c r="CE44" s="343">
        <v>3568</v>
      </c>
      <c r="CF44" s="343">
        <v>3567</v>
      </c>
    </row>
    <row r="45" spans="1:84" ht="15" x14ac:dyDescent="0.25">
      <c r="A45" s="342" t="s">
        <v>1535</v>
      </c>
      <c r="B45" s="342" t="s">
        <v>1692</v>
      </c>
      <c r="C45" s="342" t="s">
        <v>1703</v>
      </c>
      <c r="D45" s="343">
        <v>3616</v>
      </c>
      <c r="E45" s="343">
        <v>3646</v>
      </c>
      <c r="F45" s="343">
        <v>3873</v>
      </c>
      <c r="G45" s="343">
        <v>3850</v>
      </c>
      <c r="H45" s="343">
        <v>3967</v>
      </c>
      <c r="I45" s="343">
        <v>4057</v>
      </c>
      <c r="J45" s="343">
        <v>4038</v>
      </c>
      <c r="K45" s="343">
        <v>4114</v>
      </c>
      <c r="L45" s="343">
        <v>4197</v>
      </c>
      <c r="M45" s="343">
        <v>4189</v>
      </c>
      <c r="N45" s="343">
        <v>4146</v>
      </c>
      <c r="O45" s="343">
        <v>4297</v>
      </c>
      <c r="P45" s="343">
        <v>4375</v>
      </c>
      <c r="Q45" s="343">
        <v>4457</v>
      </c>
      <c r="R45" s="343">
        <v>4750</v>
      </c>
      <c r="S45" s="343">
        <v>4322</v>
      </c>
      <c r="T45" s="343">
        <v>4072</v>
      </c>
      <c r="U45" s="343">
        <v>3949</v>
      </c>
      <c r="V45" s="343">
        <v>3827</v>
      </c>
      <c r="W45" s="343">
        <v>3810</v>
      </c>
      <c r="X45" s="343">
        <v>3931</v>
      </c>
      <c r="Y45" s="343">
        <v>3716</v>
      </c>
      <c r="Z45" s="343">
        <v>3666</v>
      </c>
      <c r="AA45" s="343">
        <v>3411</v>
      </c>
      <c r="AB45" s="343">
        <v>3455</v>
      </c>
      <c r="AC45" s="343">
        <v>3230</v>
      </c>
      <c r="AD45" s="343">
        <v>3372</v>
      </c>
      <c r="AE45" s="343">
        <v>3590</v>
      </c>
      <c r="AF45" s="343">
        <v>3558</v>
      </c>
      <c r="AG45" s="343">
        <v>3660</v>
      </c>
      <c r="AH45" s="343">
        <v>3710</v>
      </c>
      <c r="AI45" s="343">
        <v>3636</v>
      </c>
      <c r="AJ45" s="343">
        <v>3593</v>
      </c>
      <c r="AK45" s="343">
        <v>3612</v>
      </c>
      <c r="AL45" s="343">
        <v>3616</v>
      </c>
      <c r="AM45" s="343">
        <v>3534</v>
      </c>
      <c r="AN45" s="343">
        <v>3693</v>
      </c>
      <c r="AO45" s="343">
        <v>3673</v>
      </c>
      <c r="AP45" s="343">
        <v>3715</v>
      </c>
      <c r="AQ45" s="343">
        <v>3810</v>
      </c>
      <c r="AR45" s="343">
        <v>3863</v>
      </c>
      <c r="AS45" s="343">
        <v>3907</v>
      </c>
      <c r="AT45" s="343">
        <v>3905</v>
      </c>
      <c r="AU45" s="343">
        <v>3833</v>
      </c>
      <c r="AV45" s="343">
        <v>3721</v>
      </c>
      <c r="AW45" s="343">
        <v>3602</v>
      </c>
      <c r="AX45" s="343">
        <v>3582</v>
      </c>
      <c r="AY45" s="343">
        <v>3547</v>
      </c>
      <c r="AZ45" s="343">
        <v>3395</v>
      </c>
      <c r="BA45" s="343">
        <v>3295</v>
      </c>
      <c r="BB45" s="343">
        <v>3370</v>
      </c>
      <c r="BC45" s="343">
        <v>3285</v>
      </c>
      <c r="BD45" s="343">
        <v>3254</v>
      </c>
      <c r="BE45" s="343">
        <v>3221</v>
      </c>
      <c r="BF45" s="343">
        <v>3322</v>
      </c>
      <c r="BG45" s="343">
        <v>3414</v>
      </c>
      <c r="BH45" s="343">
        <v>3423</v>
      </c>
      <c r="BI45" s="343">
        <v>3506</v>
      </c>
      <c r="BJ45" s="343">
        <v>3597</v>
      </c>
      <c r="BK45" s="343">
        <v>3522</v>
      </c>
      <c r="BL45" s="343">
        <v>3726</v>
      </c>
      <c r="BM45" s="343">
        <v>3720</v>
      </c>
      <c r="BN45" s="343">
        <v>3578</v>
      </c>
      <c r="BO45" s="343">
        <v>3641</v>
      </c>
      <c r="BP45" s="343">
        <v>3599</v>
      </c>
      <c r="BQ45" s="343">
        <v>3635</v>
      </c>
      <c r="BR45" s="343">
        <v>3535</v>
      </c>
      <c r="BS45" s="343">
        <v>3569</v>
      </c>
      <c r="BT45" s="343">
        <v>3627</v>
      </c>
      <c r="BU45" s="343">
        <v>3691</v>
      </c>
      <c r="BV45" s="343">
        <v>3764</v>
      </c>
      <c r="BW45" s="343">
        <v>3765</v>
      </c>
      <c r="BX45" s="343">
        <v>3752</v>
      </c>
      <c r="BY45" s="343">
        <v>3715</v>
      </c>
      <c r="BZ45" s="343">
        <v>3689</v>
      </c>
      <c r="CA45" s="343">
        <v>3646</v>
      </c>
      <c r="CB45" s="343">
        <v>3610</v>
      </c>
      <c r="CC45" s="343">
        <v>3582</v>
      </c>
      <c r="CD45" s="343">
        <v>3563</v>
      </c>
      <c r="CE45" s="343">
        <v>3547</v>
      </c>
      <c r="CF45" s="343">
        <v>3550</v>
      </c>
    </row>
    <row r="46" spans="1:84" ht="15" x14ac:dyDescent="0.25">
      <c r="A46" s="342" t="s">
        <v>1536</v>
      </c>
      <c r="B46" s="342" t="s">
        <v>1692</v>
      </c>
      <c r="C46" s="342" t="s">
        <v>1703</v>
      </c>
      <c r="D46" s="343">
        <v>3719</v>
      </c>
      <c r="E46" s="343">
        <v>3604</v>
      </c>
      <c r="F46" s="343">
        <v>3643</v>
      </c>
      <c r="G46" s="343">
        <v>3860</v>
      </c>
      <c r="H46" s="343">
        <v>3846</v>
      </c>
      <c r="I46" s="343">
        <v>3954</v>
      </c>
      <c r="J46" s="343">
        <v>4037</v>
      </c>
      <c r="K46" s="343">
        <v>4007</v>
      </c>
      <c r="L46" s="343">
        <v>4117</v>
      </c>
      <c r="M46" s="343">
        <v>4166</v>
      </c>
      <c r="N46" s="343">
        <v>4168</v>
      </c>
      <c r="O46" s="343">
        <v>4147</v>
      </c>
      <c r="P46" s="343">
        <v>4292</v>
      </c>
      <c r="Q46" s="343">
        <v>4359</v>
      </c>
      <c r="R46" s="343">
        <v>4445</v>
      </c>
      <c r="S46" s="343">
        <v>4723</v>
      </c>
      <c r="T46" s="343">
        <v>4334</v>
      </c>
      <c r="U46" s="343">
        <v>4092</v>
      </c>
      <c r="V46" s="343">
        <v>3940</v>
      </c>
      <c r="W46" s="343">
        <v>3847</v>
      </c>
      <c r="X46" s="343">
        <v>3828</v>
      </c>
      <c r="Y46" s="343">
        <v>3982</v>
      </c>
      <c r="Z46" s="343">
        <v>3738</v>
      </c>
      <c r="AA46" s="343">
        <v>3697</v>
      </c>
      <c r="AB46" s="343">
        <v>3403</v>
      </c>
      <c r="AC46" s="343">
        <v>3478</v>
      </c>
      <c r="AD46" s="343">
        <v>3249</v>
      </c>
      <c r="AE46" s="343">
        <v>3371</v>
      </c>
      <c r="AF46" s="343">
        <v>3588</v>
      </c>
      <c r="AG46" s="343">
        <v>3563</v>
      </c>
      <c r="AH46" s="343">
        <v>3662</v>
      </c>
      <c r="AI46" s="343">
        <v>3704</v>
      </c>
      <c r="AJ46" s="343">
        <v>3633</v>
      </c>
      <c r="AK46" s="343">
        <v>3592</v>
      </c>
      <c r="AL46" s="343">
        <v>3608</v>
      </c>
      <c r="AM46" s="343">
        <v>3608</v>
      </c>
      <c r="AN46" s="343">
        <v>3530</v>
      </c>
      <c r="AO46" s="343">
        <v>3691</v>
      </c>
      <c r="AP46" s="343">
        <v>3670</v>
      </c>
      <c r="AQ46" s="343">
        <v>3713</v>
      </c>
      <c r="AR46" s="343">
        <v>3808</v>
      </c>
      <c r="AS46" s="343">
        <v>3863</v>
      </c>
      <c r="AT46" s="343">
        <v>3909</v>
      </c>
      <c r="AU46" s="343">
        <v>3905</v>
      </c>
      <c r="AV46" s="343">
        <v>3832</v>
      </c>
      <c r="AW46" s="343">
        <v>3717</v>
      </c>
      <c r="AX46" s="343">
        <v>3601</v>
      </c>
      <c r="AY46" s="343">
        <v>3581</v>
      </c>
      <c r="AZ46" s="343">
        <v>3540</v>
      </c>
      <c r="BA46" s="343">
        <v>3389</v>
      </c>
      <c r="BB46" s="343">
        <v>3286</v>
      </c>
      <c r="BC46" s="343">
        <v>3364</v>
      </c>
      <c r="BD46" s="343">
        <v>3278</v>
      </c>
      <c r="BE46" s="343">
        <v>3247</v>
      </c>
      <c r="BF46" s="343">
        <v>3216</v>
      </c>
      <c r="BG46" s="343">
        <v>3318</v>
      </c>
      <c r="BH46" s="343">
        <v>3407</v>
      </c>
      <c r="BI46" s="343">
        <v>3418</v>
      </c>
      <c r="BJ46" s="343">
        <v>3502</v>
      </c>
      <c r="BK46" s="343">
        <v>3595</v>
      </c>
      <c r="BL46" s="343">
        <v>3521</v>
      </c>
      <c r="BM46" s="343">
        <v>3723</v>
      </c>
      <c r="BN46" s="343">
        <v>3714</v>
      </c>
      <c r="BO46" s="343">
        <v>3578</v>
      </c>
      <c r="BP46" s="343">
        <v>3637</v>
      </c>
      <c r="BQ46" s="343">
        <v>3596</v>
      </c>
      <c r="BR46" s="343">
        <v>3628</v>
      </c>
      <c r="BS46" s="343">
        <v>3530</v>
      </c>
      <c r="BT46" s="343">
        <v>3564</v>
      </c>
      <c r="BU46" s="343">
        <v>3624</v>
      </c>
      <c r="BV46" s="343">
        <v>3689</v>
      </c>
      <c r="BW46" s="343">
        <v>3761</v>
      </c>
      <c r="BX46" s="343">
        <v>3761</v>
      </c>
      <c r="BY46" s="343">
        <v>3751</v>
      </c>
      <c r="BZ46" s="343">
        <v>3713</v>
      </c>
      <c r="CA46" s="343">
        <v>3688</v>
      </c>
      <c r="CB46" s="343">
        <v>3643</v>
      </c>
      <c r="CC46" s="343">
        <v>3609</v>
      </c>
      <c r="CD46" s="343">
        <v>3577</v>
      </c>
      <c r="CE46" s="343">
        <v>3559</v>
      </c>
      <c r="CF46" s="343">
        <v>3541</v>
      </c>
    </row>
    <row r="47" spans="1:84" ht="15" x14ac:dyDescent="0.25">
      <c r="A47" s="342" t="s">
        <v>1537</v>
      </c>
      <c r="B47" s="342" t="s">
        <v>1692</v>
      </c>
      <c r="C47" s="342" t="s">
        <v>1703</v>
      </c>
      <c r="D47" s="343">
        <v>3720</v>
      </c>
      <c r="E47" s="343">
        <v>3723</v>
      </c>
      <c r="F47" s="343">
        <v>3614</v>
      </c>
      <c r="G47" s="343">
        <v>3636</v>
      </c>
      <c r="H47" s="343">
        <v>3878</v>
      </c>
      <c r="I47" s="343">
        <v>3842</v>
      </c>
      <c r="J47" s="343">
        <v>3944</v>
      </c>
      <c r="K47" s="343">
        <v>4037</v>
      </c>
      <c r="L47" s="343">
        <v>3991</v>
      </c>
      <c r="M47" s="343">
        <v>4126</v>
      </c>
      <c r="N47" s="343">
        <v>4145</v>
      </c>
      <c r="O47" s="343">
        <v>4170</v>
      </c>
      <c r="P47" s="343">
        <v>4152</v>
      </c>
      <c r="Q47" s="343">
        <v>4271</v>
      </c>
      <c r="R47" s="343">
        <v>4336</v>
      </c>
      <c r="S47" s="343">
        <v>4429</v>
      </c>
      <c r="T47" s="343">
        <v>4728</v>
      </c>
      <c r="U47" s="343">
        <v>4339</v>
      </c>
      <c r="V47" s="343">
        <v>4106</v>
      </c>
      <c r="W47" s="343">
        <v>3946</v>
      </c>
      <c r="X47" s="343">
        <v>3860</v>
      </c>
      <c r="Y47" s="343">
        <v>3830</v>
      </c>
      <c r="Z47" s="343">
        <v>3991</v>
      </c>
      <c r="AA47" s="343">
        <v>3755</v>
      </c>
      <c r="AB47" s="343">
        <v>3687</v>
      </c>
      <c r="AC47" s="343">
        <v>3424</v>
      </c>
      <c r="AD47" s="343">
        <v>3462</v>
      </c>
      <c r="AE47" s="343">
        <v>3257</v>
      </c>
      <c r="AF47" s="343">
        <v>3373</v>
      </c>
      <c r="AG47" s="343">
        <v>3593</v>
      </c>
      <c r="AH47" s="343">
        <v>3568</v>
      </c>
      <c r="AI47" s="343">
        <v>3664</v>
      </c>
      <c r="AJ47" s="343">
        <v>3705</v>
      </c>
      <c r="AK47" s="343">
        <v>3634</v>
      </c>
      <c r="AL47" s="343">
        <v>3590</v>
      </c>
      <c r="AM47" s="343">
        <v>3605</v>
      </c>
      <c r="AN47" s="343">
        <v>3605</v>
      </c>
      <c r="AO47" s="343">
        <v>3524</v>
      </c>
      <c r="AP47" s="343">
        <v>3685</v>
      </c>
      <c r="AQ47" s="343">
        <v>3665</v>
      </c>
      <c r="AR47" s="343">
        <v>3708</v>
      </c>
      <c r="AS47" s="343">
        <v>3804</v>
      </c>
      <c r="AT47" s="343">
        <v>3860</v>
      </c>
      <c r="AU47" s="343">
        <v>3910</v>
      </c>
      <c r="AV47" s="343">
        <v>3904</v>
      </c>
      <c r="AW47" s="343">
        <v>3829</v>
      </c>
      <c r="AX47" s="343">
        <v>3708</v>
      </c>
      <c r="AY47" s="343">
        <v>3594</v>
      </c>
      <c r="AZ47" s="343">
        <v>3573</v>
      </c>
      <c r="BA47" s="343">
        <v>3534</v>
      </c>
      <c r="BB47" s="343">
        <v>3385</v>
      </c>
      <c r="BC47" s="343">
        <v>3284</v>
      </c>
      <c r="BD47" s="343">
        <v>3359</v>
      </c>
      <c r="BE47" s="343">
        <v>3274</v>
      </c>
      <c r="BF47" s="343">
        <v>3244</v>
      </c>
      <c r="BG47" s="343">
        <v>3213</v>
      </c>
      <c r="BH47" s="343">
        <v>3315</v>
      </c>
      <c r="BI47" s="343">
        <v>3403</v>
      </c>
      <c r="BJ47" s="343">
        <v>3411</v>
      </c>
      <c r="BK47" s="343">
        <v>3497</v>
      </c>
      <c r="BL47" s="343">
        <v>3587</v>
      </c>
      <c r="BM47" s="343">
        <v>3514</v>
      </c>
      <c r="BN47" s="343">
        <v>3717</v>
      </c>
      <c r="BO47" s="343">
        <v>3709</v>
      </c>
      <c r="BP47" s="343">
        <v>3575</v>
      </c>
      <c r="BQ47" s="343">
        <v>3631</v>
      </c>
      <c r="BR47" s="343">
        <v>3588</v>
      </c>
      <c r="BS47" s="343">
        <v>3621</v>
      </c>
      <c r="BT47" s="343">
        <v>3523</v>
      </c>
      <c r="BU47" s="343">
        <v>3558</v>
      </c>
      <c r="BV47" s="343">
        <v>3616</v>
      </c>
      <c r="BW47" s="343">
        <v>3681</v>
      </c>
      <c r="BX47" s="343">
        <v>3753</v>
      </c>
      <c r="BY47" s="343">
        <v>3754</v>
      </c>
      <c r="BZ47" s="343">
        <v>3743</v>
      </c>
      <c r="CA47" s="343">
        <v>3701</v>
      </c>
      <c r="CB47" s="343">
        <v>3680</v>
      </c>
      <c r="CC47" s="343">
        <v>3637</v>
      </c>
      <c r="CD47" s="343">
        <v>3606</v>
      </c>
      <c r="CE47" s="343">
        <v>3573</v>
      </c>
      <c r="CF47" s="343">
        <v>3554</v>
      </c>
    </row>
    <row r="48" spans="1:84" ht="15" x14ac:dyDescent="0.25">
      <c r="A48" s="342" t="s">
        <v>1538</v>
      </c>
      <c r="B48" s="342" t="s">
        <v>1692</v>
      </c>
      <c r="C48" s="342" t="s">
        <v>1703</v>
      </c>
      <c r="D48" s="343">
        <v>3700</v>
      </c>
      <c r="E48" s="343">
        <v>3727</v>
      </c>
      <c r="F48" s="343">
        <v>3722</v>
      </c>
      <c r="G48" s="343">
        <v>3614</v>
      </c>
      <c r="H48" s="343">
        <v>3616</v>
      </c>
      <c r="I48" s="343">
        <v>3871</v>
      </c>
      <c r="J48" s="343">
        <v>3822</v>
      </c>
      <c r="K48" s="343">
        <v>3940</v>
      </c>
      <c r="L48" s="343">
        <v>4032</v>
      </c>
      <c r="M48" s="343">
        <v>3996</v>
      </c>
      <c r="N48" s="343">
        <v>4115</v>
      </c>
      <c r="O48" s="343">
        <v>4138</v>
      </c>
      <c r="P48" s="343">
        <v>4137</v>
      </c>
      <c r="Q48" s="343">
        <v>4132</v>
      </c>
      <c r="R48" s="343">
        <v>4258</v>
      </c>
      <c r="S48" s="343">
        <v>4333</v>
      </c>
      <c r="T48" s="343">
        <v>4420</v>
      </c>
      <c r="U48" s="343">
        <v>4722</v>
      </c>
      <c r="V48" s="343">
        <v>4340</v>
      </c>
      <c r="W48" s="343">
        <v>4118</v>
      </c>
      <c r="X48" s="343">
        <v>3935</v>
      </c>
      <c r="Y48" s="343">
        <v>3858</v>
      </c>
      <c r="Z48" s="343">
        <v>3812</v>
      </c>
      <c r="AA48" s="343">
        <v>3953</v>
      </c>
      <c r="AB48" s="343">
        <v>3755</v>
      </c>
      <c r="AC48" s="343">
        <v>3713</v>
      </c>
      <c r="AD48" s="343">
        <v>3435</v>
      </c>
      <c r="AE48" s="343">
        <v>3464</v>
      </c>
      <c r="AF48" s="343">
        <v>3260</v>
      </c>
      <c r="AG48" s="343">
        <v>3374</v>
      </c>
      <c r="AH48" s="343">
        <v>3597</v>
      </c>
      <c r="AI48" s="343">
        <v>3571</v>
      </c>
      <c r="AJ48" s="343">
        <v>3666</v>
      </c>
      <c r="AK48" s="343">
        <v>3705</v>
      </c>
      <c r="AL48" s="343">
        <v>3637</v>
      </c>
      <c r="AM48" s="343">
        <v>3588</v>
      </c>
      <c r="AN48" s="343">
        <v>3604</v>
      </c>
      <c r="AO48" s="343">
        <v>3601</v>
      </c>
      <c r="AP48" s="343">
        <v>3514</v>
      </c>
      <c r="AQ48" s="343">
        <v>3679</v>
      </c>
      <c r="AR48" s="343">
        <v>3655</v>
      </c>
      <c r="AS48" s="343">
        <v>3701</v>
      </c>
      <c r="AT48" s="343">
        <v>3801</v>
      </c>
      <c r="AU48" s="343">
        <v>3852</v>
      </c>
      <c r="AV48" s="343">
        <v>3906</v>
      </c>
      <c r="AW48" s="343">
        <v>3896</v>
      </c>
      <c r="AX48" s="343">
        <v>3821</v>
      </c>
      <c r="AY48" s="343">
        <v>3699</v>
      </c>
      <c r="AZ48" s="343">
        <v>3584</v>
      </c>
      <c r="BA48" s="343">
        <v>3563</v>
      </c>
      <c r="BB48" s="343">
        <v>3525</v>
      </c>
      <c r="BC48" s="343">
        <v>3377</v>
      </c>
      <c r="BD48" s="343">
        <v>3276</v>
      </c>
      <c r="BE48" s="343">
        <v>3352</v>
      </c>
      <c r="BF48" s="343">
        <v>3269</v>
      </c>
      <c r="BG48" s="343">
        <v>3238</v>
      </c>
      <c r="BH48" s="343">
        <v>3207</v>
      </c>
      <c r="BI48" s="343">
        <v>3309</v>
      </c>
      <c r="BJ48" s="343">
        <v>3396</v>
      </c>
      <c r="BK48" s="343">
        <v>3404</v>
      </c>
      <c r="BL48" s="343">
        <v>3491</v>
      </c>
      <c r="BM48" s="343">
        <v>3580</v>
      </c>
      <c r="BN48" s="343">
        <v>3505</v>
      </c>
      <c r="BO48" s="343">
        <v>3708</v>
      </c>
      <c r="BP48" s="343">
        <v>3701</v>
      </c>
      <c r="BQ48" s="343">
        <v>3562</v>
      </c>
      <c r="BR48" s="343">
        <v>3624</v>
      </c>
      <c r="BS48" s="343">
        <v>3577</v>
      </c>
      <c r="BT48" s="343">
        <v>3610</v>
      </c>
      <c r="BU48" s="343">
        <v>3513</v>
      </c>
      <c r="BV48" s="343">
        <v>3547</v>
      </c>
      <c r="BW48" s="343">
        <v>3607</v>
      </c>
      <c r="BX48" s="343">
        <v>3671</v>
      </c>
      <c r="BY48" s="343">
        <v>3744</v>
      </c>
      <c r="BZ48" s="343">
        <v>3743</v>
      </c>
      <c r="CA48" s="343">
        <v>3734</v>
      </c>
      <c r="CB48" s="343">
        <v>3692</v>
      </c>
      <c r="CC48" s="343">
        <v>3672</v>
      </c>
      <c r="CD48" s="343">
        <v>3630</v>
      </c>
      <c r="CE48" s="343">
        <v>3600</v>
      </c>
      <c r="CF48" s="343">
        <v>3568</v>
      </c>
    </row>
    <row r="49" spans="1:84" ht="15" x14ac:dyDescent="0.25">
      <c r="A49" s="342" t="s">
        <v>1539</v>
      </c>
      <c r="B49" s="342" t="s">
        <v>1692</v>
      </c>
      <c r="C49" s="342" t="s">
        <v>1703</v>
      </c>
      <c r="D49" s="343">
        <v>3829</v>
      </c>
      <c r="E49" s="343">
        <v>3696</v>
      </c>
      <c r="F49" s="343">
        <v>3715</v>
      </c>
      <c r="G49" s="343">
        <v>3700</v>
      </c>
      <c r="H49" s="343">
        <v>3613</v>
      </c>
      <c r="I49" s="343">
        <v>3623</v>
      </c>
      <c r="J49" s="343">
        <v>3853</v>
      </c>
      <c r="K49" s="343">
        <v>3803</v>
      </c>
      <c r="L49" s="343">
        <v>3932</v>
      </c>
      <c r="M49" s="343">
        <v>4009</v>
      </c>
      <c r="N49" s="343">
        <v>3977</v>
      </c>
      <c r="O49" s="343">
        <v>4114</v>
      </c>
      <c r="P49" s="343">
        <v>4126</v>
      </c>
      <c r="Q49" s="343">
        <v>4132</v>
      </c>
      <c r="R49" s="343">
        <v>4129</v>
      </c>
      <c r="S49" s="343">
        <v>4259</v>
      </c>
      <c r="T49" s="343">
        <v>4338</v>
      </c>
      <c r="U49" s="343">
        <v>4421</v>
      </c>
      <c r="V49" s="343">
        <v>4721</v>
      </c>
      <c r="W49" s="343">
        <v>4343</v>
      </c>
      <c r="X49" s="343">
        <v>4128</v>
      </c>
      <c r="Y49" s="343">
        <v>3940</v>
      </c>
      <c r="Z49" s="343">
        <v>3859</v>
      </c>
      <c r="AA49" s="343">
        <v>3822</v>
      </c>
      <c r="AB49" s="343">
        <v>3971</v>
      </c>
      <c r="AC49" s="343">
        <v>3751</v>
      </c>
      <c r="AD49" s="343">
        <v>3710</v>
      </c>
      <c r="AE49" s="343">
        <v>3442</v>
      </c>
      <c r="AF49" s="343">
        <v>3473</v>
      </c>
      <c r="AG49" s="343">
        <v>3265</v>
      </c>
      <c r="AH49" s="343">
        <v>3377</v>
      </c>
      <c r="AI49" s="343">
        <v>3601</v>
      </c>
      <c r="AJ49" s="343">
        <v>3576</v>
      </c>
      <c r="AK49" s="343">
        <v>3671</v>
      </c>
      <c r="AL49" s="343">
        <v>3706</v>
      </c>
      <c r="AM49" s="343">
        <v>3643</v>
      </c>
      <c r="AN49" s="343">
        <v>3592</v>
      </c>
      <c r="AO49" s="343">
        <v>3606</v>
      </c>
      <c r="AP49" s="343">
        <v>3604</v>
      </c>
      <c r="AQ49" s="343">
        <v>3513</v>
      </c>
      <c r="AR49" s="343">
        <v>3677</v>
      </c>
      <c r="AS49" s="343">
        <v>3656</v>
      </c>
      <c r="AT49" s="343">
        <v>3702</v>
      </c>
      <c r="AU49" s="343">
        <v>3800</v>
      </c>
      <c r="AV49" s="343">
        <v>3852</v>
      </c>
      <c r="AW49" s="343">
        <v>3907</v>
      </c>
      <c r="AX49" s="343">
        <v>3898</v>
      </c>
      <c r="AY49" s="343">
        <v>3826</v>
      </c>
      <c r="AZ49" s="343">
        <v>3703</v>
      </c>
      <c r="BA49" s="343">
        <v>3588</v>
      </c>
      <c r="BB49" s="343">
        <v>3567</v>
      </c>
      <c r="BC49" s="343">
        <v>3527</v>
      </c>
      <c r="BD49" s="343">
        <v>3378</v>
      </c>
      <c r="BE49" s="343">
        <v>3280</v>
      </c>
      <c r="BF49" s="343">
        <v>3354</v>
      </c>
      <c r="BG49" s="343">
        <v>3273</v>
      </c>
      <c r="BH49" s="343">
        <v>3242</v>
      </c>
      <c r="BI49" s="343">
        <v>3209</v>
      </c>
      <c r="BJ49" s="343">
        <v>3309</v>
      </c>
      <c r="BK49" s="343">
        <v>3394</v>
      </c>
      <c r="BL49" s="343">
        <v>3403</v>
      </c>
      <c r="BM49" s="343">
        <v>3493</v>
      </c>
      <c r="BN49" s="343">
        <v>3581</v>
      </c>
      <c r="BO49" s="343">
        <v>3505</v>
      </c>
      <c r="BP49" s="343">
        <v>3712</v>
      </c>
      <c r="BQ49" s="343">
        <v>3704</v>
      </c>
      <c r="BR49" s="343">
        <v>3563</v>
      </c>
      <c r="BS49" s="343">
        <v>3626</v>
      </c>
      <c r="BT49" s="343">
        <v>3580</v>
      </c>
      <c r="BU49" s="343">
        <v>3612</v>
      </c>
      <c r="BV49" s="343">
        <v>3513</v>
      </c>
      <c r="BW49" s="343">
        <v>3549</v>
      </c>
      <c r="BX49" s="343">
        <v>3608</v>
      </c>
      <c r="BY49" s="343">
        <v>3673</v>
      </c>
      <c r="BZ49" s="343">
        <v>3749</v>
      </c>
      <c r="CA49" s="343">
        <v>3748</v>
      </c>
      <c r="CB49" s="343">
        <v>3735</v>
      </c>
      <c r="CC49" s="343">
        <v>3696</v>
      </c>
      <c r="CD49" s="343">
        <v>3675</v>
      </c>
      <c r="CE49" s="343">
        <v>3632</v>
      </c>
      <c r="CF49" s="343">
        <v>3601</v>
      </c>
    </row>
    <row r="50" spans="1:84" ht="15" x14ac:dyDescent="0.25">
      <c r="A50" s="342" t="s">
        <v>1540</v>
      </c>
      <c r="B50" s="342" t="s">
        <v>1693</v>
      </c>
      <c r="C50" s="342" t="s">
        <v>1703</v>
      </c>
      <c r="D50" s="343">
        <v>3673</v>
      </c>
      <c r="E50" s="343">
        <v>3827</v>
      </c>
      <c r="F50" s="343">
        <v>3686</v>
      </c>
      <c r="G50" s="343">
        <v>3705</v>
      </c>
      <c r="H50" s="343">
        <v>3684</v>
      </c>
      <c r="I50" s="343">
        <v>3601</v>
      </c>
      <c r="J50" s="343">
        <v>3612</v>
      </c>
      <c r="K50" s="343">
        <v>3855</v>
      </c>
      <c r="L50" s="343">
        <v>3790</v>
      </c>
      <c r="M50" s="343">
        <v>3913</v>
      </c>
      <c r="N50" s="343">
        <v>3979</v>
      </c>
      <c r="O50" s="343">
        <v>3967</v>
      </c>
      <c r="P50" s="343">
        <v>4089</v>
      </c>
      <c r="Q50" s="343">
        <v>4118</v>
      </c>
      <c r="R50" s="343">
        <v>4129</v>
      </c>
      <c r="S50" s="343">
        <v>4130</v>
      </c>
      <c r="T50" s="343">
        <v>4245</v>
      </c>
      <c r="U50" s="343">
        <v>4322</v>
      </c>
      <c r="V50" s="343">
        <v>4428</v>
      </c>
      <c r="W50" s="343">
        <v>4747</v>
      </c>
      <c r="X50" s="343">
        <v>4368</v>
      </c>
      <c r="Y50" s="343">
        <v>4112</v>
      </c>
      <c r="Z50" s="343">
        <v>3927</v>
      </c>
      <c r="AA50" s="343">
        <v>3865</v>
      </c>
      <c r="AB50" s="343">
        <v>3842</v>
      </c>
      <c r="AC50" s="343">
        <v>3978</v>
      </c>
      <c r="AD50" s="343">
        <v>3766</v>
      </c>
      <c r="AE50" s="343">
        <v>3724</v>
      </c>
      <c r="AF50" s="343">
        <v>3454</v>
      </c>
      <c r="AG50" s="343">
        <v>3489</v>
      </c>
      <c r="AH50" s="343">
        <v>3280</v>
      </c>
      <c r="AI50" s="343">
        <v>3390</v>
      </c>
      <c r="AJ50" s="343">
        <v>3611</v>
      </c>
      <c r="AK50" s="343">
        <v>3584</v>
      </c>
      <c r="AL50" s="343">
        <v>3682</v>
      </c>
      <c r="AM50" s="343">
        <v>3716</v>
      </c>
      <c r="AN50" s="343">
        <v>3657</v>
      </c>
      <c r="AO50" s="343">
        <v>3604</v>
      </c>
      <c r="AP50" s="343">
        <v>3616</v>
      </c>
      <c r="AQ50" s="343">
        <v>3617</v>
      </c>
      <c r="AR50" s="343">
        <v>3526</v>
      </c>
      <c r="AS50" s="343">
        <v>3689</v>
      </c>
      <c r="AT50" s="343">
        <v>3670</v>
      </c>
      <c r="AU50" s="343">
        <v>3712</v>
      </c>
      <c r="AV50" s="343">
        <v>3810</v>
      </c>
      <c r="AW50" s="343">
        <v>3856</v>
      </c>
      <c r="AX50" s="343">
        <v>3915</v>
      </c>
      <c r="AY50" s="343">
        <v>3906</v>
      </c>
      <c r="AZ50" s="343">
        <v>3837</v>
      </c>
      <c r="BA50" s="343">
        <v>3717</v>
      </c>
      <c r="BB50" s="343">
        <v>3601</v>
      </c>
      <c r="BC50" s="343">
        <v>3578</v>
      </c>
      <c r="BD50" s="343">
        <v>3538</v>
      </c>
      <c r="BE50" s="343">
        <v>3391</v>
      </c>
      <c r="BF50" s="343">
        <v>3290</v>
      </c>
      <c r="BG50" s="343">
        <v>3367</v>
      </c>
      <c r="BH50" s="343">
        <v>3285</v>
      </c>
      <c r="BI50" s="343">
        <v>3256</v>
      </c>
      <c r="BJ50" s="343">
        <v>3220</v>
      </c>
      <c r="BK50" s="343">
        <v>3323</v>
      </c>
      <c r="BL50" s="343">
        <v>3405</v>
      </c>
      <c r="BM50" s="343">
        <v>3416</v>
      </c>
      <c r="BN50" s="343">
        <v>3505</v>
      </c>
      <c r="BO50" s="343">
        <v>3593</v>
      </c>
      <c r="BP50" s="343">
        <v>3517</v>
      </c>
      <c r="BQ50" s="343">
        <v>3722</v>
      </c>
      <c r="BR50" s="343">
        <v>3715</v>
      </c>
      <c r="BS50" s="343">
        <v>3573</v>
      </c>
      <c r="BT50" s="343">
        <v>3635</v>
      </c>
      <c r="BU50" s="343">
        <v>3589</v>
      </c>
      <c r="BV50" s="343">
        <v>3622</v>
      </c>
      <c r="BW50" s="343">
        <v>3522</v>
      </c>
      <c r="BX50" s="343">
        <v>3558</v>
      </c>
      <c r="BY50" s="343">
        <v>3618</v>
      </c>
      <c r="BZ50" s="343">
        <v>3683</v>
      </c>
      <c r="CA50" s="343">
        <v>3759</v>
      </c>
      <c r="CB50" s="343">
        <v>3758</v>
      </c>
      <c r="CC50" s="343">
        <v>3744</v>
      </c>
      <c r="CD50" s="343">
        <v>3707</v>
      </c>
      <c r="CE50" s="343">
        <v>3685</v>
      </c>
      <c r="CF50" s="343">
        <v>3643</v>
      </c>
    </row>
    <row r="51" spans="1:84" ht="15" x14ac:dyDescent="0.25">
      <c r="A51" s="342" t="s">
        <v>1541</v>
      </c>
      <c r="B51" s="342" t="s">
        <v>1693</v>
      </c>
      <c r="C51" s="342" t="s">
        <v>1703</v>
      </c>
      <c r="D51" s="343">
        <v>3508</v>
      </c>
      <c r="E51" s="343">
        <v>3652</v>
      </c>
      <c r="F51" s="343">
        <v>3823</v>
      </c>
      <c r="G51" s="343">
        <v>3672</v>
      </c>
      <c r="H51" s="343">
        <v>3693</v>
      </c>
      <c r="I51" s="343">
        <v>3676</v>
      </c>
      <c r="J51" s="343">
        <v>3582</v>
      </c>
      <c r="K51" s="343">
        <v>3609</v>
      </c>
      <c r="L51" s="343">
        <v>3840</v>
      </c>
      <c r="M51" s="343">
        <v>3774</v>
      </c>
      <c r="N51" s="343">
        <v>3909</v>
      </c>
      <c r="O51" s="343">
        <v>3972</v>
      </c>
      <c r="P51" s="343">
        <v>3957</v>
      </c>
      <c r="Q51" s="343">
        <v>4057</v>
      </c>
      <c r="R51" s="343">
        <v>4116</v>
      </c>
      <c r="S51" s="343">
        <v>4122</v>
      </c>
      <c r="T51" s="343">
        <v>4125</v>
      </c>
      <c r="U51" s="343">
        <v>4247</v>
      </c>
      <c r="V51" s="343">
        <v>4326</v>
      </c>
      <c r="W51" s="343">
        <v>4424</v>
      </c>
      <c r="X51" s="343">
        <v>4748</v>
      </c>
      <c r="Y51" s="343">
        <v>4355</v>
      </c>
      <c r="Z51" s="343">
        <v>4085</v>
      </c>
      <c r="AA51" s="343">
        <v>3930</v>
      </c>
      <c r="AB51" s="343">
        <v>3861</v>
      </c>
      <c r="AC51" s="343">
        <v>3859</v>
      </c>
      <c r="AD51" s="343">
        <v>3973</v>
      </c>
      <c r="AE51" s="343">
        <v>3766</v>
      </c>
      <c r="AF51" s="343">
        <v>3715</v>
      </c>
      <c r="AG51" s="343">
        <v>3447</v>
      </c>
      <c r="AH51" s="343">
        <v>3485</v>
      </c>
      <c r="AI51" s="343">
        <v>3276</v>
      </c>
      <c r="AJ51" s="343">
        <v>3382</v>
      </c>
      <c r="AK51" s="343">
        <v>3600</v>
      </c>
      <c r="AL51" s="343">
        <v>3573</v>
      </c>
      <c r="AM51" s="343">
        <v>3673</v>
      </c>
      <c r="AN51" s="343">
        <v>3706</v>
      </c>
      <c r="AO51" s="343">
        <v>3648</v>
      </c>
      <c r="AP51" s="343">
        <v>3595</v>
      </c>
      <c r="AQ51" s="343">
        <v>3607</v>
      </c>
      <c r="AR51" s="343">
        <v>3611</v>
      </c>
      <c r="AS51" s="343">
        <v>3517</v>
      </c>
      <c r="AT51" s="343">
        <v>3679</v>
      </c>
      <c r="AU51" s="343">
        <v>3663</v>
      </c>
      <c r="AV51" s="343">
        <v>3704</v>
      </c>
      <c r="AW51" s="343">
        <v>3799</v>
      </c>
      <c r="AX51" s="343">
        <v>3848</v>
      </c>
      <c r="AY51" s="343">
        <v>3910</v>
      </c>
      <c r="AZ51" s="343">
        <v>3900</v>
      </c>
      <c r="BA51" s="343">
        <v>3828</v>
      </c>
      <c r="BB51" s="343">
        <v>3709</v>
      </c>
      <c r="BC51" s="343">
        <v>3594</v>
      </c>
      <c r="BD51" s="343">
        <v>3568</v>
      </c>
      <c r="BE51" s="343">
        <v>3530</v>
      </c>
      <c r="BF51" s="343">
        <v>3384</v>
      </c>
      <c r="BG51" s="343">
        <v>3282</v>
      </c>
      <c r="BH51" s="343">
        <v>3361</v>
      </c>
      <c r="BI51" s="343">
        <v>3280</v>
      </c>
      <c r="BJ51" s="343">
        <v>3251</v>
      </c>
      <c r="BK51" s="343">
        <v>3214</v>
      </c>
      <c r="BL51" s="343">
        <v>3314</v>
      </c>
      <c r="BM51" s="343">
        <v>3397</v>
      </c>
      <c r="BN51" s="343">
        <v>3408</v>
      </c>
      <c r="BO51" s="343">
        <v>3499</v>
      </c>
      <c r="BP51" s="343">
        <v>3585</v>
      </c>
      <c r="BQ51" s="343">
        <v>3509</v>
      </c>
      <c r="BR51" s="343">
        <v>3713</v>
      </c>
      <c r="BS51" s="343">
        <v>3708</v>
      </c>
      <c r="BT51" s="343">
        <v>3564</v>
      </c>
      <c r="BU51" s="343">
        <v>3628</v>
      </c>
      <c r="BV51" s="343">
        <v>3580</v>
      </c>
      <c r="BW51" s="343">
        <v>3615</v>
      </c>
      <c r="BX51" s="343">
        <v>3513</v>
      </c>
      <c r="BY51" s="343">
        <v>3550</v>
      </c>
      <c r="BZ51" s="343">
        <v>3610</v>
      </c>
      <c r="CA51" s="343">
        <v>3672</v>
      </c>
      <c r="CB51" s="343">
        <v>3749</v>
      </c>
      <c r="CC51" s="343">
        <v>3748</v>
      </c>
      <c r="CD51" s="343">
        <v>3735</v>
      </c>
      <c r="CE51" s="343">
        <v>3699</v>
      </c>
      <c r="CF51" s="343">
        <v>3676</v>
      </c>
    </row>
    <row r="52" spans="1:84" ht="15" x14ac:dyDescent="0.25">
      <c r="A52" s="342" t="s">
        <v>1542</v>
      </c>
      <c r="B52" s="342" t="s">
        <v>1693</v>
      </c>
      <c r="C52" s="342" t="s">
        <v>1703</v>
      </c>
      <c r="D52" s="343">
        <v>3290</v>
      </c>
      <c r="E52" s="343">
        <v>3490</v>
      </c>
      <c r="F52" s="343">
        <v>3653</v>
      </c>
      <c r="G52" s="343">
        <v>3825</v>
      </c>
      <c r="H52" s="343">
        <v>3675</v>
      </c>
      <c r="I52" s="343">
        <v>3691</v>
      </c>
      <c r="J52" s="343">
        <v>3662</v>
      </c>
      <c r="K52" s="343">
        <v>3575</v>
      </c>
      <c r="L52" s="343">
        <v>3579</v>
      </c>
      <c r="M52" s="343">
        <v>3811</v>
      </c>
      <c r="N52" s="343">
        <v>3756</v>
      </c>
      <c r="O52" s="343">
        <v>3896</v>
      </c>
      <c r="P52" s="343">
        <v>3947</v>
      </c>
      <c r="Q52" s="343">
        <v>3937</v>
      </c>
      <c r="R52" s="343">
        <v>4039</v>
      </c>
      <c r="S52" s="343">
        <v>4093</v>
      </c>
      <c r="T52" s="343">
        <v>4135</v>
      </c>
      <c r="U52" s="343">
        <v>4114</v>
      </c>
      <c r="V52" s="343">
        <v>4254</v>
      </c>
      <c r="W52" s="343">
        <v>4320</v>
      </c>
      <c r="X52" s="343">
        <v>4437</v>
      </c>
      <c r="Y52" s="343">
        <v>4742</v>
      </c>
      <c r="Z52" s="343">
        <v>4337</v>
      </c>
      <c r="AA52" s="343">
        <v>4090</v>
      </c>
      <c r="AB52" s="343">
        <v>3940</v>
      </c>
      <c r="AC52" s="343">
        <v>3868</v>
      </c>
      <c r="AD52" s="343">
        <v>3891</v>
      </c>
      <c r="AE52" s="343">
        <v>3988</v>
      </c>
      <c r="AF52" s="343">
        <v>3781</v>
      </c>
      <c r="AG52" s="343">
        <v>3728</v>
      </c>
      <c r="AH52" s="343">
        <v>3465</v>
      </c>
      <c r="AI52" s="343">
        <v>3501</v>
      </c>
      <c r="AJ52" s="343">
        <v>3288</v>
      </c>
      <c r="AK52" s="343">
        <v>3391</v>
      </c>
      <c r="AL52" s="343">
        <v>3614</v>
      </c>
      <c r="AM52" s="343">
        <v>3586</v>
      </c>
      <c r="AN52" s="343">
        <v>3682</v>
      </c>
      <c r="AO52" s="343">
        <v>3714</v>
      </c>
      <c r="AP52" s="343">
        <v>3663</v>
      </c>
      <c r="AQ52" s="343">
        <v>3611</v>
      </c>
      <c r="AR52" s="343">
        <v>3617</v>
      </c>
      <c r="AS52" s="343">
        <v>3624</v>
      </c>
      <c r="AT52" s="343">
        <v>3528</v>
      </c>
      <c r="AU52" s="343">
        <v>3691</v>
      </c>
      <c r="AV52" s="343">
        <v>3675</v>
      </c>
      <c r="AW52" s="343">
        <v>3715</v>
      </c>
      <c r="AX52" s="343">
        <v>3810</v>
      </c>
      <c r="AY52" s="343">
        <v>3858</v>
      </c>
      <c r="AZ52" s="343">
        <v>3919</v>
      </c>
      <c r="BA52" s="343">
        <v>3910</v>
      </c>
      <c r="BB52" s="343">
        <v>3837</v>
      </c>
      <c r="BC52" s="343">
        <v>3721</v>
      </c>
      <c r="BD52" s="343">
        <v>3603</v>
      </c>
      <c r="BE52" s="343">
        <v>3578</v>
      </c>
      <c r="BF52" s="343">
        <v>3543</v>
      </c>
      <c r="BG52" s="343">
        <v>3395</v>
      </c>
      <c r="BH52" s="343">
        <v>3296</v>
      </c>
      <c r="BI52" s="343">
        <v>3373</v>
      </c>
      <c r="BJ52" s="343">
        <v>3294</v>
      </c>
      <c r="BK52" s="343">
        <v>3265</v>
      </c>
      <c r="BL52" s="343">
        <v>3225</v>
      </c>
      <c r="BM52" s="343">
        <v>3326</v>
      </c>
      <c r="BN52" s="343">
        <v>3409</v>
      </c>
      <c r="BO52" s="343">
        <v>3418</v>
      </c>
      <c r="BP52" s="343">
        <v>3508</v>
      </c>
      <c r="BQ52" s="343">
        <v>3594</v>
      </c>
      <c r="BR52" s="343">
        <v>3517</v>
      </c>
      <c r="BS52" s="343">
        <v>3725</v>
      </c>
      <c r="BT52" s="343">
        <v>3719</v>
      </c>
      <c r="BU52" s="343">
        <v>3571</v>
      </c>
      <c r="BV52" s="343">
        <v>3636</v>
      </c>
      <c r="BW52" s="343">
        <v>3585</v>
      </c>
      <c r="BX52" s="343">
        <v>3620</v>
      </c>
      <c r="BY52" s="343">
        <v>3520</v>
      </c>
      <c r="BZ52" s="343">
        <v>3555</v>
      </c>
      <c r="CA52" s="343">
        <v>3618</v>
      </c>
      <c r="CB52" s="343">
        <v>3679</v>
      </c>
      <c r="CC52" s="343">
        <v>3757</v>
      </c>
      <c r="CD52" s="343">
        <v>3755</v>
      </c>
      <c r="CE52" s="343">
        <v>3743</v>
      </c>
      <c r="CF52" s="343">
        <v>3707</v>
      </c>
    </row>
    <row r="53" spans="1:84" ht="15" x14ac:dyDescent="0.25">
      <c r="A53" s="342" t="s">
        <v>1543</v>
      </c>
      <c r="B53" s="342" t="s">
        <v>1693</v>
      </c>
      <c r="C53" s="342" t="s">
        <v>1703</v>
      </c>
      <c r="D53" s="343">
        <v>2809</v>
      </c>
      <c r="E53" s="343">
        <v>3279</v>
      </c>
      <c r="F53" s="343">
        <v>3480</v>
      </c>
      <c r="G53" s="343">
        <v>3628</v>
      </c>
      <c r="H53" s="343">
        <v>3812</v>
      </c>
      <c r="I53" s="343">
        <v>3676</v>
      </c>
      <c r="J53" s="343">
        <v>3667</v>
      </c>
      <c r="K53" s="343">
        <v>3636</v>
      </c>
      <c r="L53" s="343">
        <v>3561</v>
      </c>
      <c r="M53" s="343">
        <v>3551</v>
      </c>
      <c r="N53" s="343">
        <v>3787</v>
      </c>
      <c r="O53" s="343">
        <v>3746</v>
      </c>
      <c r="P53" s="343">
        <v>3873</v>
      </c>
      <c r="Q53" s="343">
        <v>3942</v>
      </c>
      <c r="R53" s="343">
        <v>3939</v>
      </c>
      <c r="S53" s="343">
        <v>4045</v>
      </c>
      <c r="T53" s="343">
        <v>4076</v>
      </c>
      <c r="U53" s="343">
        <v>4138</v>
      </c>
      <c r="V53" s="343">
        <v>4091</v>
      </c>
      <c r="W53" s="343">
        <v>4256</v>
      </c>
      <c r="X53" s="343">
        <v>4340</v>
      </c>
      <c r="Y53" s="343">
        <v>4434</v>
      </c>
      <c r="Z53" s="343">
        <v>4706</v>
      </c>
      <c r="AA53" s="343">
        <v>4339</v>
      </c>
      <c r="AB53" s="343">
        <v>4090</v>
      </c>
      <c r="AC53" s="343">
        <v>3932</v>
      </c>
      <c r="AD53" s="343">
        <v>3874</v>
      </c>
      <c r="AE53" s="343">
        <v>3884</v>
      </c>
      <c r="AF53" s="343">
        <v>3983</v>
      </c>
      <c r="AG53" s="343">
        <v>3779</v>
      </c>
      <c r="AH53" s="343">
        <v>3723</v>
      </c>
      <c r="AI53" s="343">
        <v>3459</v>
      </c>
      <c r="AJ53" s="343">
        <v>3498</v>
      </c>
      <c r="AK53" s="343">
        <v>3284</v>
      </c>
      <c r="AL53" s="343">
        <v>3386</v>
      </c>
      <c r="AM53" s="343">
        <v>3607</v>
      </c>
      <c r="AN53" s="343">
        <v>3576</v>
      </c>
      <c r="AO53" s="343">
        <v>3671</v>
      </c>
      <c r="AP53" s="343">
        <v>3702</v>
      </c>
      <c r="AQ53" s="343">
        <v>3659</v>
      </c>
      <c r="AR53" s="343">
        <v>3608</v>
      </c>
      <c r="AS53" s="343">
        <v>3615</v>
      </c>
      <c r="AT53" s="343">
        <v>3622</v>
      </c>
      <c r="AU53" s="343">
        <v>3525</v>
      </c>
      <c r="AV53" s="343">
        <v>3684</v>
      </c>
      <c r="AW53" s="343">
        <v>3672</v>
      </c>
      <c r="AX53" s="343">
        <v>3709</v>
      </c>
      <c r="AY53" s="343">
        <v>3804</v>
      </c>
      <c r="AZ53" s="343">
        <v>3856</v>
      </c>
      <c r="BA53" s="343">
        <v>3913</v>
      </c>
      <c r="BB53" s="343">
        <v>3903</v>
      </c>
      <c r="BC53" s="343">
        <v>3832</v>
      </c>
      <c r="BD53" s="343">
        <v>3714</v>
      </c>
      <c r="BE53" s="343">
        <v>3595</v>
      </c>
      <c r="BF53" s="343">
        <v>3571</v>
      </c>
      <c r="BG53" s="343">
        <v>3538</v>
      </c>
      <c r="BH53" s="343">
        <v>3393</v>
      </c>
      <c r="BI53" s="343">
        <v>3295</v>
      </c>
      <c r="BJ53" s="343">
        <v>3370</v>
      </c>
      <c r="BK53" s="343">
        <v>3292</v>
      </c>
      <c r="BL53" s="343">
        <v>3263</v>
      </c>
      <c r="BM53" s="343">
        <v>3223</v>
      </c>
      <c r="BN53" s="343">
        <v>3325</v>
      </c>
      <c r="BO53" s="343">
        <v>3407</v>
      </c>
      <c r="BP53" s="343">
        <v>3413</v>
      </c>
      <c r="BQ53" s="343">
        <v>3504</v>
      </c>
      <c r="BR53" s="343">
        <v>3589</v>
      </c>
      <c r="BS53" s="343">
        <v>3512</v>
      </c>
      <c r="BT53" s="343">
        <v>3720</v>
      </c>
      <c r="BU53" s="343">
        <v>3715</v>
      </c>
      <c r="BV53" s="343">
        <v>3564</v>
      </c>
      <c r="BW53" s="343">
        <v>3629</v>
      </c>
      <c r="BX53" s="343">
        <v>3579</v>
      </c>
      <c r="BY53" s="343">
        <v>3613</v>
      </c>
      <c r="BZ53" s="343">
        <v>3514</v>
      </c>
      <c r="CA53" s="343">
        <v>3548</v>
      </c>
      <c r="CB53" s="343">
        <v>3613</v>
      </c>
      <c r="CC53" s="343">
        <v>3674</v>
      </c>
      <c r="CD53" s="343">
        <v>3752</v>
      </c>
      <c r="CE53" s="343">
        <v>3749</v>
      </c>
      <c r="CF53" s="343">
        <v>3737</v>
      </c>
    </row>
    <row r="54" spans="1:84" ht="15" x14ac:dyDescent="0.25">
      <c r="A54" s="342" t="s">
        <v>1544</v>
      </c>
      <c r="B54" s="342" t="s">
        <v>1693</v>
      </c>
      <c r="C54" s="342" t="s">
        <v>1703</v>
      </c>
      <c r="D54" s="343">
        <v>2713</v>
      </c>
      <c r="E54" s="343">
        <v>2800</v>
      </c>
      <c r="F54" s="343">
        <v>3272</v>
      </c>
      <c r="G54" s="343">
        <v>3487</v>
      </c>
      <c r="H54" s="343">
        <v>3618</v>
      </c>
      <c r="I54" s="343">
        <v>3809</v>
      </c>
      <c r="J54" s="343">
        <v>3658</v>
      </c>
      <c r="K54" s="343">
        <v>3648</v>
      </c>
      <c r="L54" s="343">
        <v>3612</v>
      </c>
      <c r="M54" s="343">
        <v>3530</v>
      </c>
      <c r="N54" s="343">
        <v>3529</v>
      </c>
      <c r="O54" s="343">
        <v>3760</v>
      </c>
      <c r="P54" s="343">
        <v>3737</v>
      </c>
      <c r="Q54" s="343">
        <v>3861</v>
      </c>
      <c r="R54" s="343">
        <v>3941</v>
      </c>
      <c r="S54" s="343">
        <v>3926</v>
      </c>
      <c r="T54" s="343">
        <v>4041</v>
      </c>
      <c r="U54" s="343">
        <v>4056</v>
      </c>
      <c r="V54" s="343">
        <v>4129</v>
      </c>
      <c r="W54" s="343">
        <v>4108</v>
      </c>
      <c r="X54" s="343">
        <v>4248</v>
      </c>
      <c r="Y54" s="343">
        <v>4331</v>
      </c>
      <c r="Z54" s="343">
        <v>4402</v>
      </c>
      <c r="AA54" s="343">
        <v>4692</v>
      </c>
      <c r="AB54" s="343">
        <v>4339</v>
      </c>
      <c r="AC54" s="343">
        <v>4091</v>
      </c>
      <c r="AD54" s="343">
        <v>3917</v>
      </c>
      <c r="AE54" s="343">
        <v>3874</v>
      </c>
      <c r="AF54" s="343">
        <v>3881</v>
      </c>
      <c r="AG54" s="343">
        <v>3978</v>
      </c>
      <c r="AH54" s="343">
        <v>3776</v>
      </c>
      <c r="AI54" s="343">
        <v>3717</v>
      </c>
      <c r="AJ54" s="343">
        <v>3455</v>
      </c>
      <c r="AK54" s="343">
        <v>3495</v>
      </c>
      <c r="AL54" s="343">
        <v>3279</v>
      </c>
      <c r="AM54" s="343">
        <v>3382</v>
      </c>
      <c r="AN54" s="343">
        <v>3603</v>
      </c>
      <c r="AO54" s="343">
        <v>3571</v>
      </c>
      <c r="AP54" s="343">
        <v>3665</v>
      </c>
      <c r="AQ54" s="343">
        <v>3693</v>
      </c>
      <c r="AR54" s="343">
        <v>3653</v>
      </c>
      <c r="AS54" s="343">
        <v>3601</v>
      </c>
      <c r="AT54" s="343">
        <v>3611</v>
      </c>
      <c r="AU54" s="343">
        <v>3617</v>
      </c>
      <c r="AV54" s="343">
        <v>3520</v>
      </c>
      <c r="AW54" s="343">
        <v>3680</v>
      </c>
      <c r="AX54" s="343">
        <v>3667</v>
      </c>
      <c r="AY54" s="343">
        <v>3705</v>
      </c>
      <c r="AZ54" s="343">
        <v>3800</v>
      </c>
      <c r="BA54" s="343">
        <v>3853</v>
      </c>
      <c r="BB54" s="343">
        <v>3906</v>
      </c>
      <c r="BC54" s="343">
        <v>3899</v>
      </c>
      <c r="BD54" s="343">
        <v>3828</v>
      </c>
      <c r="BE54" s="343">
        <v>3710</v>
      </c>
      <c r="BF54" s="343">
        <v>3590</v>
      </c>
      <c r="BG54" s="343">
        <v>3565</v>
      </c>
      <c r="BH54" s="343">
        <v>3533</v>
      </c>
      <c r="BI54" s="343">
        <v>3388</v>
      </c>
      <c r="BJ54" s="343">
        <v>3294</v>
      </c>
      <c r="BK54" s="343">
        <v>3367</v>
      </c>
      <c r="BL54" s="343">
        <v>3291</v>
      </c>
      <c r="BM54" s="343">
        <v>3261</v>
      </c>
      <c r="BN54" s="343">
        <v>3220</v>
      </c>
      <c r="BO54" s="343">
        <v>3319</v>
      </c>
      <c r="BP54" s="343">
        <v>3404</v>
      </c>
      <c r="BQ54" s="343">
        <v>3407</v>
      </c>
      <c r="BR54" s="343">
        <v>3498</v>
      </c>
      <c r="BS54" s="343">
        <v>3585</v>
      </c>
      <c r="BT54" s="343">
        <v>3509</v>
      </c>
      <c r="BU54" s="343">
        <v>3717</v>
      </c>
      <c r="BV54" s="343">
        <v>3710</v>
      </c>
      <c r="BW54" s="343">
        <v>3563</v>
      </c>
      <c r="BX54" s="343">
        <v>3627</v>
      </c>
      <c r="BY54" s="343">
        <v>3575</v>
      </c>
      <c r="BZ54" s="343">
        <v>3608</v>
      </c>
      <c r="CA54" s="343">
        <v>3511</v>
      </c>
      <c r="CB54" s="343">
        <v>3543</v>
      </c>
      <c r="CC54" s="343">
        <v>3608</v>
      </c>
      <c r="CD54" s="343">
        <v>3669</v>
      </c>
      <c r="CE54" s="343">
        <v>3743</v>
      </c>
      <c r="CF54" s="343">
        <v>3742</v>
      </c>
    </row>
    <row r="55" spans="1:84" ht="15" x14ac:dyDescent="0.25">
      <c r="A55" s="342" t="s">
        <v>1545</v>
      </c>
      <c r="B55" s="342" t="s">
        <v>1693</v>
      </c>
      <c r="C55" s="342" t="s">
        <v>1703</v>
      </c>
      <c r="D55" s="343">
        <v>2908</v>
      </c>
      <c r="E55" s="343">
        <v>2706</v>
      </c>
      <c r="F55" s="343">
        <v>2793</v>
      </c>
      <c r="G55" s="343">
        <v>3260</v>
      </c>
      <c r="H55" s="343">
        <v>3473</v>
      </c>
      <c r="I55" s="343">
        <v>3596</v>
      </c>
      <c r="J55" s="343">
        <v>3782</v>
      </c>
      <c r="K55" s="343">
        <v>3638</v>
      </c>
      <c r="L55" s="343">
        <v>3647</v>
      </c>
      <c r="M55" s="343">
        <v>3600</v>
      </c>
      <c r="N55" s="343">
        <v>3503</v>
      </c>
      <c r="O55" s="343">
        <v>3519</v>
      </c>
      <c r="P55" s="343">
        <v>3752</v>
      </c>
      <c r="Q55" s="343">
        <v>3722</v>
      </c>
      <c r="R55" s="343">
        <v>3844</v>
      </c>
      <c r="S55" s="343">
        <v>3920</v>
      </c>
      <c r="T55" s="343">
        <v>3920</v>
      </c>
      <c r="U55" s="343">
        <v>4037</v>
      </c>
      <c r="V55" s="343">
        <v>4047</v>
      </c>
      <c r="W55" s="343">
        <v>4122</v>
      </c>
      <c r="X55" s="343">
        <v>4091</v>
      </c>
      <c r="Y55" s="343">
        <v>4231</v>
      </c>
      <c r="Z55" s="343">
        <v>4322</v>
      </c>
      <c r="AA55" s="343">
        <v>4372</v>
      </c>
      <c r="AB55" s="343">
        <v>4694</v>
      </c>
      <c r="AC55" s="343">
        <v>4326</v>
      </c>
      <c r="AD55" s="343">
        <v>4092</v>
      </c>
      <c r="AE55" s="343">
        <v>3914</v>
      </c>
      <c r="AF55" s="343">
        <v>3871</v>
      </c>
      <c r="AG55" s="343">
        <v>3877</v>
      </c>
      <c r="AH55" s="343">
        <v>3973</v>
      </c>
      <c r="AI55" s="343">
        <v>3769</v>
      </c>
      <c r="AJ55" s="343">
        <v>3714</v>
      </c>
      <c r="AK55" s="343">
        <v>3453</v>
      </c>
      <c r="AL55" s="343">
        <v>3493</v>
      </c>
      <c r="AM55" s="343">
        <v>3275</v>
      </c>
      <c r="AN55" s="343">
        <v>3378</v>
      </c>
      <c r="AO55" s="343">
        <v>3599</v>
      </c>
      <c r="AP55" s="343">
        <v>3566</v>
      </c>
      <c r="AQ55" s="343">
        <v>3657</v>
      </c>
      <c r="AR55" s="343">
        <v>3688</v>
      </c>
      <c r="AS55" s="343">
        <v>3648</v>
      </c>
      <c r="AT55" s="343">
        <v>3597</v>
      </c>
      <c r="AU55" s="343">
        <v>3608</v>
      </c>
      <c r="AV55" s="343">
        <v>3614</v>
      </c>
      <c r="AW55" s="343">
        <v>3515</v>
      </c>
      <c r="AX55" s="343">
        <v>3674</v>
      </c>
      <c r="AY55" s="343">
        <v>3662</v>
      </c>
      <c r="AZ55" s="343">
        <v>3700</v>
      </c>
      <c r="BA55" s="343">
        <v>3795</v>
      </c>
      <c r="BB55" s="343">
        <v>3845</v>
      </c>
      <c r="BC55" s="343">
        <v>3898</v>
      </c>
      <c r="BD55" s="343">
        <v>3892</v>
      </c>
      <c r="BE55" s="343">
        <v>3823</v>
      </c>
      <c r="BF55" s="343">
        <v>3705</v>
      </c>
      <c r="BG55" s="343">
        <v>3583</v>
      </c>
      <c r="BH55" s="343">
        <v>3559</v>
      </c>
      <c r="BI55" s="343">
        <v>3523</v>
      </c>
      <c r="BJ55" s="343">
        <v>3379</v>
      </c>
      <c r="BK55" s="343">
        <v>3285</v>
      </c>
      <c r="BL55" s="343">
        <v>3357</v>
      </c>
      <c r="BM55" s="343">
        <v>3283</v>
      </c>
      <c r="BN55" s="343">
        <v>3251</v>
      </c>
      <c r="BO55" s="343">
        <v>3211</v>
      </c>
      <c r="BP55" s="343">
        <v>3311</v>
      </c>
      <c r="BQ55" s="343">
        <v>3397</v>
      </c>
      <c r="BR55" s="343">
        <v>3399</v>
      </c>
      <c r="BS55" s="343">
        <v>3490</v>
      </c>
      <c r="BT55" s="343">
        <v>3575</v>
      </c>
      <c r="BU55" s="343">
        <v>3501</v>
      </c>
      <c r="BV55" s="343">
        <v>3713</v>
      </c>
      <c r="BW55" s="343">
        <v>3703</v>
      </c>
      <c r="BX55" s="343">
        <v>3554</v>
      </c>
      <c r="BY55" s="343">
        <v>3619</v>
      </c>
      <c r="BZ55" s="343">
        <v>3568</v>
      </c>
      <c r="CA55" s="343">
        <v>3601</v>
      </c>
      <c r="CB55" s="343">
        <v>3503</v>
      </c>
      <c r="CC55" s="343">
        <v>3535</v>
      </c>
      <c r="CD55" s="343">
        <v>3600</v>
      </c>
      <c r="CE55" s="343">
        <v>3664</v>
      </c>
      <c r="CF55" s="343">
        <v>3737</v>
      </c>
    </row>
    <row r="56" spans="1:84" ht="15" x14ac:dyDescent="0.25">
      <c r="A56" s="342" t="s">
        <v>1546</v>
      </c>
      <c r="B56" s="342" t="s">
        <v>1693</v>
      </c>
      <c r="C56" s="342" t="s">
        <v>1703</v>
      </c>
      <c r="D56" s="343">
        <v>3301</v>
      </c>
      <c r="E56" s="343">
        <v>2903</v>
      </c>
      <c r="F56" s="343">
        <v>2690</v>
      </c>
      <c r="G56" s="343">
        <v>2774</v>
      </c>
      <c r="H56" s="343">
        <v>3251</v>
      </c>
      <c r="I56" s="343">
        <v>3462</v>
      </c>
      <c r="J56" s="343">
        <v>3576</v>
      </c>
      <c r="K56" s="343">
        <v>3766</v>
      </c>
      <c r="L56" s="343">
        <v>3621</v>
      </c>
      <c r="M56" s="343">
        <v>3627</v>
      </c>
      <c r="N56" s="343">
        <v>3580</v>
      </c>
      <c r="O56" s="343">
        <v>3487</v>
      </c>
      <c r="P56" s="343">
        <v>3515</v>
      </c>
      <c r="Q56" s="343">
        <v>3729</v>
      </c>
      <c r="R56" s="343">
        <v>3716</v>
      </c>
      <c r="S56" s="343">
        <v>3830</v>
      </c>
      <c r="T56" s="343">
        <v>3905</v>
      </c>
      <c r="U56" s="343">
        <v>3903</v>
      </c>
      <c r="V56" s="343">
        <v>4021</v>
      </c>
      <c r="W56" s="343">
        <v>4025</v>
      </c>
      <c r="X56" s="343">
        <v>4099</v>
      </c>
      <c r="Y56" s="343">
        <v>4079</v>
      </c>
      <c r="Z56" s="343">
        <v>4218</v>
      </c>
      <c r="AA56" s="343">
        <v>4319</v>
      </c>
      <c r="AB56" s="343">
        <v>4364</v>
      </c>
      <c r="AC56" s="343">
        <v>4680</v>
      </c>
      <c r="AD56" s="343">
        <v>4320</v>
      </c>
      <c r="AE56" s="343">
        <v>4087</v>
      </c>
      <c r="AF56" s="343">
        <v>3910</v>
      </c>
      <c r="AG56" s="343">
        <v>3868</v>
      </c>
      <c r="AH56" s="343">
        <v>3871</v>
      </c>
      <c r="AI56" s="343">
        <v>3970</v>
      </c>
      <c r="AJ56" s="343">
        <v>3767</v>
      </c>
      <c r="AK56" s="343">
        <v>3707</v>
      </c>
      <c r="AL56" s="343">
        <v>3442</v>
      </c>
      <c r="AM56" s="343">
        <v>3483</v>
      </c>
      <c r="AN56" s="343">
        <v>3264</v>
      </c>
      <c r="AO56" s="343">
        <v>3368</v>
      </c>
      <c r="AP56" s="343">
        <v>3589</v>
      </c>
      <c r="AQ56" s="343">
        <v>3558</v>
      </c>
      <c r="AR56" s="343">
        <v>3648</v>
      </c>
      <c r="AS56" s="343">
        <v>3679</v>
      </c>
      <c r="AT56" s="343">
        <v>3638</v>
      </c>
      <c r="AU56" s="343">
        <v>3586</v>
      </c>
      <c r="AV56" s="343">
        <v>3598</v>
      </c>
      <c r="AW56" s="343">
        <v>3602</v>
      </c>
      <c r="AX56" s="343">
        <v>3503</v>
      </c>
      <c r="AY56" s="343">
        <v>3661</v>
      </c>
      <c r="AZ56" s="343">
        <v>3646</v>
      </c>
      <c r="BA56" s="343">
        <v>3684</v>
      </c>
      <c r="BB56" s="343">
        <v>3782</v>
      </c>
      <c r="BC56" s="343">
        <v>3831</v>
      </c>
      <c r="BD56" s="343">
        <v>3884</v>
      </c>
      <c r="BE56" s="343">
        <v>3878</v>
      </c>
      <c r="BF56" s="343">
        <v>3810</v>
      </c>
      <c r="BG56" s="343">
        <v>3690</v>
      </c>
      <c r="BH56" s="343">
        <v>3571</v>
      </c>
      <c r="BI56" s="343">
        <v>3545</v>
      </c>
      <c r="BJ56" s="343">
        <v>3508</v>
      </c>
      <c r="BK56" s="343">
        <v>3367</v>
      </c>
      <c r="BL56" s="343">
        <v>3273</v>
      </c>
      <c r="BM56" s="343">
        <v>3344</v>
      </c>
      <c r="BN56" s="343">
        <v>3270</v>
      </c>
      <c r="BO56" s="343">
        <v>3237</v>
      </c>
      <c r="BP56" s="343">
        <v>3195</v>
      </c>
      <c r="BQ56" s="343">
        <v>3298</v>
      </c>
      <c r="BR56" s="343">
        <v>3383</v>
      </c>
      <c r="BS56" s="343">
        <v>3384</v>
      </c>
      <c r="BT56" s="343">
        <v>3475</v>
      </c>
      <c r="BU56" s="343">
        <v>3558</v>
      </c>
      <c r="BV56" s="343">
        <v>3486</v>
      </c>
      <c r="BW56" s="343">
        <v>3696</v>
      </c>
      <c r="BX56" s="343">
        <v>3686</v>
      </c>
      <c r="BY56" s="343">
        <v>3539</v>
      </c>
      <c r="BZ56" s="343">
        <v>3604</v>
      </c>
      <c r="CA56" s="343">
        <v>3553</v>
      </c>
      <c r="CB56" s="343">
        <v>3586</v>
      </c>
      <c r="CC56" s="343">
        <v>3490</v>
      </c>
      <c r="CD56" s="343">
        <v>3521</v>
      </c>
      <c r="CE56" s="343">
        <v>3587</v>
      </c>
      <c r="CF56" s="343">
        <v>3649</v>
      </c>
    </row>
    <row r="57" spans="1:84" ht="15" x14ac:dyDescent="0.25">
      <c r="A57" s="342" t="s">
        <v>1547</v>
      </c>
      <c r="B57" s="342" t="s">
        <v>1693</v>
      </c>
      <c r="C57" s="342" t="s">
        <v>1703</v>
      </c>
      <c r="D57" s="343">
        <v>3391</v>
      </c>
      <c r="E57" s="343">
        <v>3272</v>
      </c>
      <c r="F57" s="343">
        <v>2899</v>
      </c>
      <c r="G57" s="343">
        <v>2671</v>
      </c>
      <c r="H57" s="343">
        <v>2762</v>
      </c>
      <c r="I57" s="343">
        <v>3243</v>
      </c>
      <c r="J57" s="343">
        <v>3440</v>
      </c>
      <c r="K57" s="343">
        <v>3564</v>
      </c>
      <c r="L57" s="343">
        <v>3744</v>
      </c>
      <c r="M57" s="343">
        <v>3601</v>
      </c>
      <c r="N57" s="343">
        <v>3614</v>
      </c>
      <c r="O57" s="343">
        <v>3536</v>
      </c>
      <c r="P57" s="343">
        <v>3454</v>
      </c>
      <c r="Q57" s="343">
        <v>3492</v>
      </c>
      <c r="R57" s="343">
        <v>3715</v>
      </c>
      <c r="S57" s="343">
        <v>3685</v>
      </c>
      <c r="T57" s="343">
        <v>3819</v>
      </c>
      <c r="U57" s="343">
        <v>3881</v>
      </c>
      <c r="V57" s="343">
        <v>3895</v>
      </c>
      <c r="W57" s="343">
        <v>4003</v>
      </c>
      <c r="X57" s="343">
        <v>4027</v>
      </c>
      <c r="Y57" s="343">
        <v>4088</v>
      </c>
      <c r="Z57" s="343">
        <v>4054</v>
      </c>
      <c r="AA57" s="343">
        <v>4207</v>
      </c>
      <c r="AB57" s="343">
        <v>4307</v>
      </c>
      <c r="AC57" s="343">
        <v>4366</v>
      </c>
      <c r="AD57" s="343">
        <v>4674</v>
      </c>
      <c r="AE57" s="343">
        <v>4319</v>
      </c>
      <c r="AF57" s="343">
        <v>4082</v>
      </c>
      <c r="AG57" s="343">
        <v>3910</v>
      </c>
      <c r="AH57" s="343">
        <v>3868</v>
      </c>
      <c r="AI57" s="343">
        <v>3869</v>
      </c>
      <c r="AJ57" s="343">
        <v>3966</v>
      </c>
      <c r="AK57" s="343">
        <v>3765</v>
      </c>
      <c r="AL57" s="343">
        <v>3703</v>
      </c>
      <c r="AM57" s="343">
        <v>3442</v>
      </c>
      <c r="AN57" s="343">
        <v>3482</v>
      </c>
      <c r="AO57" s="343">
        <v>3262</v>
      </c>
      <c r="AP57" s="343">
        <v>3370</v>
      </c>
      <c r="AQ57" s="343">
        <v>3588</v>
      </c>
      <c r="AR57" s="343">
        <v>3558</v>
      </c>
      <c r="AS57" s="343">
        <v>3646</v>
      </c>
      <c r="AT57" s="343">
        <v>3674</v>
      </c>
      <c r="AU57" s="343">
        <v>3636</v>
      </c>
      <c r="AV57" s="343">
        <v>3584</v>
      </c>
      <c r="AW57" s="343">
        <v>3596</v>
      </c>
      <c r="AX57" s="343">
        <v>3603</v>
      </c>
      <c r="AY57" s="343">
        <v>3503</v>
      </c>
      <c r="AZ57" s="343">
        <v>3658</v>
      </c>
      <c r="BA57" s="343">
        <v>3643</v>
      </c>
      <c r="BB57" s="343">
        <v>3682</v>
      </c>
      <c r="BC57" s="343">
        <v>3779</v>
      </c>
      <c r="BD57" s="343">
        <v>3829</v>
      </c>
      <c r="BE57" s="343">
        <v>3883</v>
      </c>
      <c r="BF57" s="343">
        <v>3878</v>
      </c>
      <c r="BG57" s="343">
        <v>3810</v>
      </c>
      <c r="BH57" s="343">
        <v>3687</v>
      </c>
      <c r="BI57" s="343">
        <v>3568</v>
      </c>
      <c r="BJ57" s="343">
        <v>3542</v>
      </c>
      <c r="BK57" s="343">
        <v>3509</v>
      </c>
      <c r="BL57" s="343">
        <v>3367</v>
      </c>
      <c r="BM57" s="343">
        <v>3272</v>
      </c>
      <c r="BN57" s="343">
        <v>3343</v>
      </c>
      <c r="BO57" s="343">
        <v>3269</v>
      </c>
      <c r="BP57" s="343">
        <v>3236</v>
      </c>
      <c r="BQ57" s="343">
        <v>3193</v>
      </c>
      <c r="BR57" s="343">
        <v>3296</v>
      </c>
      <c r="BS57" s="343">
        <v>3382</v>
      </c>
      <c r="BT57" s="343">
        <v>3383</v>
      </c>
      <c r="BU57" s="343">
        <v>3475</v>
      </c>
      <c r="BV57" s="343">
        <v>3558</v>
      </c>
      <c r="BW57" s="343">
        <v>3486</v>
      </c>
      <c r="BX57" s="343">
        <v>3696</v>
      </c>
      <c r="BY57" s="343">
        <v>3685</v>
      </c>
      <c r="BZ57" s="343">
        <v>3539</v>
      </c>
      <c r="CA57" s="343">
        <v>3603</v>
      </c>
      <c r="CB57" s="343">
        <v>3551</v>
      </c>
      <c r="CC57" s="343">
        <v>3586</v>
      </c>
      <c r="CD57" s="343">
        <v>3489</v>
      </c>
      <c r="CE57" s="343">
        <v>3521</v>
      </c>
      <c r="CF57" s="343">
        <v>3586</v>
      </c>
    </row>
    <row r="58" spans="1:84" ht="15" x14ac:dyDescent="0.25">
      <c r="A58" s="342" t="s">
        <v>1548</v>
      </c>
      <c r="B58" s="342" t="s">
        <v>1693</v>
      </c>
      <c r="C58" s="342" t="s">
        <v>1703</v>
      </c>
      <c r="D58" s="343">
        <v>3351</v>
      </c>
      <c r="E58" s="343">
        <v>3389</v>
      </c>
      <c r="F58" s="343">
        <v>3253</v>
      </c>
      <c r="G58" s="343">
        <v>2882</v>
      </c>
      <c r="H58" s="343">
        <v>2666</v>
      </c>
      <c r="I58" s="343">
        <v>2757</v>
      </c>
      <c r="J58" s="343">
        <v>3215</v>
      </c>
      <c r="K58" s="343">
        <v>3409</v>
      </c>
      <c r="L58" s="343">
        <v>3541</v>
      </c>
      <c r="M58" s="343">
        <v>3729</v>
      </c>
      <c r="N58" s="343">
        <v>3578</v>
      </c>
      <c r="O58" s="343">
        <v>3579</v>
      </c>
      <c r="P58" s="343">
        <v>3508</v>
      </c>
      <c r="Q58" s="343">
        <v>3434</v>
      </c>
      <c r="R58" s="343">
        <v>3475</v>
      </c>
      <c r="S58" s="343">
        <v>3703</v>
      </c>
      <c r="T58" s="343">
        <v>3671</v>
      </c>
      <c r="U58" s="343">
        <v>3798</v>
      </c>
      <c r="V58" s="343">
        <v>3889</v>
      </c>
      <c r="W58" s="343">
        <v>3873</v>
      </c>
      <c r="X58" s="343">
        <v>4006</v>
      </c>
      <c r="Y58" s="343">
        <v>4010</v>
      </c>
      <c r="Z58" s="343">
        <v>4065</v>
      </c>
      <c r="AA58" s="343">
        <v>4037</v>
      </c>
      <c r="AB58" s="343">
        <v>4179</v>
      </c>
      <c r="AC58" s="343">
        <v>4282</v>
      </c>
      <c r="AD58" s="343">
        <v>4352</v>
      </c>
      <c r="AE58" s="343">
        <v>4644</v>
      </c>
      <c r="AF58" s="343">
        <v>4298</v>
      </c>
      <c r="AG58" s="343">
        <v>4061</v>
      </c>
      <c r="AH58" s="343">
        <v>3890</v>
      </c>
      <c r="AI58" s="343">
        <v>3850</v>
      </c>
      <c r="AJ58" s="343">
        <v>3850</v>
      </c>
      <c r="AK58" s="343">
        <v>3947</v>
      </c>
      <c r="AL58" s="343">
        <v>3748</v>
      </c>
      <c r="AM58" s="343">
        <v>3680</v>
      </c>
      <c r="AN58" s="343">
        <v>3426</v>
      </c>
      <c r="AO58" s="343">
        <v>3469</v>
      </c>
      <c r="AP58" s="343">
        <v>3249</v>
      </c>
      <c r="AQ58" s="343">
        <v>3355</v>
      </c>
      <c r="AR58" s="343">
        <v>3572</v>
      </c>
      <c r="AS58" s="343">
        <v>3542</v>
      </c>
      <c r="AT58" s="343">
        <v>3629</v>
      </c>
      <c r="AU58" s="343">
        <v>3658</v>
      </c>
      <c r="AV58" s="343">
        <v>3620</v>
      </c>
      <c r="AW58" s="343">
        <v>3567</v>
      </c>
      <c r="AX58" s="343">
        <v>3580</v>
      </c>
      <c r="AY58" s="343">
        <v>3589</v>
      </c>
      <c r="AZ58" s="343">
        <v>3488</v>
      </c>
      <c r="BA58" s="343">
        <v>3642</v>
      </c>
      <c r="BB58" s="343">
        <v>3626</v>
      </c>
      <c r="BC58" s="343">
        <v>3665</v>
      </c>
      <c r="BD58" s="343">
        <v>3762</v>
      </c>
      <c r="BE58" s="343">
        <v>3809</v>
      </c>
      <c r="BF58" s="343">
        <v>3864</v>
      </c>
      <c r="BG58" s="343">
        <v>3858</v>
      </c>
      <c r="BH58" s="343">
        <v>3791</v>
      </c>
      <c r="BI58" s="343">
        <v>3668</v>
      </c>
      <c r="BJ58" s="343">
        <v>3551</v>
      </c>
      <c r="BK58" s="343">
        <v>3523</v>
      </c>
      <c r="BL58" s="343">
        <v>3490</v>
      </c>
      <c r="BM58" s="343">
        <v>3349</v>
      </c>
      <c r="BN58" s="343">
        <v>3257</v>
      </c>
      <c r="BO58" s="343">
        <v>3327</v>
      </c>
      <c r="BP58" s="343">
        <v>3254</v>
      </c>
      <c r="BQ58" s="343">
        <v>3221</v>
      </c>
      <c r="BR58" s="343">
        <v>3178</v>
      </c>
      <c r="BS58" s="343">
        <v>3281</v>
      </c>
      <c r="BT58" s="343">
        <v>3365</v>
      </c>
      <c r="BU58" s="343">
        <v>3365</v>
      </c>
      <c r="BV58" s="343">
        <v>3457</v>
      </c>
      <c r="BW58" s="343">
        <v>3539</v>
      </c>
      <c r="BX58" s="343">
        <v>3468</v>
      </c>
      <c r="BY58" s="343">
        <v>3677</v>
      </c>
      <c r="BZ58" s="343">
        <v>3667</v>
      </c>
      <c r="CA58" s="343">
        <v>3521</v>
      </c>
      <c r="CB58" s="343">
        <v>3586</v>
      </c>
      <c r="CC58" s="343">
        <v>3534</v>
      </c>
      <c r="CD58" s="343">
        <v>3569</v>
      </c>
      <c r="CE58" s="343">
        <v>3472</v>
      </c>
      <c r="CF58" s="343">
        <v>3504</v>
      </c>
    </row>
    <row r="59" spans="1:84" ht="15" x14ac:dyDescent="0.25">
      <c r="A59" s="342" t="s">
        <v>1549</v>
      </c>
      <c r="B59" s="342" t="s">
        <v>1693</v>
      </c>
      <c r="C59" s="342" t="s">
        <v>1703</v>
      </c>
      <c r="D59" s="343">
        <v>3124</v>
      </c>
      <c r="E59" s="343">
        <v>3334</v>
      </c>
      <c r="F59" s="343">
        <v>3375</v>
      </c>
      <c r="G59" s="343">
        <v>3225</v>
      </c>
      <c r="H59" s="343">
        <v>2864</v>
      </c>
      <c r="I59" s="343">
        <v>2636</v>
      </c>
      <c r="J59" s="343">
        <v>2735</v>
      </c>
      <c r="K59" s="343">
        <v>3191</v>
      </c>
      <c r="L59" s="343">
        <v>3379</v>
      </c>
      <c r="M59" s="343">
        <v>3519</v>
      </c>
      <c r="N59" s="343">
        <v>3714</v>
      </c>
      <c r="O59" s="343">
        <v>3543</v>
      </c>
      <c r="P59" s="343">
        <v>3556</v>
      </c>
      <c r="Q59" s="343">
        <v>3481</v>
      </c>
      <c r="R59" s="343">
        <v>3412</v>
      </c>
      <c r="S59" s="343">
        <v>3461</v>
      </c>
      <c r="T59" s="343">
        <v>3683</v>
      </c>
      <c r="U59" s="343">
        <v>3640</v>
      </c>
      <c r="V59" s="343">
        <v>3795</v>
      </c>
      <c r="W59" s="343">
        <v>3871</v>
      </c>
      <c r="X59" s="343">
        <v>3846</v>
      </c>
      <c r="Y59" s="343">
        <v>3985</v>
      </c>
      <c r="Z59" s="343">
        <v>4002</v>
      </c>
      <c r="AA59" s="343">
        <v>4059</v>
      </c>
      <c r="AB59" s="343">
        <v>4026</v>
      </c>
      <c r="AC59" s="343">
        <v>4169</v>
      </c>
      <c r="AD59" s="343">
        <v>4266</v>
      </c>
      <c r="AE59" s="343">
        <v>4338</v>
      </c>
      <c r="AF59" s="343">
        <v>4628</v>
      </c>
      <c r="AG59" s="343">
        <v>4279</v>
      </c>
      <c r="AH59" s="343">
        <v>4043</v>
      </c>
      <c r="AI59" s="343">
        <v>3875</v>
      </c>
      <c r="AJ59" s="343">
        <v>3831</v>
      </c>
      <c r="AK59" s="343">
        <v>3832</v>
      </c>
      <c r="AL59" s="343">
        <v>3931</v>
      </c>
      <c r="AM59" s="343">
        <v>3732</v>
      </c>
      <c r="AN59" s="343">
        <v>3660</v>
      </c>
      <c r="AO59" s="343">
        <v>3410</v>
      </c>
      <c r="AP59" s="343">
        <v>3455</v>
      </c>
      <c r="AQ59" s="343">
        <v>3238</v>
      </c>
      <c r="AR59" s="343">
        <v>3340</v>
      </c>
      <c r="AS59" s="343">
        <v>3558</v>
      </c>
      <c r="AT59" s="343">
        <v>3527</v>
      </c>
      <c r="AU59" s="343">
        <v>3615</v>
      </c>
      <c r="AV59" s="343">
        <v>3646</v>
      </c>
      <c r="AW59" s="343">
        <v>3604</v>
      </c>
      <c r="AX59" s="343">
        <v>3555</v>
      </c>
      <c r="AY59" s="343">
        <v>3568</v>
      </c>
      <c r="AZ59" s="343">
        <v>3576</v>
      </c>
      <c r="BA59" s="343">
        <v>3476</v>
      </c>
      <c r="BB59" s="343">
        <v>3631</v>
      </c>
      <c r="BC59" s="343">
        <v>3612</v>
      </c>
      <c r="BD59" s="343">
        <v>3653</v>
      </c>
      <c r="BE59" s="343">
        <v>3745</v>
      </c>
      <c r="BF59" s="343">
        <v>3791</v>
      </c>
      <c r="BG59" s="343">
        <v>3850</v>
      </c>
      <c r="BH59" s="343">
        <v>3843</v>
      </c>
      <c r="BI59" s="343">
        <v>3775</v>
      </c>
      <c r="BJ59" s="343">
        <v>3652</v>
      </c>
      <c r="BK59" s="343">
        <v>3537</v>
      </c>
      <c r="BL59" s="343">
        <v>3507</v>
      </c>
      <c r="BM59" s="343">
        <v>3474</v>
      </c>
      <c r="BN59" s="343">
        <v>3338</v>
      </c>
      <c r="BO59" s="343">
        <v>3243</v>
      </c>
      <c r="BP59" s="343">
        <v>3313</v>
      </c>
      <c r="BQ59" s="343">
        <v>3239</v>
      </c>
      <c r="BR59" s="343">
        <v>3206</v>
      </c>
      <c r="BS59" s="343">
        <v>3163</v>
      </c>
      <c r="BT59" s="343">
        <v>3266</v>
      </c>
      <c r="BU59" s="343">
        <v>3351</v>
      </c>
      <c r="BV59" s="343">
        <v>3352</v>
      </c>
      <c r="BW59" s="343">
        <v>3442</v>
      </c>
      <c r="BX59" s="343">
        <v>3522</v>
      </c>
      <c r="BY59" s="343">
        <v>3453</v>
      </c>
      <c r="BZ59" s="343">
        <v>3662</v>
      </c>
      <c r="CA59" s="343">
        <v>3653</v>
      </c>
      <c r="CB59" s="343">
        <v>3508</v>
      </c>
      <c r="CC59" s="343">
        <v>3569</v>
      </c>
      <c r="CD59" s="343">
        <v>3522</v>
      </c>
      <c r="CE59" s="343">
        <v>3554</v>
      </c>
      <c r="CF59" s="343">
        <v>3460</v>
      </c>
    </row>
    <row r="60" spans="1:84" ht="15" x14ac:dyDescent="0.25">
      <c r="A60" s="342" t="s">
        <v>1550</v>
      </c>
      <c r="B60" s="342" t="s">
        <v>1694</v>
      </c>
      <c r="C60" s="342" t="s">
        <v>1703</v>
      </c>
      <c r="D60" s="343">
        <v>3218</v>
      </c>
      <c r="E60" s="343">
        <v>3120</v>
      </c>
      <c r="F60" s="343">
        <v>3313</v>
      </c>
      <c r="G60" s="343">
        <v>3353</v>
      </c>
      <c r="H60" s="343">
        <v>3201</v>
      </c>
      <c r="I60" s="343">
        <v>2855</v>
      </c>
      <c r="J60" s="343">
        <v>2614</v>
      </c>
      <c r="K60" s="343">
        <v>2715</v>
      </c>
      <c r="L60" s="343">
        <v>3182</v>
      </c>
      <c r="M60" s="343">
        <v>3349</v>
      </c>
      <c r="N60" s="343">
        <v>3496</v>
      </c>
      <c r="O60" s="343">
        <v>3694</v>
      </c>
      <c r="P60" s="343">
        <v>3514</v>
      </c>
      <c r="Q60" s="343">
        <v>3530</v>
      </c>
      <c r="R60" s="343">
        <v>3460</v>
      </c>
      <c r="S60" s="343">
        <v>3390</v>
      </c>
      <c r="T60" s="343">
        <v>3445</v>
      </c>
      <c r="U60" s="343">
        <v>3661</v>
      </c>
      <c r="V60" s="343">
        <v>3642</v>
      </c>
      <c r="W60" s="343">
        <v>3770</v>
      </c>
      <c r="X60" s="343">
        <v>3854</v>
      </c>
      <c r="Y60" s="343">
        <v>3834</v>
      </c>
      <c r="Z60" s="343">
        <v>3962</v>
      </c>
      <c r="AA60" s="343">
        <v>3976</v>
      </c>
      <c r="AB60" s="343">
        <v>4031</v>
      </c>
      <c r="AC60" s="343">
        <v>4008</v>
      </c>
      <c r="AD60" s="343">
        <v>4165</v>
      </c>
      <c r="AE60" s="343">
        <v>4243</v>
      </c>
      <c r="AF60" s="343">
        <v>4315</v>
      </c>
      <c r="AG60" s="343">
        <v>4601</v>
      </c>
      <c r="AH60" s="343">
        <v>4248</v>
      </c>
      <c r="AI60" s="343">
        <v>4016</v>
      </c>
      <c r="AJ60" s="343">
        <v>3850</v>
      </c>
      <c r="AK60" s="343">
        <v>3803</v>
      </c>
      <c r="AL60" s="343">
        <v>3807</v>
      </c>
      <c r="AM60" s="343">
        <v>3907</v>
      </c>
      <c r="AN60" s="343">
        <v>3703</v>
      </c>
      <c r="AO60" s="343">
        <v>3632</v>
      </c>
      <c r="AP60" s="343">
        <v>3387</v>
      </c>
      <c r="AQ60" s="343">
        <v>3429</v>
      </c>
      <c r="AR60" s="343">
        <v>3212</v>
      </c>
      <c r="AS60" s="343">
        <v>3312</v>
      </c>
      <c r="AT60" s="343">
        <v>3530</v>
      </c>
      <c r="AU60" s="343">
        <v>3498</v>
      </c>
      <c r="AV60" s="343">
        <v>3585</v>
      </c>
      <c r="AW60" s="343">
        <v>3615</v>
      </c>
      <c r="AX60" s="343">
        <v>3572</v>
      </c>
      <c r="AY60" s="343">
        <v>3522</v>
      </c>
      <c r="AZ60" s="343">
        <v>3538</v>
      </c>
      <c r="BA60" s="343">
        <v>3544</v>
      </c>
      <c r="BB60" s="343">
        <v>3445</v>
      </c>
      <c r="BC60" s="343">
        <v>3599</v>
      </c>
      <c r="BD60" s="343">
        <v>3577</v>
      </c>
      <c r="BE60" s="343">
        <v>3622</v>
      </c>
      <c r="BF60" s="343">
        <v>3715</v>
      </c>
      <c r="BG60" s="343">
        <v>3756</v>
      </c>
      <c r="BH60" s="343">
        <v>3814</v>
      </c>
      <c r="BI60" s="343">
        <v>3807</v>
      </c>
      <c r="BJ60" s="343">
        <v>3739</v>
      </c>
      <c r="BK60" s="343">
        <v>3618</v>
      </c>
      <c r="BL60" s="343">
        <v>3503</v>
      </c>
      <c r="BM60" s="343">
        <v>3475</v>
      </c>
      <c r="BN60" s="343">
        <v>3442</v>
      </c>
      <c r="BO60" s="343">
        <v>3307</v>
      </c>
      <c r="BP60" s="343">
        <v>3212</v>
      </c>
      <c r="BQ60" s="343">
        <v>3283</v>
      </c>
      <c r="BR60" s="343">
        <v>3207</v>
      </c>
      <c r="BS60" s="343">
        <v>3175</v>
      </c>
      <c r="BT60" s="343">
        <v>3132</v>
      </c>
      <c r="BU60" s="343">
        <v>3235</v>
      </c>
      <c r="BV60" s="343">
        <v>3320</v>
      </c>
      <c r="BW60" s="343">
        <v>3321</v>
      </c>
      <c r="BX60" s="343">
        <v>3410</v>
      </c>
      <c r="BY60" s="343">
        <v>3489</v>
      </c>
      <c r="BZ60" s="343">
        <v>3421</v>
      </c>
      <c r="CA60" s="343">
        <v>3629</v>
      </c>
      <c r="CB60" s="343">
        <v>3621</v>
      </c>
      <c r="CC60" s="343">
        <v>3476</v>
      </c>
      <c r="CD60" s="343">
        <v>3536</v>
      </c>
      <c r="CE60" s="343">
        <v>3489</v>
      </c>
      <c r="CF60" s="343">
        <v>3521</v>
      </c>
    </row>
    <row r="61" spans="1:84" ht="15" x14ac:dyDescent="0.25">
      <c r="A61" s="342" t="s">
        <v>1551</v>
      </c>
      <c r="B61" s="342" t="s">
        <v>1694</v>
      </c>
      <c r="C61" s="342" t="s">
        <v>1703</v>
      </c>
      <c r="D61" s="343">
        <v>3172</v>
      </c>
      <c r="E61" s="343">
        <v>3205</v>
      </c>
      <c r="F61" s="343">
        <v>3103</v>
      </c>
      <c r="G61" s="343">
        <v>3291</v>
      </c>
      <c r="H61" s="343">
        <v>3316</v>
      </c>
      <c r="I61" s="343">
        <v>3174</v>
      </c>
      <c r="J61" s="343">
        <v>2828</v>
      </c>
      <c r="K61" s="343">
        <v>2603</v>
      </c>
      <c r="L61" s="343">
        <v>2698</v>
      </c>
      <c r="M61" s="343">
        <v>3165</v>
      </c>
      <c r="N61" s="343">
        <v>3334</v>
      </c>
      <c r="O61" s="343">
        <v>3471</v>
      </c>
      <c r="P61" s="343">
        <v>3660</v>
      </c>
      <c r="Q61" s="343">
        <v>3482</v>
      </c>
      <c r="R61" s="343">
        <v>3518</v>
      </c>
      <c r="S61" s="343">
        <v>3426</v>
      </c>
      <c r="T61" s="343">
        <v>3365</v>
      </c>
      <c r="U61" s="343">
        <v>3416</v>
      </c>
      <c r="V61" s="343">
        <v>3617</v>
      </c>
      <c r="W61" s="343">
        <v>3604</v>
      </c>
      <c r="X61" s="343">
        <v>3752</v>
      </c>
      <c r="Y61" s="343">
        <v>3848</v>
      </c>
      <c r="Z61" s="343">
        <v>3806</v>
      </c>
      <c r="AA61" s="343">
        <v>3928</v>
      </c>
      <c r="AB61" s="343">
        <v>3957</v>
      </c>
      <c r="AC61" s="343">
        <v>3992</v>
      </c>
      <c r="AD61" s="343">
        <v>4001</v>
      </c>
      <c r="AE61" s="343">
        <v>4143</v>
      </c>
      <c r="AF61" s="343">
        <v>4218</v>
      </c>
      <c r="AG61" s="343">
        <v>4291</v>
      </c>
      <c r="AH61" s="343">
        <v>4574</v>
      </c>
      <c r="AI61" s="343">
        <v>4221</v>
      </c>
      <c r="AJ61" s="343">
        <v>3987</v>
      </c>
      <c r="AK61" s="343">
        <v>3826</v>
      </c>
      <c r="AL61" s="343">
        <v>3780</v>
      </c>
      <c r="AM61" s="343">
        <v>3784</v>
      </c>
      <c r="AN61" s="343">
        <v>3880</v>
      </c>
      <c r="AO61" s="343">
        <v>3679</v>
      </c>
      <c r="AP61" s="343">
        <v>3609</v>
      </c>
      <c r="AQ61" s="343">
        <v>3363</v>
      </c>
      <c r="AR61" s="343">
        <v>3407</v>
      </c>
      <c r="AS61" s="343">
        <v>3189</v>
      </c>
      <c r="AT61" s="343">
        <v>3291</v>
      </c>
      <c r="AU61" s="343">
        <v>3509</v>
      </c>
      <c r="AV61" s="343">
        <v>3474</v>
      </c>
      <c r="AW61" s="343">
        <v>3563</v>
      </c>
      <c r="AX61" s="343">
        <v>3592</v>
      </c>
      <c r="AY61" s="343">
        <v>3551</v>
      </c>
      <c r="AZ61" s="343">
        <v>3501</v>
      </c>
      <c r="BA61" s="343">
        <v>3517</v>
      </c>
      <c r="BB61" s="343">
        <v>3523</v>
      </c>
      <c r="BC61" s="343">
        <v>3425</v>
      </c>
      <c r="BD61" s="343">
        <v>3579</v>
      </c>
      <c r="BE61" s="343">
        <v>3554</v>
      </c>
      <c r="BF61" s="343">
        <v>3600</v>
      </c>
      <c r="BG61" s="343">
        <v>3693</v>
      </c>
      <c r="BH61" s="343">
        <v>3732</v>
      </c>
      <c r="BI61" s="343">
        <v>3791</v>
      </c>
      <c r="BJ61" s="343">
        <v>3782</v>
      </c>
      <c r="BK61" s="343">
        <v>3714</v>
      </c>
      <c r="BL61" s="343">
        <v>3600</v>
      </c>
      <c r="BM61" s="343">
        <v>3484</v>
      </c>
      <c r="BN61" s="343">
        <v>3457</v>
      </c>
      <c r="BO61" s="343">
        <v>3421</v>
      </c>
      <c r="BP61" s="343">
        <v>3288</v>
      </c>
      <c r="BQ61" s="343">
        <v>3195</v>
      </c>
      <c r="BR61" s="343">
        <v>3265</v>
      </c>
      <c r="BS61" s="343">
        <v>3188</v>
      </c>
      <c r="BT61" s="343">
        <v>3159</v>
      </c>
      <c r="BU61" s="343">
        <v>3116</v>
      </c>
      <c r="BV61" s="343">
        <v>3218</v>
      </c>
      <c r="BW61" s="343">
        <v>3301</v>
      </c>
      <c r="BX61" s="343">
        <v>3303</v>
      </c>
      <c r="BY61" s="343">
        <v>3390</v>
      </c>
      <c r="BZ61" s="343">
        <v>3467</v>
      </c>
      <c r="CA61" s="343">
        <v>3403</v>
      </c>
      <c r="CB61" s="343">
        <v>3607</v>
      </c>
      <c r="CC61" s="343">
        <v>3602</v>
      </c>
      <c r="CD61" s="343">
        <v>3457</v>
      </c>
      <c r="CE61" s="343">
        <v>3517</v>
      </c>
      <c r="CF61" s="343">
        <v>3473</v>
      </c>
    </row>
    <row r="62" spans="1:84" ht="15" x14ac:dyDescent="0.25">
      <c r="A62" s="342" t="s">
        <v>1552</v>
      </c>
      <c r="B62" s="342" t="s">
        <v>1694</v>
      </c>
      <c r="C62" s="342" t="s">
        <v>1703</v>
      </c>
      <c r="D62" s="343">
        <v>3277</v>
      </c>
      <c r="E62" s="343">
        <v>3158</v>
      </c>
      <c r="F62" s="343">
        <v>3181</v>
      </c>
      <c r="G62" s="343">
        <v>3076</v>
      </c>
      <c r="H62" s="343">
        <v>3259</v>
      </c>
      <c r="I62" s="343">
        <v>3301</v>
      </c>
      <c r="J62" s="343">
        <v>3156</v>
      </c>
      <c r="K62" s="343">
        <v>2809</v>
      </c>
      <c r="L62" s="343">
        <v>2583</v>
      </c>
      <c r="M62" s="343">
        <v>2689</v>
      </c>
      <c r="N62" s="343">
        <v>3127</v>
      </c>
      <c r="O62" s="343">
        <v>3302</v>
      </c>
      <c r="P62" s="343">
        <v>3433</v>
      </c>
      <c r="Q62" s="343">
        <v>3619</v>
      </c>
      <c r="R62" s="343">
        <v>3461</v>
      </c>
      <c r="S62" s="343">
        <v>3489</v>
      </c>
      <c r="T62" s="343">
        <v>3405</v>
      </c>
      <c r="U62" s="343">
        <v>3347</v>
      </c>
      <c r="V62" s="343">
        <v>3390</v>
      </c>
      <c r="W62" s="343">
        <v>3586</v>
      </c>
      <c r="X62" s="343">
        <v>3578</v>
      </c>
      <c r="Y62" s="343">
        <v>3722</v>
      </c>
      <c r="Z62" s="343">
        <v>3792</v>
      </c>
      <c r="AA62" s="343">
        <v>3780</v>
      </c>
      <c r="AB62" s="343">
        <v>3901</v>
      </c>
      <c r="AC62" s="343">
        <v>3925</v>
      </c>
      <c r="AD62" s="343">
        <v>3957</v>
      </c>
      <c r="AE62" s="343">
        <v>3974</v>
      </c>
      <c r="AF62" s="343">
        <v>4116</v>
      </c>
      <c r="AG62" s="343">
        <v>4188</v>
      </c>
      <c r="AH62" s="343">
        <v>4261</v>
      </c>
      <c r="AI62" s="343">
        <v>4540</v>
      </c>
      <c r="AJ62" s="343">
        <v>4194</v>
      </c>
      <c r="AK62" s="343">
        <v>3959</v>
      </c>
      <c r="AL62" s="343">
        <v>3803</v>
      </c>
      <c r="AM62" s="343">
        <v>3757</v>
      </c>
      <c r="AN62" s="343">
        <v>3763</v>
      </c>
      <c r="AO62" s="343">
        <v>3855</v>
      </c>
      <c r="AP62" s="343">
        <v>3656</v>
      </c>
      <c r="AQ62" s="343">
        <v>3584</v>
      </c>
      <c r="AR62" s="343">
        <v>3344</v>
      </c>
      <c r="AS62" s="343">
        <v>3387</v>
      </c>
      <c r="AT62" s="343">
        <v>3172</v>
      </c>
      <c r="AU62" s="343">
        <v>3269</v>
      </c>
      <c r="AV62" s="343">
        <v>3489</v>
      </c>
      <c r="AW62" s="343">
        <v>3453</v>
      </c>
      <c r="AX62" s="343">
        <v>3546</v>
      </c>
      <c r="AY62" s="343">
        <v>3572</v>
      </c>
      <c r="AZ62" s="343">
        <v>3532</v>
      </c>
      <c r="BA62" s="343">
        <v>3485</v>
      </c>
      <c r="BB62" s="343">
        <v>3496</v>
      </c>
      <c r="BC62" s="343">
        <v>3502</v>
      </c>
      <c r="BD62" s="343">
        <v>3407</v>
      </c>
      <c r="BE62" s="343">
        <v>3559</v>
      </c>
      <c r="BF62" s="343">
        <v>3533</v>
      </c>
      <c r="BG62" s="343">
        <v>3577</v>
      </c>
      <c r="BH62" s="343">
        <v>3671</v>
      </c>
      <c r="BI62" s="343">
        <v>3709</v>
      </c>
      <c r="BJ62" s="343">
        <v>3768</v>
      </c>
      <c r="BK62" s="343">
        <v>3761</v>
      </c>
      <c r="BL62" s="343">
        <v>3694</v>
      </c>
      <c r="BM62" s="343">
        <v>3581</v>
      </c>
      <c r="BN62" s="343">
        <v>3466</v>
      </c>
      <c r="BO62" s="343">
        <v>3442</v>
      </c>
      <c r="BP62" s="343">
        <v>3406</v>
      </c>
      <c r="BQ62" s="343">
        <v>3272</v>
      </c>
      <c r="BR62" s="343">
        <v>3181</v>
      </c>
      <c r="BS62" s="343">
        <v>3252</v>
      </c>
      <c r="BT62" s="343">
        <v>3175</v>
      </c>
      <c r="BU62" s="343">
        <v>3147</v>
      </c>
      <c r="BV62" s="343">
        <v>3104</v>
      </c>
      <c r="BW62" s="343">
        <v>3205</v>
      </c>
      <c r="BX62" s="343">
        <v>3286</v>
      </c>
      <c r="BY62" s="343">
        <v>3288</v>
      </c>
      <c r="BZ62" s="343">
        <v>3375</v>
      </c>
      <c r="CA62" s="343">
        <v>3449</v>
      </c>
      <c r="CB62" s="343">
        <v>3386</v>
      </c>
      <c r="CC62" s="343">
        <v>3590</v>
      </c>
      <c r="CD62" s="343">
        <v>3584</v>
      </c>
      <c r="CE62" s="343">
        <v>3443</v>
      </c>
      <c r="CF62" s="343">
        <v>3502</v>
      </c>
    </row>
    <row r="63" spans="1:84" ht="15" x14ac:dyDescent="0.25">
      <c r="A63" s="342" t="s">
        <v>1553</v>
      </c>
      <c r="B63" s="342" t="s">
        <v>1694</v>
      </c>
      <c r="C63" s="342" t="s">
        <v>1703</v>
      </c>
      <c r="D63" s="343">
        <v>3323</v>
      </c>
      <c r="E63" s="343">
        <v>3254</v>
      </c>
      <c r="F63" s="343">
        <v>3146</v>
      </c>
      <c r="G63" s="343">
        <v>3151</v>
      </c>
      <c r="H63" s="343">
        <v>3054</v>
      </c>
      <c r="I63" s="343">
        <v>3238</v>
      </c>
      <c r="J63" s="343">
        <v>3278</v>
      </c>
      <c r="K63" s="343">
        <v>3140</v>
      </c>
      <c r="L63" s="343">
        <v>2779</v>
      </c>
      <c r="M63" s="343">
        <v>2553</v>
      </c>
      <c r="N63" s="343">
        <v>2665</v>
      </c>
      <c r="O63" s="343">
        <v>3105</v>
      </c>
      <c r="P63" s="343">
        <v>3275</v>
      </c>
      <c r="Q63" s="343">
        <v>3399</v>
      </c>
      <c r="R63" s="343">
        <v>3604</v>
      </c>
      <c r="S63" s="343">
        <v>3444</v>
      </c>
      <c r="T63" s="343">
        <v>3460</v>
      </c>
      <c r="U63" s="343">
        <v>3389</v>
      </c>
      <c r="V63" s="343">
        <v>3321</v>
      </c>
      <c r="W63" s="343">
        <v>3376</v>
      </c>
      <c r="X63" s="343">
        <v>3553</v>
      </c>
      <c r="Y63" s="343">
        <v>3548</v>
      </c>
      <c r="Z63" s="343">
        <v>3697</v>
      </c>
      <c r="AA63" s="343">
        <v>3758</v>
      </c>
      <c r="AB63" s="343">
        <v>3756</v>
      </c>
      <c r="AC63" s="343">
        <v>3882</v>
      </c>
      <c r="AD63" s="343">
        <v>3907</v>
      </c>
      <c r="AE63" s="343">
        <v>3938</v>
      </c>
      <c r="AF63" s="343">
        <v>3953</v>
      </c>
      <c r="AG63" s="343">
        <v>4094</v>
      </c>
      <c r="AH63" s="343">
        <v>4165</v>
      </c>
      <c r="AI63" s="343">
        <v>4239</v>
      </c>
      <c r="AJ63" s="343">
        <v>4515</v>
      </c>
      <c r="AK63" s="343">
        <v>4166</v>
      </c>
      <c r="AL63" s="343">
        <v>3933</v>
      </c>
      <c r="AM63" s="343">
        <v>3779</v>
      </c>
      <c r="AN63" s="343">
        <v>3729</v>
      </c>
      <c r="AO63" s="343">
        <v>3738</v>
      </c>
      <c r="AP63" s="343">
        <v>3827</v>
      </c>
      <c r="AQ63" s="343">
        <v>3631</v>
      </c>
      <c r="AR63" s="343">
        <v>3560</v>
      </c>
      <c r="AS63" s="343">
        <v>3322</v>
      </c>
      <c r="AT63" s="343">
        <v>3364</v>
      </c>
      <c r="AU63" s="343">
        <v>3151</v>
      </c>
      <c r="AV63" s="343">
        <v>3250</v>
      </c>
      <c r="AW63" s="343">
        <v>3469</v>
      </c>
      <c r="AX63" s="343">
        <v>3434</v>
      </c>
      <c r="AY63" s="343">
        <v>3525</v>
      </c>
      <c r="AZ63" s="343">
        <v>3554</v>
      </c>
      <c r="BA63" s="343">
        <v>3511</v>
      </c>
      <c r="BB63" s="343">
        <v>3463</v>
      </c>
      <c r="BC63" s="343">
        <v>3478</v>
      </c>
      <c r="BD63" s="343">
        <v>3479</v>
      </c>
      <c r="BE63" s="343">
        <v>3384</v>
      </c>
      <c r="BF63" s="343">
        <v>3534</v>
      </c>
      <c r="BG63" s="343">
        <v>3511</v>
      </c>
      <c r="BH63" s="343">
        <v>3553</v>
      </c>
      <c r="BI63" s="343">
        <v>3650</v>
      </c>
      <c r="BJ63" s="343">
        <v>3686</v>
      </c>
      <c r="BK63" s="343">
        <v>3747</v>
      </c>
      <c r="BL63" s="343">
        <v>3739</v>
      </c>
      <c r="BM63" s="343">
        <v>3671</v>
      </c>
      <c r="BN63" s="343">
        <v>3559</v>
      </c>
      <c r="BO63" s="343">
        <v>3444</v>
      </c>
      <c r="BP63" s="343">
        <v>3419</v>
      </c>
      <c r="BQ63" s="343">
        <v>3383</v>
      </c>
      <c r="BR63" s="343">
        <v>3252</v>
      </c>
      <c r="BS63" s="343">
        <v>3163</v>
      </c>
      <c r="BT63" s="343">
        <v>3233</v>
      </c>
      <c r="BU63" s="343">
        <v>3156</v>
      </c>
      <c r="BV63" s="343">
        <v>3128</v>
      </c>
      <c r="BW63" s="343">
        <v>3084</v>
      </c>
      <c r="BX63" s="343">
        <v>3184</v>
      </c>
      <c r="BY63" s="343">
        <v>3266</v>
      </c>
      <c r="BZ63" s="343">
        <v>3269</v>
      </c>
      <c r="CA63" s="343">
        <v>3356</v>
      </c>
      <c r="CB63" s="343">
        <v>3429</v>
      </c>
      <c r="CC63" s="343">
        <v>3366</v>
      </c>
      <c r="CD63" s="343">
        <v>3570</v>
      </c>
      <c r="CE63" s="343">
        <v>3564</v>
      </c>
      <c r="CF63" s="343">
        <v>3424</v>
      </c>
    </row>
    <row r="64" spans="1:84" ht="15" x14ac:dyDescent="0.25">
      <c r="A64" s="342" t="s">
        <v>1554</v>
      </c>
      <c r="B64" s="342" t="s">
        <v>1694</v>
      </c>
      <c r="C64" s="342" t="s">
        <v>1703</v>
      </c>
      <c r="D64" s="343">
        <v>3374</v>
      </c>
      <c r="E64" s="343">
        <v>3286</v>
      </c>
      <c r="F64" s="343">
        <v>3228</v>
      </c>
      <c r="G64" s="343">
        <v>3118</v>
      </c>
      <c r="H64" s="343">
        <v>3126</v>
      </c>
      <c r="I64" s="343">
        <v>3020</v>
      </c>
      <c r="J64" s="343">
        <v>3213</v>
      </c>
      <c r="K64" s="343">
        <v>3252</v>
      </c>
      <c r="L64" s="343">
        <v>3130</v>
      </c>
      <c r="M64" s="343">
        <v>2752</v>
      </c>
      <c r="N64" s="343">
        <v>2532</v>
      </c>
      <c r="O64" s="343">
        <v>2648</v>
      </c>
      <c r="P64" s="343">
        <v>3078</v>
      </c>
      <c r="Q64" s="343">
        <v>3226</v>
      </c>
      <c r="R64" s="343">
        <v>3378</v>
      </c>
      <c r="S64" s="343">
        <v>3578</v>
      </c>
      <c r="T64" s="343">
        <v>3408</v>
      </c>
      <c r="U64" s="343">
        <v>3429</v>
      </c>
      <c r="V64" s="343">
        <v>3361</v>
      </c>
      <c r="W64" s="343">
        <v>3280</v>
      </c>
      <c r="X64" s="343">
        <v>3347</v>
      </c>
      <c r="Y64" s="343">
        <v>3529</v>
      </c>
      <c r="Z64" s="343">
        <v>3534</v>
      </c>
      <c r="AA64" s="343">
        <v>3660</v>
      </c>
      <c r="AB64" s="343">
        <v>3736</v>
      </c>
      <c r="AC64" s="343">
        <v>3752</v>
      </c>
      <c r="AD64" s="343">
        <v>3862</v>
      </c>
      <c r="AE64" s="343">
        <v>3877</v>
      </c>
      <c r="AF64" s="343">
        <v>3909</v>
      </c>
      <c r="AG64" s="343">
        <v>3924</v>
      </c>
      <c r="AH64" s="343">
        <v>4063</v>
      </c>
      <c r="AI64" s="343">
        <v>4134</v>
      </c>
      <c r="AJ64" s="343">
        <v>4208</v>
      </c>
      <c r="AK64" s="343">
        <v>4481</v>
      </c>
      <c r="AL64" s="343">
        <v>4134</v>
      </c>
      <c r="AM64" s="343">
        <v>3903</v>
      </c>
      <c r="AN64" s="343">
        <v>3751</v>
      </c>
      <c r="AO64" s="343">
        <v>3701</v>
      </c>
      <c r="AP64" s="343">
        <v>3711</v>
      </c>
      <c r="AQ64" s="343">
        <v>3799</v>
      </c>
      <c r="AR64" s="343">
        <v>3606</v>
      </c>
      <c r="AS64" s="343">
        <v>3535</v>
      </c>
      <c r="AT64" s="343">
        <v>3299</v>
      </c>
      <c r="AU64" s="343">
        <v>3341</v>
      </c>
      <c r="AV64" s="343">
        <v>3128</v>
      </c>
      <c r="AW64" s="343">
        <v>3228</v>
      </c>
      <c r="AX64" s="343">
        <v>3445</v>
      </c>
      <c r="AY64" s="343">
        <v>3410</v>
      </c>
      <c r="AZ64" s="343">
        <v>3500</v>
      </c>
      <c r="BA64" s="343">
        <v>3530</v>
      </c>
      <c r="BB64" s="343">
        <v>3485</v>
      </c>
      <c r="BC64" s="343">
        <v>3438</v>
      </c>
      <c r="BD64" s="343">
        <v>3453</v>
      </c>
      <c r="BE64" s="343">
        <v>3455</v>
      </c>
      <c r="BF64" s="343">
        <v>3361</v>
      </c>
      <c r="BG64" s="343">
        <v>3511</v>
      </c>
      <c r="BH64" s="343">
        <v>3487</v>
      </c>
      <c r="BI64" s="343">
        <v>3530</v>
      </c>
      <c r="BJ64" s="343">
        <v>3627</v>
      </c>
      <c r="BK64" s="343">
        <v>3663</v>
      </c>
      <c r="BL64" s="343">
        <v>3722</v>
      </c>
      <c r="BM64" s="343">
        <v>3714</v>
      </c>
      <c r="BN64" s="343">
        <v>3646</v>
      </c>
      <c r="BO64" s="343">
        <v>3532</v>
      </c>
      <c r="BP64" s="343">
        <v>3417</v>
      </c>
      <c r="BQ64" s="343">
        <v>3395</v>
      </c>
      <c r="BR64" s="343">
        <v>3357</v>
      </c>
      <c r="BS64" s="343">
        <v>3226</v>
      </c>
      <c r="BT64" s="343">
        <v>3138</v>
      </c>
      <c r="BU64" s="343">
        <v>3209</v>
      </c>
      <c r="BV64" s="343">
        <v>3135</v>
      </c>
      <c r="BW64" s="343">
        <v>3106</v>
      </c>
      <c r="BX64" s="343">
        <v>3063</v>
      </c>
      <c r="BY64" s="343">
        <v>3163</v>
      </c>
      <c r="BZ64" s="343">
        <v>3244</v>
      </c>
      <c r="CA64" s="343">
        <v>3247</v>
      </c>
      <c r="CB64" s="343">
        <v>3332</v>
      </c>
      <c r="CC64" s="343">
        <v>3406</v>
      </c>
      <c r="CD64" s="343">
        <v>3345</v>
      </c>
      <c r="CE64" s="343">
        <v>3545</v>
      </c>
      <c r="CF64" s="343">
        <v>3541</v>
      </c>
    </row>
    <row r="65" spans="1:84" ht="15" x14ac:dyDescent="0.25">
      <c r="A65" s="342" t="s">
        <v>1555</v>
      </c>
      <c r="B65" s="342" t="s">
        <v>1694</v>
      </c>
      <c r="C65" s="342" t="s">
        <v>1703</v>
      </c>
      <c r="D65" s="343">
        <v>3228</v>
      </c>
      <c r="E65" s="343">
        <v>3348</v>
      </c>
      <c r="F65" s="343">
        <v>3250</v>
      </c>
      <c r="G65" s="343">
        <v>3192</v>
      </c>
      <c r="H65" s="343">
        <v>3101</v>
      </c>
      <c r="I65" s="343">
        <v>3106</v>
      </c>
      <c r="J65" s="343">
        <v>2990</v>
      </c>
      <c r="K65" s="343">
        <v>3199</v>
      </c>
      <c r="L65" s="343">
        <v>3236</v>
      </c>
      <c r="M65" s="343">
        <v>3100</v>
      </c>
      <c r="N65" s="343">
        <v>2734</v>
      </c>
      <c r="O65" s="343">
        <v>2504</v>
      </c>
      <c r="P65" s="343">
        <v>2619</v>
      </c>
      <c r="Q65" s="343">
        <v>3043</v>
      </c>
      <c r="R65" s="343">
        <v>3203</v>
      </c>
      <c r="S65" s="343">
        <v>3351</v>
      </c>
      <c r="T65" s="343">
        <v>3545</v>
      </c>
      <c r="U65" s="343">
        <v>3382</v>
      </c>
      <c r="V65" s="343">
        <v>3392</v>
      </c>
      <c r="W65" s="343">
        <v>3334</v>
      </c>
      <c r="X65" s="343">
        <v>3253</v>
      </c>
      <c r="Y65" s="343">
        <v>3325</v>
      </c>
      <c r="Z65" s="343">
        <v>3509</v>
      </c>
      <c r="AA65" s="343">
        <v>3501</v>
      </c>
      <c r="AB65" s="343">
        <v>3608</v>
      </c>
      <c r="AC65" s="343">
        <v>3708</v>
      </c>
      <c r="AD65" s="343">
        <v>3736</v>
      </c>
      <c r="AE65" s="343">
        <v>3835</v>
      </c>
      <c r="AF65" s="343">
        <v>3849</v>
      </c>
      <c r="AG65" s="343">
        <v>3883</v>
      </c>
      <c r="AH65" s="343">
        <v>3898</v>
      </c>
      <c r="AI65" s="343">
        <v>4034</v>
      </c>
      <c r="AJ65" s="343">
        <v>4103</v>
      </c>
      <c r="AK65" s="343">
        <v>4181</v>
      </c>
      <c r="AL65" s="343">
        <v>4454</v>
      </c>
      <c r="AM65" s="343">
        <v>4101</v>
      </c>
      <c r="AN65" s="343">
        <v>3875</v>
      </c>
      <c r="AO65" s="343">
        <v>3723</v>
      </c>
      <c r="AP65" s="343">
        <v>3673</v>
      </c>
      <c r="AQ65" s="343">
        <v>3685</v>
      </c>
      <c r="AR65" s="343">
        <v>3772</v>
      </c>
      <c r="AS65" s="343">
        <v>3578</v>
      </c>
      <c r="AT65" s="343">
        <v>3510</v>
      </c>
      <c r="AU65" s="343">
        <v>3276</v>
      </c>
      <c r="AV65" s="343">
        <v>3315</v>
      </c>
      <c r="AW65" s="343">
        <v>3104</v>
      </c>
      <c r="AX65" s="343">
        <v>3206</v>
      </c>
      <c r="AY65" s="343">
        <v>3419</v>
      </c>
      <c r="AZ65" s="343">
        <v>3381</v>
      </c>
      <c r="BA65" s="343">
        <v>3471</v>
      </c>
      <c r="BB65" s="343">
        <v>3501</v>
      </c>
      <c r="BC65" s="343">
        <v>3459</v>
      </c>
      <c r="BD65" s="343">
        <v>3413</v>
      </c>
      <c r="BE65" s="343">
        <v>3427</v>
      </c>
      <c r="BF65" s="343">
        <v>3429</v>
      </c>
      <c r="BG65" s="343">
        <v>3337</v>
      </c>
      <c r="BH65" s="343">
        <v>3487</v>
      </c>
      <c r="BI65" s="343">
        <v>3462</v>
      </c>
      <c r="BJ65" s="343">
        <v>3504</v>
      </c>
      <c r="BK65" s="343">
        <v>3600</v>
      </c>
      <c r="BL65" s="343">
        <v>3637</v>
      </c>
      <c r="BM65" s="343">
        <v>3697</v>
      </c>
      <c r="BN65" s="343">
        <v>3687</v>
      </c>
      <c r="BO65" s="343">
        <v>3619</v>
      </c>
      <c r="BP65" s="343">
        <v>3509</v>
      </c>
      <c r="BQ65" s="343">
        <v>3395</v>
      </c>
      <c r="BR65" s="343">
        <v>3373</v>
      </c>
      <c r="BS65" s="343">
        <v>3333</v>
      </c>
      <c r="BT65" s="343">
        <v>3204</v>
      </c>
      <c r="BU65" s="343">
        <v>3115</v>
      </c>
      <c r="BV65" s="343">
        <v>3186</v>
      </c>
      <c r="BW65" s="343">
        <v>3113</v>
      </c>
      <c r="BX65" s="343">
        <v>3085</v>
      </c>
      <c r="BY65" s="343">
        <v>3045</v>
      </c>
      <c r="BZ65" s="343">
        <v>3145</v>
      </c>
      <c r="CA65" s="343">
        <v>3225</v>
      </c>
      <c r="CB65" s="343">
        <v>3230</v>
      </c>
      <c r="CC65" s="343">
        <v>3313</v>
      </c>
      <c r="CD65" s="343">
        <v>3386</v>
      </c>
      <c r="CE65" s="343">
        <v>3325</v>
      </c>
      <c r="CF65" s="343">
        <v>3522</v>
      </c>
    </row>
    <row r="66" spans="1:84" ht="15" x14ac:dyDescent="0.25">
      <c r="A66" s="342" t="s">
        <v>1556</v>
      </c>
      <c r="B66" s="342" t="s">
        <v>1694</v>
      </c>
      <c r="C66" s="342" t="s">
        <v>1703</v>
      </c>
      <c r="D66" s="343">
        <v>3212</v>
      </c>
      <c r="E66" s="343">
        <v>3201</v>
      </c>
      <c r="F66" s="343">
        <v>3307</v>
      </c>
      <c r="G66" s="343">
        <v>3217</v>
      </c>
      <c r="H66" s="343">
        <v>3143</v>
      </c>
      <c r="I66" s="343">
        <v>3077</v>
      </c>
      <c r="J66" s="343">
        <v>3067</v>
      </c>
      <c r="K66" s="343">
        <v>2971</v>
      </c>
      <c r="L66" s="343">
        <v>3183</v>
      </c>
      <c r="M66" s="343">
        <v>3197</v>
      </c>
      <c r="N66" s="343">
        <v>3065</v>
      </c>
      <c r="O66" s="343">
        <v>2716</v>
      </c>
      <c r="P66" s="343">
        <v>2472</v>
      </c>
      <c r="Q66" s="343">
        <v>2592</v>
      </c>
      <c r="R66" s="343">
        <v>3009</v>
      </c>
      <c r="S66" s="343">
        <v>3172</v>
      </c>
      <c r="T66" s="343">
        <v>3310</v>
      </c>
      <c r="U66" s="343">
        <v>3504</v>
      </c>
      <c r="V66" s="343">
        <v>3364</v>
      </c>
      <c r="W66" s="343">
        <v>3363</v>
      </c>
      <c r="X66" s="343">
        <v>3319</v>
      </c>
      <c r="Y66" s="343">
        <v>3253</v>
      </c>
      <c r="Z66" s="343">
        <v>3290</v>
      </c>
      <c r="AA66" s="343">
        <v>3482</v>
      </c>
      <c r="AB66" s="343">
        <v>3463</v>
      </c>
      <c r="AC66" s="343">
        <v>3585</v>
      </c>
      <c r="AD66" s="343">
        <v>3677</v>
      </c>
      <c r="AE66" s="343">
        <v>3706</v>
      </c>
      <c r="AF66" s="343">
        <v>3805</v>
      </c>
      <c r="AG66" s="343">
        <v>3821</v>
      </c>
      <c r="AH66" s="343">
        <v>3856</v>
      </c>
      <c r="AI66" s="343">
        <v>3869</v>
      </c>
      <c r="AJ66" s="343">
        <v>4006</v>
      </c>
      <c r="AK66" s="343">
        <v>4075</v>
      </c>
      <c r="AL66" s="343">
        <v>4154</v>
      </c>
      <c r="AM66" s="343">
        <v>4426</v>
      </c>
      <c r="AN66" s="343">
        <v>4072</v>
      </c>
      <c r="AO66" s="343">
        <v>3850</v>
      </c>
      <c r="AP66" s="343">
        <v>3700</v>
      </c>
      <c r="AQ66" s="343">
        <v>3651</v>
      </c>
      <c r="AR66" s="343">
        <v>3659</v>
      </c>
      <c r="AS66" s="343">
        <v>3752</v>
      </c>
      <c r="AT66" s="343">
        <v>3561</v>
      </c>
      <c r="AU66" s="343">
        <v>3493</v>
      </c>
      <c r="AV66" s="343">
        <v>3261</v>
      </c>
      <c r="AW66" s="343">
        <v>3302</v>
      </c>
      <c r="AX66" s="343">
        <v>3091</v>
      </c>
      <c r="AY66" s="343">
        <v>3195</v>
      </c>
      <c r="AZ66" s="343">
        <v>3404</v>
      </c>
      <c r="BA66" s="343">
        <v>3369</v>
      </c>
      <c r="BB66" s="343">
        <v>3460</v>
      </c>
      <c r="BC66" s="343">
        <v>3488</v>
      </c>
      <c r="BD66" s="343">
        <v>3446</v>
      </c>
      <c r="BE66" s="343">
        <v>3399</v>
      </c>
      <c r="BF66" s="343">
        <v>3411</v>
      </c>
      <c r="BG66" s="343">
        <v>3415</v>
      </c>
      <c r="BH66" s="343">
        <v>3326</v>
      </c>
      <c r="BI66" s="343">
        <v>3471</v>
      </c>
      <c r="BJ66" s="343">
        <v>3447</v>
      </c>
      <c r="BK66" s="343">
        <v>3488</v>
      </c>
      <c r="BL66" s="343">
        <v>3585</v>
      </c>
      <c r="BM66" s="343">
        <v>3622</v>
      </c>
      <c r="BN66" s="343">
        <v>3684</v>
      </c>
      <c r="BO66" s="343">
        <v>3672</v>
      </c>
      <c r="BP66" s="343">
        <v>3604</v>
      </c>
      <c r="BQ66" s="343">
        <v>3494</v>
      </c>
      <c r="BR66" s="343">
        <v>3382</v>
      </c>
      <c r="BS66" s="343">
        <v>3359</v>
      </c>
      <c r="BT66" s="343">
        <v>3322</v>
      </c>
      <c r="BU66" s="343">
        <v>3196</v>
      </c>
      <c r="BV66" s="343">
        <v>3106</v>
      </c>
      <c r="BW66" s="343">
        <v>3176</v>
      </c>
      <c r="BX66" s="343">
        <v>3104</v>
      </c>
      <c r="BY66" s="343">
        <v>3077</v>
      </c>
      <c r="BZ66" s="343">
        <v>3039</v>
      </c>
      <c r="CA66" s="343">
        <v>3137</v>
      </c>
      <c r="CB66" s="343">
        <v>3217</v>
      </c>
      <c r="CC66" s="343">
        <v>3220</v>
      </c>
      <c r="CD66" s="343">
        <v>3302</v>
      </c>
      <c r="CE66" s="343">
        <v>3375</v>
      </c>
      <c r="CF66" s="343">
        <v>3315</v>
      </c>
    </row>
    <row r="67" spans="1:84" ht="15" x14ac:dyDescent="0.25">
      <c r="A67" s="342" t="s">
        <v>1557</v>
      </c>
      <c r="B67" s="342" t="s">
        <v>1694</v>
      </c>
      <c r="C67" s="342" t="s">
        <v>1703</v>
      </c>
      <c r="D67" s="343">
        <v>3035</v>
      </c>
      <c r="E67" s="343">
        <v>3174</v>
      </c>
      <c r="F67" s="343">
        <v>3163</v>
      </c>
      <c r="G67" s="343">
        <v>3278</v>
      </c>
      <c r="H67" s="343">
        <v>3173</v>
      </c>
      <c r="I67" s="343">
        <v>3099</v>
      </c>
      <c r="J67" s="343">
        <v>3034</v>
      </c>
      <c r="K67" s="343">
        <v>3030</v>
      </c>
      <c r="L67" s="343">
        <v>2940</v>
      </c>
      <c r="M67" s="343">
        <v>3152</v>
      </c>
      <c r="N67" s="343">
        <v>3159</v>
      </c>
      <c r="O67" s="343">
        <v>3046</v>
      </c>
      <c r="P67" s="343">
        <v>2699</v>
      </c>
      <c r="Q67" s="343">
        <v>2456</v>
      </c>
      <c r="R67" s="343">
        <v>2566</v>
      </c>
      <c r="S67" s="343">
        <v>2988</v>
      </c>
      <c r="T67" s="343">
        <v>3148</v>
      </c>
      <c r="U67" s="343">
        <v>3257</v>
      </c>
      <c r="V67" s="343">
        <v>3462</v>
      </c>
      <c r="W67" s="343">
        <v>3332</v>
      </c>
      <c r="X67" s="343">
        <v>3333</v>
      </c>
      <c r="Y67" s="343">
        <v>3285</v>
      </c>
      <c r="Z67" s="343">
        <v>3235</v>
      </c>
      <c r="AA67" s="343">
        <v>3247</v>
      </c>
      <c r="AB67" s="343">
        <v>3459</v>
      </c>
      <c r="AC67" s="343">
        <v>3433</v>
      </c>
      <c r="AD67" s="343">
        <v>3547</v>
      </c>
      <c r="AE67" s="343">
        <v>3641</v>
      </c>
      <c r="AF67" s="343">
        <v>3668</v>
      </c>
      <c r="AG67" s="343">
        <v>3765</v>
      </c>
      <c r="AH67" s="343">
        <v>3782</v>
      </c>
      <c r="AI67" s="343">
        <v>3817</v>
      </c>
      <c r="AJ67" s="343">
        <v>3830</v>
      </c>
      <c r="AK67" s="343">
        <v>3966</v>
      </c>
      <c r="AL67" s="343">
        <v>4033</v>
      </c>
      <c r="AM67" s="343">
        <v>4115</v>
      </c>
      <c r="AN67" s="343">
        <v>4384</v>
      </c>
      <c r="AO67" s="343">
        <v>4034</v>
      </c>
      <c r="AP67" s="343">
        <v>3815</v>
      </c>
      <c r="AQ67" s="343">
        <v>3667</v>
      </c>
      <c r="AR67" s="343">
        <v>3618</v>
      </c>
      <c r="AS67" s="343">
        <v>3627</v>
      </c>
      <c r="AT67" s="343">
        <v>3716</v>
      </c>
      <c r="AU67" s="343">
        <v>3528</v>
      </c>
      <c r="AV67" s="343">
        <v>3461</v>
      </c>
      <c r="AW67" s="343">
        <v>3233</v>
      </c>
      <c r="AX67" s="343">
        <v>3273</v>
      </c>
      <c r="AY67" s="343">
        <v>3066</v>
      </c>
      <c r="AZ67" s="343">
        <v>3168</v>
      </c>
      <c r="BA67" s="343">
        <v>3373</v>
      </c>
      <c r="BB67" s="343">
        <v>3342</v>
      </c>
      <c r="BC67" s="343">
        <v>3431</v>
      </c>
      <c r="BD67" s="343">
        <v>3459</v>
      </c>
      <c r="BE67" s="343">
        <v>3420</v>
      </c>
      <c r="BF67" s="343">
        <v>3373</v>
      </c>
      <c r="BG67" s="343">
        <v>3385</v>
      </c>
      <c r="BH67" s="343">
        <v>3388</v>
      </c>
      <c r="BI67" s="343">
        <v>3301</v>
      </c>
      <c r="BJ67" s="343">
        <v>3444</v>
      </c>
      <c r="BK67" s="343">
        <v>3421</v>
      </c>
      <c r="BL67" s="343">
        <v>3463</v>
      </c>
      <c r="BM67" s="343">
        <v>3560</v>
      </c>
      <c r="BN67" s="343">
        <v>3595</v>
      </c>
      <c r="BO67" s="343">
        <v>3656</v>
      </c>
      <c r="BP67" s="343">
        <v>3645</v>
      </c>
      <c r="BQ67" s="343">
        <v>3578</v>
      </c>
      <c r="BR67" s="343">
        <v>3468</v>
      </c>
      <c r="BS67" s="343">
        <v>3359</v>
      </c>
      <c r="BT67" s="343">
        <v>3335</v>
      </c>
      <c r="BU67" s="343">
        <v>3298</v>
      </c>
      <c r="BV67" s="343">
        <v>3174</v>
      </c>
      <c r="BW67" s="343">
        <v>3084</v>
      </c>
      <c r="BX67" s="343">
        <v>3154</v>
      </c>
      <c r="BY67" s="343">
        <v>3080</v>
      </c>
      <c r="BZ67" s="343">
        <v>3055</v>
      </c>
      <c r="CA67" s="343">
        <v>3017</v>
      </c>
      <c r="CB67" s="343">
        <v>3116</v>
      </c>
      <c r="CC67" s="343">
        <v>3197</v>
      </c>
      <c r="CD67" s="343">
        <v>3200</v>
      </c>
      <c r="CE67" s="343">
        <v>3276</v>
      </c>
      <c r="CF67" s="343">
        <v>3352</v>
      </c>
    </row>
    <row r="68" spans="1:84" ht="15" x14ac:dyDescent="0.25">
      <c r="A68" s="342" t="s">
        <v>1558</v>
      </c>
      <c r="B68" s="342" t="s">
        <v>1694</v>
      </c>
      <c r="C68" s="342" t="s">
        <v>1703</v>
      </c>
      <c r="D68" s="343">
        <v>2932</v>
      </c>
      <c r="E68" s="343">
        <v>2991</v>
      </c>
      <c r="F68" s="343">
        <v>3138</v>
      </c>
      <c r="G68" s="343">
        <v>3122</v>
      </c>
      <c r="H68" s="343">
        <v>3233</v>
      </c>
      <c r="I68" s="343">
        <v>3143</v>
      </c>
      <c r="J68" s="343">
        <v>3052</v>
      </c>
      <c r="K68" s="343">
        <v>3002</v>
      </c>
      <c r="L68" s="343">
        <v>2998</v>
      </c>
      <c r="M68" s="343">
        <v>2918</v>
      </c>
      <c r="N68" s="343">
        <v>3121</v>
      </c>
      <c r="O68" s="343">
        <v>3133</v>
      </c>
      <c r="P68" s="343">
        <v>3020</v>
      </c>
      <c r="Q68" s="343">
        <v>2673</v>
      </c>
      <c r="R68" s="343">
        <v>2436</v>
      </c>
      <c r="S68" s="343">
        <v>2550</v>
      </c>
      <c r="T68" s="343">
        <v>2958</v>
      </c>
      <c r="U68" s="343">
        <v>3112</v>
      </c>
      <c r="V68" s="343">
        <v>3224</v>
      </c>
      <c r="W68" s="343">
        <v>3427</v>
      </c>
      <c r="X68" s="343">
        <v>3305</v>
      </c>
      <c r="Y68" s="343">
        <v>3315</v>
      </c>
      <c r="Z68" s="343">
        <v>3256</v>
      </c>
      <c r="AA68" s="343">
        <v>3192</v>
      </c>
      <c r="AB68" s="343">
        <v>3227</v>
      </c>
      <c r="AC68" s="343">
        <v>3425</v>
      </c>
      <c r="AD68" s="343">
        <v>3392</v>
      </c>
      <c r="AE68" s="343">
        <v>3514</v>
      </c>
      <c r="AF68" s="343">
        <v>3606</v>
      </c>
      <c r="AG68" s="343">
        <v>3635</v>
      </c>
      <c r="AH68" s="343">
        <v>3731</v>
      </c>
      <c r="AI68" s="343">
        <v>3747</v>
      </c>
      <c r="AJ68" s="343">
        <v>3783</v>
      </c>
      <c r="AK68" s="343">
        <v>3795</v>
      </c>
      <c r="AL68" s="343">
        <v>3931</v>
      </c>
      <c r="AM68" s="343">
        <v>3997</v>
      </c>
      <c r="AN68" s="343">
        <v>4080</v>
      </c>
      <c r="AO68" s="343">
        <v>4348</v>
      </c>
      <c r="AP68" s="343">
        <v>3999</v>
      </c>
      <c r="AQ68" s="343">
        <v>3787</v>
      </c>
      <c r="AR68" s="343">
        <v>3637</v>
      </c>
      <c r="AS68" s="343">
        <v>3589</v>
      </c>
      <c r="AT68" s="343">
        <v>3598</v>
      </c>
      <c r="AU68" s="343">
        <v>3689</v>
      </c>
      <c r="AV68" s="343">
        <v>3500</v>
      </c>
      <c r="AW68" s="343">
        <v>3433</v>
      </c>
      <c r="AX68" s="343">
        <v>3206</v>
      </c>
      <c r="AY68" s="343">
        <v>3244</v>
      </c>
      <c r="AZ68" s="343">
        <v>3040</v>
      </c>
      <c r="BA68" s="343">
        <v>3140</v>
      </c>
      <c r="BB68" s="343">
        <v>3345</v>
      </c>
      <c r="BC68" s="343">
        <v>3313</v>
      </c>
      <c r="BD68" s="343">
        <v>3402</v>
      </c>
      <c r="BE68" s="343">
        <v>3430</v>
      </c>
      <c r="BF68" s="343">
        <v>3389</v>
      </c>
      <c r="BG68" s="343">
        <v>3343</v>
      </c>
      <c r="BH68" s="343">
        <v>3356</v>
      </c>
      <c r="BI68" s="343">
        <v>3360</v>
      </c>
      <c r="BJ68" s="343">
        <v>3272</v>
      </c>
      <c r="BK68" s="343">
        <v>3416</v>
      </c>
      <c r="BL68" s="343">
        <v>3394</v>
      </c>
      <c r="BM68" s="343">
        <v>3434</v>
      </c>
      <c r="BN68" s="343">
        <v>3530</v>
      </c>
      <c r="BO68" s="343">
        <v>3567</v>
      </c>
      <c r="BP68" s="343">
        <v>3628</v>
      </c>
      <c r="BQ68" s="343">
        <v>3616</v>
      </c>
      <c r="BR68" s="343">
        <v>3549</v>
      </c>
      <c r="BS68" s="343">
        <v>3440</v>
      </c>
      <c r="BT68" s="343">
        <v>3330</v>
      </c>
      <c r="BU68" s="343">
        <v>3306</v>
      </c>
      <c r="BV68" s="343">
        <v>3271</v>
      </c>
      <c r="BW68" s="343">
        <v>3147</v>
      </c>
      <c r="BX68" s="343">
        <v>3057</v>
      </c>
      <c r="BY68" s="343">
        <v>3127</v>
      </c>
      <c r="BZ68" s="343">
        <v>3054</v>
      </c>
      <c r="CA68" s="343">
        <v>3029</v>
      </c>
      <c r="CB68" s="343">
        <v>2994</v>
      </c>
      <c r="CC68" s="343">
        <v>3090</v>
      </c>
      <c r="CD68" s="343">
        <v>3170</v>
      </c>
      <c r="CE68" s="343">
        <v>3173</v>
      </c>
      <c r="CF68" s="343">
        <v>3250</v>
      </c>
    </row>
    <row r="69" spans="1:84" ht="15" x14ac:dyDescent="0.25">
      <c r="A69" s="342" t="s">
        <v>1559</v>
      </c>
      <c r="B69" s="342" t="s">
        <v>1694</v>
      </c>
      <c r="C69" s="342" t="s">
        <v>1704</v>
      </c>
      <c r="D69" s="343">
        <v>2918</v>
      </c>
      <c r="E69" s="343">
        <v>2907</v>
      </c>
      <c r="F69" s="343">
        <v>2960</v>
      </c>
      <c r="G69" s="343">
        <v>3100</v>
      </c>
      <c r="H69" s="343">
        <v>3088</v>
      </c>
      <c r="I69" s="343">
        <v>3189</v>
      </c>
      <c r="J69" s="343">
        <v>3105</v>
      </c>
      <c r="K69" s="343">
        <v>3010</v>
      </c>
      <c r="L69" s="343">
        <v>2964</v>
      </c>
      <c r="M69" s="343">
        <v>2967</v>
      </c>
      <c r="N69" s="343">
        <v>2886</v>
      </c>
      <c r="O69" s="343">
        <v>3092</v>
      </c>
      <c r="P69" s="343">
        <v>3091</v>
      </c>
      <c r="Q69" s="343">
        <v>2992</v>
      </c>
      <c r="R69" s="343">
        <v>2642</v>
      </c>
      <c r="S69" s="343">
        <v>2424</v>
      </c>
      <c r="T69" s="343">
        <v>2517</v>
      </c>
      <c r="U69" s="343">
        <v>2928</v>
      </c>
      <c r="V69" s="343">
        <v>3077</v>
      </c>
      <c r="W69" s="343">
        <v>3203</v>
      </c>
      <c r="X69" s="343">
        <v>3392</v>
      </c>
      <c r="Y69" s="343">
        <v>3283</v>
      </c>
      <c r="Z69" s="343">
        <v>3289</v>
      </c>
      <c r="AA69" s="343">
        <v>3219</v>
      </c>
      <c r="AB69" s="343">
        <v>3160</v>
      </c>
      <c r="AC69" s="343">
        <v>3186</v>
      </c>
      <c r="AD69" s="343">
        <v>3400</v>
      </c>
      <c r="AE69" s="343">
        <v>3359</v>
      </c>
      <c r="AF69" s="343">
        <v>3483</v>
      </c>
      <c r="AG69" s="343">
        <v>3574</v>
      </c>
      <c r="AH69" s="343">
        <v>3604</v>
      </c>
      <c r="AI69" s="343">
        <v>3698</v>
      </c>
      <c r="AJ69" s="343">
        <v>3716</v>
      </c>
      <c r="AK69" s="343">
        <v>3750</v>
      </c>
      <c r="AL69" s="343">
        <v>3764</v>
      </c>
      <c r="AM69" s="343">
        <v>3901</v>
      </c>
      <c r="AN69" s="343">
        <v>3967</v>
      </c>
      <c r="AO69" s="343">
        <v>4049</v>
      </c>
      <c r="AP69" s="343">
        <v>4317</v>
      </c>
      <c r="AQ69" s="343">
        <v>3968</v>
      </c>
      <c r="AR69" s="343">
        <v>3757</v>
      </c>
      <c r="AS69" s="343">
        <v>3608</v>
      </c>
      <c r="AT69" s="343">
        <v>3560</v>
      </c>
      <c r="AU69" s="343">
        <v>3571</v>
      </c>
      <c r="AV69" s="343">
        <v>3660</v>
      </c>
      <c r="AW69" s="343">
        <v>3469</v>
      </c>
      <c r="AX69" s="343">
        <v>3406</v>
      </c>
      <c r="AY69" s="343">
        <v>3179</v>
      </c>
      <c r="AZ69" s="343">
        <v>3214</v>
      </c>
      <c r="BA69" s="343">
        <v>3014</v>
      </c>
      <c r="BB69" s="343">
        <v>3111</v>
      </c>
      <c r="BC69" s="343">
        <v>3315</v>
      </c>
      <c r="BD69" s="343">
        <v>3287</v>
      </c>
      <c r="BE69" s="343">
        <v>3376</v>
      </c>
      <c r="BF69" s="343">
        <v>3405</v>
      </c>
      <c r="BG69" s="343">
        <v>3363</v>
      </c>
      <c r="BH69" s="343">
        <v>3320</v>
      </c>
      <c r="BI69" s="343">
        <v>3334</v>
      </c>
      <c r="BJ69" s="343">
        <v>3336</v>
      </c>
      <c r="BK69" s="343">
        <v>3247</v>
      </c>
      <c r="BL69" s="343">
        <v>3388</v>
      </c>
      <c r="BM69" s="343">
        <v>3366</v>
      </c>
      <c r="BN69" s="343">
        <v>3406</v>
      </c>
      <c r="BO69" s="343">
        <v>3506</v>
      </c>
      <c r="BP69" s="343">
        <v>3545</v>
      </c>
      <c r="BQ69" s="343">
        <v>3601</v>
      </c>
      <c r="BR69" s="343">
        <v>3592</v>
      </c>
      <c r="BS69" s="343">
        <v>3525</v>
      </c>
      <c r="BT69" s="343">
        <v>3413</v>
      </c>
      <c r="BU69" s="343">
        <v>3304</v>
      </c>
      <c r="BV69" s="343">
        <v>3280</v>
      </c>
      <c r="BW69" s="343">
        <v>3246</v>
      </c>
      <c r="BX69" s="343">
        <v>3124</v>
      </c>
      <c r="BY69" s="343">
        <v>3036</v>
      </c>
      <c r="BZ69" s="343">
        <v>3103</v>
      </c>
      <c r="CA69" s="343">
        <v>3032</v>
      </c>
      <c r="CB69" s="343">
        <v>3011</v>
      </c>
      <c r="CC69" s="343">
        <v>2975</v>
      </c>
      <c r="CD69" s="343">
        <v>3068</v>
      </c>
      <c r="CE69" s="343">
        <v>3148</v>
      </c>
      <c r="CF69" s="343">
        <v>3151</v>
      </c>
    </row>
    <row r="70" spans="1:84" ht="15" x14ac:dyDescent="0.25">
      <c r="A70" s="342" t="s">
        <v>1560</v>
      </c>
      <c r="B70" s="342" t="s">
        <v>1695</v>
      </c>
      <c r="C70" s="342" t="s">
        <v>1704</v>
      </c>
      <c r="D70" s="343">
        <v>2913</v>
      </c>
      <c r="E70" s="343">
        <v>2882</v>
      </c>
      <c r="F70" s="343">
        <v>2849</v>
      </c>
      <c r="G70" s="343">
        <v>2915</v>
      </c>
      <c r="H70" s="343">
        <v>3059</v>
      </c>
      <c r="I70" s="343">
        <v>3045</v>
      </c>
      <c r="J70" s="343">
        <v>3142</v>
      </c>
      <c r="K70" s="343">
        <v>3061</v>
      </c>
      <c r="L70" s="343">
        <v>2978</v>
      </c>
      <c r="M70" s="343">
        <v>2918</v>
      </c>
      <c r="N70" s="343">
        <v>2930</v>
      </c>
      <c r="O70" s="343">
        <v>2863</v>
      </c>
      <c r="P70" s="343">
        <v>3064</v>
      </c>
      <c r="Q70" s="343">
        <v>3044</v>
      </c>
      <c r="R70" s="343">
        <v>2968</v>
      </c>
      <c r="S70" s="343">
        <v>2625</v>
      </c>
      <c r="T70" s="343">
        <v>2408</v>
      </c>
      <c r="U70" s="343">
        <v>2496</v>
      </c>
      <c r="V70" s="343">
        <v>2898</v>
      </c>
      <c r="W70" s="343">
        <v>3045</v>
      </c>
      <c r="X70" s="343">
        <v>3178</v>
      </c>
      <c r="Y70" s="343">
        <v>3360</v>
      </c>
      <c r="Z70" s="343">
        <v>3239</v>
      </c>
      <c r="AA70" s="343">
        <v>3243</v>
      </c>
      <c r="AB70" s="343">
        <v>3191</v>
      </c>
      <c r="AC70" s="343">
        <v>3131</v>
      </c>
      <c r="AD70" s="343">
        <v>3139</v>
      </c>
      <c r="AE70" s="343">
        <v>3368</v>
      </c>
      <c r="AF70" s="343">
        <v>3326</v>
      </c>
      <c r="AG70" s="343">
        <v>3450</v>
      </c>
      <c r="AH70" s="343">
        <v>3538</v>
      </c>
      <c r="AI70" s="343">
        <v>3572</v>
      </c>
      <c r="AJ70" s="343">
        <v>3664</v>
      </c>
      <c r="AK70" s="343">
        <v>3683</v>
      </c>
      <c r="AL70" s="343">
        <v>3716</v>
      </c>
      <c r="AM70" s="343">
        <v>3728</v>
      </c>
      <c r="AN70" s="343">
        <v>3867</v>
      </c>
      <c r="AO70" s="343">
        <v>3933</v>
      </c>
      <c r="AP70" s="343">
        <v>4015</v>
      </c>
      <c r="AQ70" s="343">
        <v>4281</v>
      </c>
      <c r="AR70" s="343">
        <v>3936</v>
      </c>
      <c r="AS70" s="343">
        <v>3724</v>
      </c>
      <c r="AT70" s="343">
        <v>3577</v>
      </c>
      <c r="AU70" s="343">
        <v>3529</v>
      </c>
      <c r="AV70" s="343">
        <v>3542</v>
      </c>
      <c r="AW70" s="343">
        <v>3631</v>
      </c>
      <c r="AX70" s="343">
        <v>3441</v>
      </c>
      <c r="AY70" s="343">
        <v>3382</v>
      </c>
      <c r="AZ70" s="343">
        <v>3156</v>
      </c>
      <c r="BA70" s="343">
        <v>3192</v>
      </c>
      <c r="BB70" s="343">
        <v>2990</v>
      </c>
      <c r="BC70" s="343">
        <v>3089</v>
      </c>
      <c r="BD70" s="343">
        <v>3292</v>
      </c>
      <c r="BE70" s="343">
        <v>3266</v>
      </c>
      <c r="BF70" s="343">
        <v>3351</v>
      </c>
      <c r="BG70" s="343">
        <v>3378</v>
      </c>
      <c r="BH70" s="343">
        <v>3336</v>
      </c>
      <c r="BI70" s="343">
        <v>3294</v>
      </c>
      <c r="BJ70" s="343">
        <v>3311</v>
      </c>
      <c r="BK70" s="343">
        <v>3312</v>
      </c>
      <c r="BL70" s="343">
        <v>3222</v>
      </c>
      <c r="BM70" s="343">
        <v>3363</v>
      </c>
      <c r="BN70" s="343">
        <v>3343</v>
      </c>
      <c r="BO70" s="343">
        <v>3383</v>
      </c>
      <c r="BP70" s="343">
        <v>3482</v>
      </c>
      <c r="BQ70" s="343">
        <v>3520</v>
      </c>
      <c r="BR70" s="343">
        <v>3579</v>
      </c>
      <c r="BS70" s="343">
        <v>3568</v>
      </c>
      <c r="BT70" s="343">
        <v>3503</v>
      </c>
      <c r="BU70" s="343">
        <v>3393</v>
      </c>
      <c r="BV70" s="343">
        <v>3285</v>
      </c>
      <c r="BW70" s="343">
        <v>3259</v>
      </c>
      <c r="BX70" s="343">
        <v>3225</v>
      </c>
      <c r="BY70" s="343">
        <v>3104</v>
      </c>
      <c r="BZ70" s="343">
        <v>3015</v>
      </c>
      <c r="CA70" s="343">
        <v>3083</v>
      </c>
      <c r="CB70" s="343">
        <v>3011</v>
      </c>
      <c r="CC70" s="343">
        <v>2990</v>
      </c>
      <c r="CD70" s="343">
        <v>2954</v>
      </c>
      <c r="CE70" s="343">
        <v>3049</v>
      </c>
      <c r="CF70" s="343">
        <v>3128</v>
      </c>
    </row>
    <row r="71" spans="1:84" ht="15" x14ac:dyDescent="0.25">
      <c r="A71" s="342" t="s">
        <v>1561</v>
      </c>
      <c r="B71" s="342" t="s">
        <v>1695</v>
      </c>
      <c r="C71" s="342" t="s">
        <v>1704</v>
      </c>
      <c r="D71" s="343">
        <v>2856</v>
      </c>
      <c r="E71" s="343">
        <v>2868</v>
      </c>
      <c r="F71" s="343">
        <v>2843</v>
      </c>
      <c r="G71" s="343">
        <v>2796</v>
      </c>
      <c r="H71" s="343">
        <v>2860</v>
      </c>
      <c r="I71" s="343">
        <v>3014</v>
      </c>
      <c r="J71" s="343">
        <v>3000</v>
      </c>
      <c r="K71" s="343">
        <v>3094</v>
      </c>
      <c r="L71" s="343">
        <v>3009</v>
      </c>
      <c r="M71" s="343">
        <v>2939</v>
      </c>
      <c r="N71" s="343">
        <v>2872</v>
      </c>
      <c r="O71" s="343">
        <v>2897</v>
      </c>
      <c r="P71" s="343">
        <v>2828</v>
      </c>
      <c r="Q71" s="343">
        <v>3015</v>
      </c>
      <c r="R71" s="343">
        <v>3010</v>
      </c>
      <c r="S71" s="343">
        <v>2941</v>
      </c>
      <c r="T71" s="343">
        <v>2602</v>
      </c>
      <c r="U71" s="343">
        <v>2394</v>
      </c>
      <c r="V71" s="343">
        <v>2467</v>
      </c>
      <c r="W71" s="343">
        <v>2877</v>
      </c>
      <c r="X71" s="343">
        <v>3005</v>
      </c>
      <c r="Y71" s="343">
        <v>3137</v>
      </c>
      <c r="Z71" s="343">
        <v>3344</v>
      </c>
      <c r="AA71" s="343">
        <v>3197</v>
      </c>
      <c r="AB71" s="343">
        <v>3208</v>
      </c>
      <c r="AC71" s="343">
        <v>3158</v>
      </c>
      <c r="AD71" s="343">
        <v>3105</v>
      </c>
      <c r="AE71" s="343">
        <v>3109</v>
      </c>
      <c r="AF71" s="343">
        <v>3335</v>
      </c>
      <c r="AG71" s="343">
        <v>3295</v>
      </c>
      <c r="AH71" s="343">
        <v>3422</v>
      </c>
      <c r="AI71" s="343">
        <v>3511</v>
      </c>
      <c r="AJ71" s="343">
        <v>3543</v>
      </c>
      <c r="AK71" s="343">
        <v>3636</v>
      </c>
      <c r="AL71" s="343">
        <v>3653</v>
      </c>
      <c r="AM71" s="343">
        <v>3687</v>
      </c>
      <c r="AN71" s="343">
        <v>3699</v>
      </c>
      <c r="AO71" s="343">
        <v>3839</v>
      </c>
      <c r="AP71" s="343">
        <v>3904</v>
      </c>
      <c r="AQ71" s="343">
        <v>3988</v>
      </c>
      <c r="AR71" s="343">
        <v>4253</v>
      </c>
      <c r="AS71" s="343">
        <v>3908</v>
      </c>
      <c r="AT71" s="343">
        <v>3700</v>
      </c>
      <c r="AU71" s="343">
        <v>3555</v>
      </c>
      <c r="AV71" s="343">
        <v>3506</v>
      </c>
      <c r="AW71" s="343">
        <v>3525</v>
      </c>
      <c r="AX71" s="343">
        <v>3611</v>
      </c>
      <c r="AY71" s="343">
        <v>3421</v>
      </c>
      <c r="AZ71" s="343">
        <v>3365</v>
      </c>
      <c r="BA71" s="343">
        <v>3142</v>
      </c>
      <c r="BB71" s="343">
        <v>3178</v>
      </c>
      <c r="BC71" s="343">
        <v>2973</v>
      </c>
      <c r="BD71" s="343">
        <v>3071</v>
      </c>
      <c r="BE71" s="343">
        <v>3277</v>
      </c>
      <c r="BF71" s="343">
        <v>3251</v>
      </c>
      <c r="BG71" s="343">
        <v>3334</v>
      </c>
      <c r="BH71" s="343">
        <v>3364</v>
      </c>
      <c r="BI71" s="343">
        <v>3323</v>
      </c>
      <c r="BJ71" s="343">
        <v>3283</v>
      </c>
      <c r="BK71" s="343">
        <v>3295</v>
      </c>
      <c r="BL71" s="343">
        <v>3297</v>
      </c>
      <c r="BM71" s="343">
        <v>3205</v>
      </c>
      <c r="BN71" s="343">
        <v>3350</v>
      </c>
      <c r="BO71" s="343">
        <v>3330</v>
      </c>
      <c r="BP71" s="343">
        <v>3368</v>
      </c>
      <c r="BQ71" s="343">
        <v>3466</v>
      </c>
      <c r="BR71" s="343">
        <v>3506</v>
      </c>
      <c r="BS71" s="343">
        <v>3565</v>
      </c>
      <c r="BT71" s="343">
        <v>3554</v>
      </c>
      <c r="BU71" s="343">
        <v>3491</v>
      </c>
      <c r="BV71" s="343">
        <v>3380</v>
      </c>
      <c r="BW71" s="343">
        <v>3273</v>
      </c>
      <c r="BX71" s="343">
        <v>3247</v>
      </c>
      <c r="BY71" s="343">
        <v>3214</v>
      </c>
      <c r="BZ71" s="343">
        <v>3093</v>
      </c>
      <c r="CA71" s="343">
        <v>3003</v>
      </c>
      <c r="CB71" s="343">
        <v>3073</v>
      </c>
      <c r="CC71" s="343">
        <v>3001</v>
      </c>
      <c r="CD71" s="343">
        <v>2980</v>
      </c>
      <c r="CE71" s="343">
        <v>2943</v>
      </c>
      <c r="CF71" s="343">
        <v>3036</v>
      </c>
    </row>
    <row r="72" spans="1:84" ht="15" x14ac:dyDescent="0.25">
      <c r="A72" s="342" t="s">
        <v>1562</v>
      </c>
      <c r="B72" s="342" t="s">
        <v>1695</v>
      </c>
      <c r="C72" s="342" t="s">
        <v>1704</v>
      </c>
      <c r="D72" s="343">
        <v>2780</v>
      </c>
      <c r="E72" s="343">
        <v>2810</v>
      </c>
      <c r="F72" s="343">
        <v>2825</v>
      </c>
      <c r="G72" s="343">
        <v>2789</v>
      </c>
      <c r="H72" s="343">
        <v>2745</v>
      </c>
      <c r="I72" s="343">
        <v>2811</v>
      </c>
      <c r="J72" s="343">
        <v>2958</v>
      </c>
      <c r="K72" s="343">
        <v>2937</v>
      </c>
      <c r="L72" s="343">
        <v>3053</v>
      </c>
      <c r="M72" s="343">
        <v>2953</v>
      </c>
      <c r="N72" s="343">
        <v>2904</v>
      </c>
      <c r="O72" s="343">
        <v>2839</v>
      </c>
      <c r="P72" s="343">
        <v>2855</v>
      </c>
      <c r="Q72" s="343">
        <v>2797</v>
      </c>
      <c r="R72" s="343">
        <v>2961</v>
      </c>
      <c r="S72" s="343">
        <v>2960</v>
      </c>
      <c r="T72" s="343">
        <v>2911</v>
      </c>
      <c r="U72" s="343">
        <v>2563</v>
      </c>
      <c r="V72" s="343">
        <v>2370</v>
      </c>
      <c r="W72" s="343">
        <v>2445</v>
      </c>
      <c r="X72" s="343">
        <v>2849</v>
      </c>
      <c r="Y72" s="343">
        <v>2990</v>
      </c>
      <c r="Z72" s="343">
        <v>3115</v>
      </c>
      <c r="AA72" s="343">
        <v>3315</v>
      </c>
      <c r="AB72" s="343">
        <v>3165</v>
      </c>
      <c r="AC72" s="343">
        <v>3175</v>
      </c>
      <c r="AD72" s="343">
        <v>3128</v>
      </c>
      <c r="AE72" s="343">
        <v>3065</v>
      </c>
      <c r="AF72" s="343">
        <v>3070</v>
      </c>
      <c r="AG72" s="343">
        <v>3287</v>
      </c>
      <c r="AH72" s="343">
        <v>3250</v>
      </c>
      <c r="AI72" s="343">
        <v>3378</v>
      </c>
      <c r="AJ72" s="343">
        <v>3465</v>
      </c>
      <c r="AK72" s="343">
        <v>3499</v>
      </c>
      <c r="AL72" s="343">
        <v>3590</v>
      </c>
      <c r="AM72" s="343">
        <v>3608</v>
      </c>
      <c r="AN72" s="343">
        <v>3644</v>
      </c>
      <c r="AO72" s="343">
        <v>3655</v>
      </c>
      <c r="AP72" s="343">
        <v>3794</v>
      </c>
      <c r="AQ72" s="343">
        <v>3858</v>
      </c>
      <c r="AR72" s="343">
        <v>3944</v>
      </c>
      <c r="AS72" s="343">
        <v>4209</v>
      </c>
      <c r="AT72" s="343">
        <v>3864</v>
      </c>
      <c r="AU72" s="343">
        <v>3660</v>
      </c>
      <c r="AV72" s="343">
        <v>3516</v>
      </c>
      <c r="AW72" s="343">
        <v>3466</v>
      </c>
      <c r="AX72" s="343">
        <v>3486</v>
      </c>
      <c r="AY72" s="343">
        <v>3571</v>
      </c>
      <c r="AZ72" s="343">
        <v>3384</v>
      </c>
      <c r="BA72" s="343">
        <v>3330</v>
      </c>
      <c r="BB72" s="343">
        <v>3105</v>
      </c>
      <c r="BC72" s="343">
        <v>3141</v>
      </c>
      <c r="BD72" s="343">
        <v>2941</v>
      </c>
      <c r="BE72" s="343">
        <v>3038</v>
      </c>
      <c r="BF72" s="343">
        <v>3239</v>
      </c>
      <c r="BG72" s="343">
        <v>3214</v>
      </c>
      <c r="BH72" s="343">
        <v>3298</v>
      </c>
      <c r="BI72" s="343">
        <v>3324</v>
      </c>
      <c r="BJ72" s="343">
        <v>3285</v>
      </c>
      <c r="BK72" s="343">
        <v>3244</v>
      </c>
      <c r="BL72" s="343">
        <v>3256</v>
      </c>
      <c r="BM72" s="343">
        <v>3258</v>
      </c>
      <c r="BN72" s="343">
        <v>3170</v>
      </c>
      <c r="BO72" s="343">
        <v>3314</v>
      </c>
      <c r="BP72" s="343">
        <v>3295</v>
      </c>
      <c r="BQ72" s="343">
        <v>3333</v>
      </c>
      <c r="BR72" s="343">
        <v>3430</v>
      </c>
      <c r="BS72" s="343">
        <v>3470</v>
      </c>
      <c r="BT72" s="343">
        <v>3528</v>
      </c>
      <c r="BU72" s="343">
        <v>3517</v>
      </c>
      <c r="BV72" s="343">
        <v>3456</v>
      </c>
      <c r="BW72" s="343">
        <v>3345</v>
      </c>
      <c r="BX72" s="343">
        <v>3238</v>
      </c>
      <c r="BY72" s="343">
        <v>3213</v>
      </c>
      <c r="BZ72" s="343">
        <v>3178</v>
      </c>
      <c r="CA72" s="343">
        <v>3059</v>
      </c>
      <c r="CB72" s="343">
        <v>2971</v>
      </c>
      <c r="CC72" s="343">
        <v>3040</v>
      </c>
      <c r="CD72" s="343">
        <v>2969</v>
      </c>
      <c r="CE72" s="343">
        <v>2950</v>
      </c>
      <c r="CF72" s="343">
        <v>2914</v>
      </c>
    </row>
    <row r="73" spans="1:84" ht="15" x14ac:dyDescent="0.25">
      <c r="A73" s="342" t="s">
        <v>1563</v>
      </c>
      <c r="B73" s="342" t="s">
        <v>1695</v>
      </c>
      <c r="C73" s="342" t="s">
        <v>1704</v>
      </c>
      <c r="D73" s="343">
        <v>2670</v>
      </c>
      <c r="E73" s="343">
        <v>2730</v>
      </c>
      <c r="F73" s="343">
        <v>2748</v>
      </c>
      <c r="G73" s="343">
        <v>2778</v>
      </c>
      <c r="H73" s="343">
        <v>2737</v>
      </c>
      <c r="I73" s="343">
        <v>2702</v>
      </c>
      <c r="J73" s="343">
        <v>2763</v>
      </c>
      <c r="K73" s="343">
        <v>2916</v>
      </c>
      <c r="L73" s="343">
        <v>2888</v>
      </c>
      <c r="M73" s="343">
        <v>3017</v>
      </c>
      <c r="N73" s="343">
        <v>2909</v>
      </c>
      <c r="O73" s="343">
        <v>2856</v>
      </c>
      <c r="P73" s="343">
        <v>2792</v>
      </c>
      <c r="Q73" s="343">
        <v>2804</v>
      </c>
      <c r="R73" s="343">
        <v>2765</v>
      </c>
      <c r="S73" s="343">
        <v>2921</v>
      </c>
      <c r="T73" s="343">
        <v>2925</v>
      </c>
      <c r="U73" s="343">
        <v>2867</v>
      </c>
      <c r="V73" s="343">
        <v>2540</v>
      </c>
      <c r="W73" s="343">
        <v>2349</v>
      </c>
      <c r="X73" s="343">
        <v>2404</v>
      </c>
      <c r="Y73" s="343">
        <v>2813</v>
      </c>
      <c r="Z73" s="343">
        <v>2950</v>
      </c>
      <c r="AA73" s="343">
        <v>3075</v>
      </c>
      <c r="AB73" s="343">
        <v>3277</v>
      </c>
      <c r="AC73" s="343">
        <v>3124</v>
      </c>
      <c r="AD73" s="343">
        <v>3154</v>
      </c>
      <c r="AE73" s="343">
        <v>3088</v>
      </c>
      <c r="AF73" s="343">
        <v>3029</v>
      </c>
      <c r="AG73" s="343">
        <v>3034</v>
      </c>
      <c r="AH73" s="343">
        <v>3249</v>
      </c>
      <c r="AI73" s="343">
        <v>3212</v>
      </c>
      <c r="AJ73" s="343">
        <v>3341</v>
      </c>
      <c r="AK73" s="343">
        <v>3429</v>
      </c>
      <c r="AL73" s="343">
        <v>3461</v>
      </c>
      <c r="AM73" s="343">
        <v>3553</v>
      </c>
      <c r="AN73" s="343">
        <v>3571</v>
      </c>
      <c r="AO73" s="343">
        <v>3608</v>
      </c>
      <c r="AP73" s="343">
        <v>3619</v>
      </c>
      <c r="AQ73" s="343">
        <v>3758</v>
      </c>
      <c r="AR73" s="343">
        <v>3823</v>
      </c>
      <c r="AS73" s="343">
        <v>3907</v>
      </c>
      <c r="AT73" s="343">
        <v>4169</v>
      </c>
      <c r="AU73" s="343">
        <v>3829</v>
      </c>
      <c r="AV73" s="343">
        <v>3629</v>
      </c>
      <c r="AW73" s="343">
        <v>3485</v>
      </c>
      <c r="AX73" s="343">
        <v>3435</v>
      </c>
      <c r="AY73" s="343">
        <v>3457</v>
      </c>
      <c r="AZ73" s="343">
        <v>3541</v>
      </c>
      <c r="BA73" s="343">
        <v>3357</v>
      </c>
      <c r="BB73" s="343">
        <v>3300</v>
      </c>
      <c r="BC73" s="343">
        <v>3078</v>
      </c>
      <c r="BD73" s="343">
        <v>3113</v>
      </c>
      <c r="BE73" s="343">
        <v>2914</v>
      </c>
      <c r="BF73" s="343">
        <v>3014</v>
      </c>
      <c r="BG73" s="343">
        <v>3213</v>
      </c>
      <c r="BH73" s="343">
        <v>3187</v>
      </c>
      <c r="BI73" s="343">
        <v>3273</v>
      </c>
      <c r="BJ73" s="343">
        <v>3299</v>
      </c>
      <c r="BK73" s="343">
        <v>3259</v>
      </c>
      <c r="BL73" s="343">
        <v>3218</v>
      </c>
      <c r="BM73" s="343">
        <v>3231</v>
      </c>
      <c r="BN73" s="343">
        <v>3233</v>
      </c>
      <c r="BO73" s="343">
        <v>3144</v>
      </c>
      <c r="BP73" s="343">
        <v>3288</v>
      </c>
      <c r="BQ73" s="343">
        <v>3270</v>
      </c>
      <c r="BR73" s="343">
        <v>3308</v>
      </c>
      <c r="BS73" s="343">
        <v>3407</v>
      </c>
      <c r="BT73" s="343">
        <v>3445</v>
      </c>
      <c r="BU73" s="343">
        <v>3505</v>
      </c>
      <c r="BV73" s="343">
        <v>3492</v>
      </c>
      <c r="BW73" s="343">
        <v>3434</v>
      </c>
      <c r="BX73" s="343">
        <v>3324</v>
      </c>
      <c r="BY73" s="343">
        <v>3217</v>
      </c>
      <c r="BZ73" s="343">
        <v>3192</v>
      </c>
      <c r="CA73" s="343">
        <v>3157</v>
      </c>
      <c r="CB73" s="343">
        <v>3039</v>
      </c>
      <c r="CC73" s="343">
        <v>2952</v>
      </c>
      <c r="CD73" s="343">
        <v>3018</v>
      </c>
      <c r="CE73" s="343">
        <v>2951</v>
      </c>
      <c r="CF73" s="343">
        <v>2930</v>
      </c>
    </row>
    <row r="74" spans="1:84" ht="15" x14ac:dyDescent="0.25">
      <c r="A74" s="342" t="s">
        <v>1564</v>
      </c>
      <c r="B74" s="342" t="s">
        <v>1695</v>
      </c>
      <c r="C74" s="342" t="s">
        <v>1704</v>
      </c>
      <c r="D74" s="343">
        <v>2548</v>
      </c>
      <c r="E74" s="343">
        <v>2620</v>
      </c>
      <c r="F74" s="343">
        <v>2680</v>
      </c>
      <c r="G74" s="343">
        <v>2677</v>
      </c>
      <c r="H74" s="343">
        <v>2727</v>
      </c>
      <c r="I74" s="343">
        <v>2690</v>
      </c>
      <c r="J74" s="343">
        <v>2655</v>
      </c>
      <c r="K74" s="343">
        <v>2709</v>
      </c>
      <c r="L74" s="343">
        <v>2869</v>
      </c>
      <c r="M74" s="343">
        <v>2852</v>
      </c>
      <c r="N74" s="343">
        <v>2958</v>
      </c>
      <c r="O74" s="343">
        <v>2867</v>
      </c>
      <c r="P74" s="343">
        <v>2800</v>
      </c>
      <c r="Q74" s="343">
        <v>2753</v>
      </c>
      <c r="R74" s="343">
        <v>2770</v>
      </c>
      <c r="S74" s="343">
        <v>2720</v>
      </c>
      <c r="T74" s="343">
        <v>2876</v>
      </c>
      <c r="U74" s="343">
        <v>2878</v>
      </c>
      <c r="V74" s="343">
        <v>2828</v>
      </c>
      <c r="W74" s="343">
        <v>2497</v>
      </c>
      <c r="X74" s="343">
        <v>2323</v>
      </c>
      <c r="Y74" s="343">
        <v>2373</v>
      </c>
      <c r="Z74" s="343">
        <v>2781</v>
      </c>
      <c r="AA74" s="343">
        <v>2911</v>
      </c>
      <c r="AB74" s="343">
        <v>3047</v>
      </c>
      <c r="AC74" s="343">
        <v>3222</v>
      </c>
      <c r="AD74" s="343">
        <v>3104</v>
      </c>
      <c r="AE74" s="343">
        <v>3116</v>
      </c>
      <c r="AF74" s="343">
        <v>3050</v>
      </c>
      <c r="AG74" s="343">
        <v>2996</v>
      </c>
      <c r="AH74" s="343">
        <v>3000</v>
      </c>
      <c r="AI74" s="343">
        <v>3213</v>
      </c>
      <c r="AJ74" s="343">
        <v>3176</v>
      </c>
      <c r="AK74" s="343">
        <v>3307</v>
      </c>
      <c r="AL74" s="343">
        <v>3394</v>
      </c>
      <c r="AM74" s="343">
        <v>3427</v>
      </c>
      <c r="AN74" s="343">
        <v>3518</v>
      </c>
      <c r="AO74" s="343">
        <v>3537</v>
      </c>
      <c r="AP74" s="343">
        <v>3575</v>
      </c>
      <c r="AQ74" s="343">
        <v>3587</v>
      </c>
      <c r="AR74" s="343">
        <v>3726</v>
      </c>
      <c r="AS74" s="343">
        <v>3791</v>
      </c>
      <c r="AT74" s="343">
        <v>3876</v>
      </c>
      <c r="AU74" s="343">
        <v>4137</v>
      </c>
      <c r="AV74" s="343">
        <v>3797</v>
      </c>
      <c r="AW74" s="343">
        <v>3600</v>
      </c>
      <c r="AX74" s="343">
        <v>3459</v>
      </c>
      <c r="AY74" s="343">
        <v>3408</v>
      </c>
      <c r="AZ74" s="343">
        <v>3432</v>
      </c>
      <c r="BA74" s="343">
        <v>3514</v>
      </c>
      <c r="BB74" s="343">
        <v>3332</v>
      </c>
      <c r="BC74" s="343">
        <v>3276</v>
      </c>
      <c r="BD74" s="343">
        <v>3057</v>
      </c>
      <c r="BE74" s="343">
        <v>3092</v>
      </c>
      <c r="BF74" s="343">
        <v>2891</v>
      </c>
      <c r="BG74" s="343">
        <v>2993</v>
      </c>
      <c r="BH74" s="343">
        <v>3192</v>
      </c>
      <c r="BI74" s="343">
        <v>3167</v>
      </c>
      <c r="BJ74" s="343">
        <v>3252</v>
      </c>
      <c r="BK74" s="343">
        <v>3277</v>
      </c>
      <c r="BL74" s="343">
        <v>3240</v>
      </c>
      <c r="BM74" s="343">
        <v>3199</v>
      </c>
      <c r="BN74" s="343">
        <v>3213</v>
      </c>
      <c r="BO74" s="343">
        <v>3214</v>
      </c>
      <c r="BP74" s="343">
        <v>3127</v>
      </c>
      <c r="BQ74" s="343">
        <v>3269</v>
      </c>
      <c r="BR74" s="343">
        <v>3252</v>
      </c>
      <c r="BS74" s="343">
        <v>3291</v>
      </c>
      <c r="BT74" s="343">
        <v>3392</v>
      </c>
      <c r="BU74" s="343">
        <v>3430</v>
      </c>
      <c r="BV74" s="343">
        <v>3488</v>
      </c>
      <c r="BW74" s="343">
        <v>3476</v>
      </c>
      <c r="BX74" s="343">
        <v>3418</v>
      </c>
      <c r="BY74" s="343">
        <v>3310</v>
      </c>
      <c r="BZ74" s="343">
        <v>3204</v>
      </c>
      <c r="CA74" s="343">
        <v>3180</v>
      </c>
      <c r="CB74" s="343">
        <v>3145</v>
      </c>
      <c r="CC74" s="343">
        <v>3027</v>
      </c>
      <c r="CD74" s="343">
        <v>2940</v>
      </c>
      <c r="CE74" s="343">
        <v>3007</v>
      </c>
      <c r="CF74" s="343">
        <v>2940</v>
      </c>
    </row>
    <row r="75" spans="1:84" ht="15" x14ac:dyDescent="0.25">
      <c r="A75" s="342" t="s">
        <v>1565</v>
      </c>
      <c r="B75" s="342" t="s">
        <v>1695</v>
      </c>
      <c r="C75" s="342" t="s">
        <v>1704</v>
      </c>
      <c r="D75" s="343">
        <v>2410</v>
      </c>
      <c r="E75" s="343">
        <v>2485</v>
      </c>
      <c r="F75" s="343">
        <v>2566</v>
      </c>
      <c r="G75" s="343">
        <v>2621</v>
      </c>
      <c r="H75" s="343">
        <v>2619</v>
      </c>
      <c r="I75" s="343">
        <v>2684</v>
      </c>
      <c r="J75" s="343">
        <v>2632</v>
      </c>
      <c r="K75" s="343">
        <v>2603</v>
      </c>
      <c r="L75" s="343">
        <v>2657</v>
      </c>
      <c r="M75" s="343">
        <v>2810</v>
      </c>
      <c r="N75" s="343">
        <v>2803</v>
      </c>
      <c r="O75" s="343">
        <v>2904</v>
      </c>
      <c r="P75" s="343">
        <v>2814</v>
      </c>
      <c r="Q75" s="343">
        <v>2758</v>
      </c>
      <c r="R75" s="343">
        <v>2712</v>
      </c>
      <c r="S75" s="343">
        <v>2725</v>
      </c>
      <c r="T75" s="343">
        <v>2693</v>
      </c>
      <c r="U75" s="343">
        <v>2830</v>
      </c>
      <c r="V75" s="343">
        <v>2834</v>
      </c>
      <c r="W75" s="343">
        <v>2773</v>
      </c>
      <c r="X75" s="343">
        <v>2472</v>
      </c>
      <c r="Y75" s="343">
        <v>2286</v>
      </c>
      <c r="Z75" s="343">
        <v>2346</v>
      </c>
      <c r="AA75" s="343">
        <v>2743</v>
      </c>
      <c r="AB75" s="343">
        <v>2876</v>
      </c>
      <c r="AC75" s="343">
        <v>3021</v>
      </c>
      <c r="AD75" s="343">
        <v>3159</v>
      </c>
      <c r="AE75" s="343">
        <v>3066</v>
      </c>
      <c r="AF75" s="343">
        <v>3077</v>
      </c>
      <c r="AG75" s="343">
        <v>3015</v>
      </c>
      <c r="AH75" s="343">
        <v>2963</v>
      </c>
      <c r="AI75" s="343">
        <v>2967</v>
      </c>
      <c r="AJ75" s="343">
        <v>3178</v>
      </c>
      <c r="AK75" s="343">
        <v>3142</v>
      </c>
      <c r="AL75" s="343">
        <v>3273</v>
      </c>
      <c r="AM75" s="343">
        <v>3359</v>
      </c>
      <c r="AN75" s="343">
        <v>3394</v>
      </c>
      <c r="AO75" s="343">
        <v>3484</v>
      </c>
      <c r="AP75" s="343">
        <v>3503</v>
      </c>
      <c r="AQ75" s="343">
        <v>3542</v>
      </c>
      <c r="AR75" s="343">
        <v>3555</v>
      </c>
      <c r="AS75" s="343">
        <v>3694</v>
      </c>
      <c r="AT75" s="343">
        <v>3759</v>
      </c>
      <c r="AU75" s="343">
        <v>3843</v>
      </c>
      <c r="AV75" s="343">
        <v>4102</v>
      </c>
      <c r="AW75" s="343">
        <v>3766</v>
      </c>
      <c r="AX75" s="343">
        <v>3571</v>
      </c>
      <c r="AY75" s="343">
        <v>3431</v>
      </c>
      <c r="AZ75" s="343">
        <v>3381</v>
      </c>
      <c r="BA75" s="343">
        <v>3406</v>
      </c>
      <c r="BB75" s="343">
        <v>3487</v>
      </c>
      <c r="BC75" s="343">
        <v>3307</v>
      </c>
      <c r="BD75" s="343">
        <v>3253</v>
      </c>
      <c r="BE75" s="343">
        <v>3038</v>
      </c>
      <c r="BF75" s="343">
        <v>3074</v>
      </c>
      <c r="BG75" s="343">
        <v>2872</v>
      </c>
      <c r="BH75" s="343">
        <v>2975</v>
      </c>
      <c r="BI75" s="343">
        <v>3173</v>
      </c>
      <c r="BJ75" s="343">
        <v>3149</v>
      </c>
      <c r="BK75" s="343">
        <v>3234</v>
      </c>
      <c r="BL75" s="343">
        <v>3258</v>
      </c>
      <c r="BM75" s="343">
        <v>3224</v>
      </c>
      <c r="BN75" s="343">
        <v>3185</v>
      </c>
      <c r="BO75" s="343">
        <v>3198</v>
      </c>
      <c r="BP75" s="343">
        <v>3198</v>
      </c>
      <c r="BQ75" s="343">
        <v>3113</v>
      </c>
      <c r="BR75" s="343">
        <v>3254</v>
      </c>
      <c r="BS75" s="343">
        <v>3237</v>
      </c>
      <c r="BT75" s="343">
        <v>3276</v>
      </c>
      <c r="BU75" s="343">
        <v>3376</v>
      </c>
      <c r="BV75" s="343">
        <v>3415</v>
      </c>
      <c r="BW75" s="343">
        <v>3472</v>
      </c>
      <c r="BX75" s="343">
        <v>3462</v>
      </c>
      <c r="BY75" s="343">
        <v>3405</v>
      </c>
      <c r="BZ75" s="343">
        <v>3297</v>
      </c>
      <c r="CA75" s="343">
        <v>3192</v>
      </c>
      <c r="CB75" s="343">
        <v>3168</v>
      </c>
      <c r="CC75" s="343">
        <v>3135</v>
      </c>
      <c r="CD75" s="343">
        <v>3018</v>
      </c>
      <c r="CE75" s="343">
        <v>2932</v>
      </c>
      <c r="CF75" s="343">
        <v>2998</v>
      </c>
    </row>
    <row r="76" spans="1:84" ht="15" x14ac:dyDescent="0.25">
      <c r="A76" s="342" t="s">
        <v>1566</v>
      </c>
      <c r="B76" s="342" t="s">
        <v>1695</v>
      </c>
      <c r="C76" s="342" t="s">
        <v>1704</v>
      </c>
      <c r="D76" s="343">
        <v>1831</v>
      </c>
      <c r="E76" s="343">
        <v>2366</v>
      </c>
      <c r="F76" s="343">
        <v>2420</v>
      </c>
      <c r="G76" s="343">
        <v>2492</v>
      </c>
      <c r="H76" s="343">
        <v>2542</v>
      </c>
      <c r="I76" s="343">
        <v>2558</v>
      </c>
      <c r="J76" s="343">
        <v>2595</v>
      </c>
      <c r="K76" s="343">
        <v>2578</v>
      </c>
      <c r="L76" s="343">
        <v>2556</v>
      </c>
      <c r="M76" s="343">
        <v>2602</v>
      </c>
      <c r="N76" s="343">
        <v>2755</v>
      </c>
      <c r="O76" s="343">
        <v>2751</v>
      </c>
      <c r="P76" s="343">
        <v>2825</v>
      </c>
      <c r="Q76" s="343">
        <v>2762</v>
      </c>
      <c r="R76" s="343">
        <v>2721</v>
      </c>
      <c r="S76" s="343">
        <v>2667</v>
      </c>
      <c r="T76" s="343">
        <v>2691</v>
      </c>
      <c r="U76" s="343">
        <v>2654</v>
      </c>
      <c r="V76" s="343">
        <v>2795</v>
      </c>
      <c r="W76" s="343">
        <v>2789</v>
      </c>
      <c r="X76" s="343">
        <v>2729</v>
      </c>
      <c r="Y76" s="343">
        <v>2442</v>
      </c>
      <c r="Z76" s="343">
        <v>2262</v>
      </c>
      <c r="AA76" s="343">
        <v>2306</v>
      </c>
      <c r="AB76" s="343">
        <v>2694</v>
      </c>
      <c r="AC76" s="343">
        <v>2841</v>
      </c>
      <c r="AD76" s="343">
        <v>2985</v>
      </c>
      <c r="AE76" s="343">
        <v>3126</v>
      </c>
      <c r="AF76" s="343">
        <v>3036</v>
      </c>
      <c r="AG76" s="343">
        <v>3044</v>
      </c>
      <c r="AH76" s="343">
        <v>2985</v>
      </c>
      <c r="AI76" s="343">
        <v>2934</v>
      </c>
      <c r="AJ76" s="343">
        <v>2938</v>
      </c>
      <c r="AK76" s="343">
        <v>3150</v>
      </c>
      <c r="AL76" s="343">
        <v>3114</v>
      </c>
      <c r="AM76" s="343">
        <v>3244</v>
      </c>
      <c r="AN76" s="343">
        <v>3331</v>
      </c>
      <c r="AO76" s="343">
        <v>3366</v>
      </c>
      <c r="AP76" s="343">
        <v>3457</v>
      </c>
      <c r="AQ76" s="343">
        <v>3476</v>
      </c>
      <c r="AR76" s="343">
        <v>3515</v>
      </c>
      <c r="AS76" s="343">
        <v>3530</v>
      </c>
      <c r="AT76" s="343">
        <v>3669</v>
      </c>
      <c r="AU76" s="343">
        <v>3733</v>
      </c>
      <c r="AV76" s="343">
        <v>3818</v>
      </c>
      <c r="AW76" s="343">
        <v>4073</v>
      </c>
      <c r="AX76" s="343">
        <v>3742</v>
      </c>
      <c r="AY76" s="343">
        <v>3550</v>
      </c>
      <c r="AZ76" s="343">
        <v>3412</v>
      </c>
      <c r="BA76" s="343">
        <v>3364</v>
      </c>
      <c r="BB76" s="343">
        <v>3389</v>
      </c>
      <c r="BC76" s="343">
        <v>3471</v>
      </c>
      <c r="BD76" s="343">
        <v>3293</v>
      </c>
      <c r="BE76" s="343">
        <v>3238</v>
      </c>
      <c r="BF76" s="343">
        <v>3027</v>
      </c>
      <c r="BG76" s="343">
        <v>3062</v>
      </c>
      <c r="BH76" s="343">
        <v>2864</v>
      </c>
      <c r="BI76" s="343">
        <v>2966</v>
      </c>
      <c r="BJ76" s="343">
        <v>3163</v>
      </c>
      <c r="BK76" s="343">
        <v>3139</v>
      </c>
      <c r="BL76" s="343">
        <v>3224</v>
      </c>
      <c r="BM76" s="343">
        <v>3248</v>
      </c>
      <c r="BN76" s="343">
        <v>3214</v>
      </c>
      <c r="BO76" s="343">
        <v>3175</v>
      </c>
      <c r="BP76" s="343">
        <v>3189</v>
      </c>
      <c r="BQ76" s="343">
        <v>3190</v>
      </c>
      <c r="BR76" s="343">
        <v>3106</v>
      </c>
      <c r="BS76" s="343">
        <v>3246</v>
      </c>
      <c r="BT76" s="343">
        <v>3229</v>
      </c>
      <c r="BU76" s="343">
        <v>3269</v>
      </c>
      <c r="BV76" s="343">
        <v>3369</v>
      </c>
      <c r="BW76" s="343">
        <v>3408</v>
      </c>
      <c r="BX76" s="343">
        <v>3466</v>
      </c>
      <c r="BY76" s="343">
        <v>3455</v>
      </c>
      <c r="BZ76" s="343">
        <v>3399</v>
      </c>
      <c r="CA76" s="343">
        <v>3293</v>
      </c>
      <c r="CB76" s="343">
        <v>3188</v>
      </c>
      <c r="CC76" s="343">
        <v>3164</v>
      </c>
      <c r="CD76" s="343">
        <v>3134</v>
      </c>
      <c r="CE76" s="343">
        <v>3017</v>
      </c>
      <c r="CF76" s="343">
        <v>2930</v>
      </c>
    </row>
    <row r="77" spans="1:84" x14ac:dyDescent="0.3">
      <c r="A77" s="342" t="s">
        <v>1567</v>
      </c>
      <c r="B77" s="342" t="s">
        <v>1695</v>
      </c>
      <c r="C77" s="342" t="s">
        <v>1704</v>
      </c>
      <c r="D77" s="343">
        <v>1108</v>
      </c>
      <c r="E77" s="343">
        <v>1787</v>
      </c>
      <c r="F77" s="343">
        <v>2284</v>
      </c>
      <c r="G77" s="343">
        <v>2352</v>
      </c>
      <c r="H77" s="343">
        <v>2432</v>
      </c>
      <c r="I77" s="343">
        <v>2475</v>
      </c>
      <c r="J77" s="343">
        <v>2499</v>
      </c>
      <c r="K77" s="343">
        <v>2527</v>
      </c>
      <c r="L77" s="343">
        <v>2513</v>
      </c>
      <c r="M77" s="343">
        <v>2484</v>
      </c>
      <c r="N77" s="343">
        <v>2539</v>
      </c>
      <c r="O77" s="343">
        <v>2702</v>
      </c>
      <c r="P77" s="343">
        <v>2696</v>
      </c>
      <c r="Q77" s="343">
        <v>2761</v>
      </c>
      <c r="R77" s="343">
        <v>2704</v>
      </c>
      <c r="S77" s="343">
        <v>2674</v>
      </c>
      <c r="T77" s="343">
        <v>2613</v>
      </c>
      <c r="U77" s="343">
        <v>2636</v>
      </c>
      <c r="V77" s="343">
        <v>2606</v>
      </c>
      <c r="W77" s="343">
        <v>2730</v>
      </c>
      <c r="X77" s="343">
        <v>2737</v>
      </c>
      <c r="Y77" s="343">
        <v>2677</v>
      </c>
      <c r="Z77" s="343">
        <v>2416</v>
      </c>
      <c r="AA77" s="343">
        <v>2233</v>
      </c>
      <c r="AB77" s="343">
        <v>2263</v>
      </c>
      <c r="AC77" s="343">
        <v>2650</v>
      </c>
      <c r="AD77" s="343">
        <v>2799</v>
      </c>
      <c r="AE77" s="343">
        <v>2942</v>
      </c>
      <c r="AF77" s="343">
        <v>3081</v>
      </c>
      <c r="AG77" s="343">
        <v>2993</v>
      </c>
      <c r="AH77" s="343">
        <v>3002</v>
      </c>
      <c r="AI77" s="343">
        <v>2944</v>
      </c>
      <c r="AJ77" s="343">
        <v>2895</v>
      </c>
      <c r="AK77" s="343">
        <v>2901</v>
      </c>
      <c r="AL77" s="343">
        <v>3111</v>
      </c>
      <c r="AM77" s="343">
        <v>3076</v>
      </c>
      <c r="AN77" s="343">
        <v>3205</v>
      </c>
      <c r="AO77" s="343">
        <v>3293</v>
      </c>
      <c r="AP77" s="343">
        <v>3328</v>
      </c>
      <c r="AQ77" s="343">
        <v>3419</v>
      </c>
      <c r="AR77" s="343">
        <v>3439</v>
      </c>
      <c r="AS77" s="343">
        <v>3478</v>
      </c>
      <c r="AT77" s="343">
        <v>3495</v>
      </c>
      <c r="AU77" s="343">
        <v>3631</v>
      </c>
      <c r="AV77" s="343">
        <v>3696</v>
      </c>
      <c r="AW77" s="343">
        <v>3781</v>
      </c>
      <c r="AX77" s="343">
        <v>4035</v>
      </c>
      <c r="AY77" s="343">
        <v>3707</v>
      </c>
      <c r="AZ77" s="343">
        <v>3519</v>
      </c>
      <c r="BA77" s="343">
        <v>3381</v>
      </c>
      <c r="BB77" s="343">
        <v>3335</v>
      </c>
      <c r="BC77" s="343">
        <v>3361</v>
      </c>
      <c r="BD77" s="343">
        <v>3444</v>
      </c>
      <c r="BE77" s="343">
        <v>3267</v>
      </c>
      <c r="BF77" s="343">
        <v>3213</v>
      </c>
      <c r="BG77" s="343">
        <v>3003</v>
      </c>
      <c r="BH77" s="343">
        <v>3040</v>
      </c>
      <c r="BI77" s="343">
        <v>2844</v>
      </c>
      <c r="BJ77" s="343">
        <v>2946</v>
      </c>
      <c r="BK77" s="343">
        <v>3142</v>
      </c>
      <c r="BL77" s="343">
        <v>3120</v>
      </c>
      <c r="BM77" s="343">
        <v>3204</v>
      </c>
      <c r="BN77" s="343">
        <v>3229</v>
      </c>
      <c r="BO77" s="343">
        <v>3195</v>
      </c>
      <c r="BP77" s="343">
        <v>3156</v>
      </c>
      <c r="BQ77" s="343">
        <v>3170</v>
      </c>
      <c r="BR77" s="343">
        <v>3172</v>
      </c>
      <c r="BS77" s="343">
        <v>3089</v>
      </c>
      <c r="BT77" s="343">
        <v>3229</v>
      </c>
      <c r="BU77" s="343">
        <v>3212</v>
      </c>
      <c r="BV77" s="343">
        <v>3253</v>
      </c>
      <c r="BW77" s="343">
        <v>3353</v>
      </c>
      <c r="BX77" s="343">
        <v>3392</v>
      </c>
      <c r="BY77" s="343">
        <v>3450</v>
      </c>
      <c r="BZ77" s="343">
        <v>3440</v>
      </c>
      <c r="CA77" s="343">
        <v>3384</v>
      </c>
      <c r="CB77" s="343">
        <v>3280</v>
      </c>
      <c r="CC77" s="343">
        <v>3174</v>
      </c>
      <c r="CD77" s="343">
        <v>3151</v>
      </c>
      <c r="CE77" s="343">
        <v>3120</v>
      </c>
      <c r="CF77" s="343">
        <v>3004</v>
      </c>
    </row>
    <row r="78" spans="1:84" x14ac:dyDescent="0.3">
      <c r="A78" s="342" t="s">
        <v>1568</v>
      </c>
      <c r="B78" s="342" t="s">
        <v>1695</v>
      </c>
      <c r="C78" s="342" t="s">
        <v>1704</v>
      </c>
      <c r="D78" s="343">
        <v>1125</v>
      </c>
      <c r="E78" s="343">
        <v>1080</v>
      </c>
      <c r="F78" s="343">
        <v>1737</v>
      </c>
      <c r="G78" s="343">
        <v>2222</v>
      </c>
      <c r="H78" s="343">
        <v>2296</v>
      </c>
      <c r="I78" s="343">
        <v>2380</v>
      </c>
      <c r="J78" s="343">
        <v>2403</v>
      </c>
      <c r="K78" s="343">
        <v>2425</v>
      </c>
      <c r="L78" s="343">
        <v>2469</v>
      </c>
      <c r="M78" s="343">
        <v>2451</v>
      </c>
      <c r="N78" s="343">
        <v>2423</v>
      </c>
      <c r="O78" s="343">
        <v>2486</v>
      </c>
      <c r="P78" s="343">
        <v>2630</v>
      </c>
      <c r="Q78" s="343">
        <v>2631</v>
      </c>
      <c r="R78" s="343">
        <v>2716</v>
      </c>
      <c r="S78" s="343">
        <v>2647</v>
      </c>
      <c r="T78" s="343">
        <v>2624</v>
      </c>
      <c r="U78" s="343">
        <v>2572</v>
      </c>
      <c r="V78" s="343">
        <v>2594</v>
      </c>
      <c r="W78" s="343">
        <v>2564</v>
      </c>
      <c r="X78" s="343">
        <v>2674</v>
      </c>
      <c r="Y78" s="343">
        <v>2674</v>
      </c>
      <c r="Z78" s="343">
        <v>2629</v>
      </c>
      <c r="AA78" s="343">
        <v>2361</v>
      </c>
      <c r="AB78" s="343">
        <v>2198</v>
      </c>
      <c r="AC78" s="343">
        <v>2222</v>
      </c>
      <c r="AD78" s="343">
        <v>2594</v>
      </c>
      <c r="AE78" s="343">
        <v>2748</v>
      </c>
      <c r="AF78" s="343">
        <v>2889</v>
      </c>
      <c r="AG78" s="343">
        <v>3027</v>
      </c>
      <c r="AH78" s="343">
        <v>2940</v>
      </c>
      <c r="AI78" s="343">
        <v>2950</v>
      </c>
      <c r="AJ78" s="343">
        <v>2894</v>
      </c>
      <c r="AK78" s="343">
        <v>2847</v>
      </c>
      <c r="AL78" s="343">
        <v>2856</v>
      </c>
      <c r="AM78" s="343">
        <v>3062</v>
      </c>
      <c r="AN78" s="343">
        <v>3029</v>
      </c>
      <c r="AO78" s="343">
        <v>3160</v>
      </c>
      <c r="AP78" s="343">
        <v>3246</v>
      </c>
      <c r="AQ78" s="343">
        <v>3282</v>
      </c>
      <c r="AR78" s="343">
        <v>3374</v>
      </c>
      <c r="AS78" s="343">
        <v>3394</v>
      </c>
      <c r="AT78" s="343">
        <v>3436</v>
      </c>
      <c r="AU78" s="343">
        <v>3453</v>
      </c>
      <c r="AV78" s="343">
        <v>3588</v>
      </c>
      <c r="AW78" s="343">
        <v>3653</v>
      </c>
      <c r="AX78" s="343">
        <v>3739</v>
      </c>
      <c r="AY78" s="343">
        <v>3990</v>
      </c>
      <c r="AZ78" s="343">
        <v>3665</v>
      </c>
      <c r="BA78" s="343">
        <v>3481</v>
      </c>
      <c r="BB78" s="343">
        <v>3345</v>
      </c>
      <c r="BC78" s="343">
        <v>3299</v>
      </c>
      <c r="BD78" s="343">
        <v>3326</v>
      </c>
      <c r="BE78" s="343">
        <v>3409</v>
      </c>
      <c r="BF78" s="343">
        <v>3234</v>
      </c>
      <c r="BG78" s="343">
        <v>3182</v>
      </c>
      <c r="BH78" s="343">
        <v>2974</v>
      </c>
      <c r="BI78" s="343">
        <v>3011</v>
      </c>
      <c r="BJ78" s="343">
        <v>2817</v>
      </c>
      <c r="BK78" s="343">
        <v>2918</v>
      </c>
      <c r="BL78" s="343">
        <v>3114</v>
      </c>
      <c r="BM78" s="343">
        <v>3093</v>
      </c>
      <c r="BN78" s="343">
        <v>3178</v>
      </c>
      <c r="BO78" s="343">
        <v>3205</v>
      </c>
      <c r="BP78" s="343">
        <v>3171</v>
      </c>
      <c r="BQ78" s="343">
        <v>3131</v>
      </c>
      <c r="BR78" s="343">
        <v>3147</v>
      </c>
      <c r="BS78" s="343">
        <v>3149</v>
      </c>
      <c r="BT78" s="343">
        <v>3068</v>
      </c>
      <c r="BU78" s="343">
        <v>3207</v>
      </c>
      <c r="BV78" s="343">
        <v>3189</v>
      </c>
      <c r="BW78" s="343">
        <v>3231</v>
      </c>
      <c r="BX78" s="343">
        <v>3331</v>
      </c>
      <c r="BY78" s="343">
        <v>3371</v>
      </c>
      <c r="BZ78" s="343">
        <v>3430</v>
      </c>
      <c r="CA78" s="343">
        <v>3420</v>
      </c>
      <c r="CB78" s="343">
        <v>3364</v>
      </c>
      <c r="CC78" s="343">
        <v>3260</v>
      </c>
      <c r="CD78" s="343">
        <v>3155</v>
      </c>
      <c r="CE78" s="343">
        <v>3132</v>
      </c>
      <c r="CF78" s="343">
        <v>3101</v>
      </c>
    </row>
    <row r="79" spans="1:84" x14ac:dyDescent="0.3">
      <c r="A79" s="342" t="s">
        <v>1569</v>
      </c>
      <c r="B79" s="342" t="s">
        <v>1695</v>
      </c>
      <c r="C79" s="342" t="s">
        <v>1704</v>
      </c>
      <c r="D79" s="343">
        <v>1280</v>
      </c>
      <c r="E79" s="343">
        <v>1095</v>
      </c>
      <c r="F79" s="343">
        <v>1035</v>
      </c>
      <c r="G79" s="343">
        <v>1678</v>
      </c>
      <c r="H79" s="343">
        <v>2145</v>
      </c>
      <c r="I79" s="343">
        <v>2223</v>
      </c>
      <c r="J79" s="343">
        <v>2290</v>
      </c>
      <c r="K79" s="343">
        <v>2323</v>
      </c>
      <c r="L79" s="343">
        <v>2364</v>
      </c>
      <c r="M79" s="343">
        <v>2388</v>
      </c>
      <c r="N79" s="343">
        <v>2372</v>
      </c>
      <c r="O79" s="343">
        <v>2356</v>
      </c>
      <c r="P79" s="343">
        <v>2418</v>
      </c>
      <c r="Q79" s="343">
        <v>2579</v>
      </c>
      <c r="R79" s="343">
        <v>2559</v>
      </c>
      <c r="S79" s="343">
        <v>2645</v>
      </c>
      <c r="T79" s="343">
        <v>2594</v>
      </c>
      <c r="U79" s="343">
        <v>2565</v>
      </c>
      <c r="V79" s="343">
        <v>2508</v>
      </c>
      <c r="W79" s="343">
        <v>2548</v>
      </c>
      <c r="X79" s="343">
        <v>2526</v>
      </c>
      <c r="Y79" s="343">
        <v>2624</v>
      </c>
      <c r="Z79" s="343">
        <v>2618</v>
      </c>
      <c r="AA79" s="343">
        <v>2570</v>
      </c>
      <c r="AB79" s="343">
        <v>2323</v>
      </c>
      <c r="AC79" s="343">
        <v>2152</v>
      </c>
      <c r="AD79" s="343">
        <v>2181</v>
      </c>
      <c r="AE79" s="343">
        <v>2547</v>
      </c>
      <c r="AF79" s="343">
        <v>2700</v>
      </c>
      <c r="AG79" s="343">
        <v>2840</v>
      </c>
      <c r="AH79" s="343">
        <v>2976</v>
      </c>
      <c r="AI79" s="343">
        <v>2889</v>
      </c>
      <c r="AJ79" s="343">
        <v>2902</v>
      </c>
      <c r="AK79" s="343">
        <v>2846</v>
      </c>
      <c r="AL79" s="343">
        <v>2802</v>
      </c>
      <c r="AM79" s="343">
        <v>2813</v>
      </c>
      <c r="AN79" s="343">
        <v>3016</v>
      </c>
      <c r="AO79" s="343">
        <v>2986</v>
      </c>
      <c r="AP79" s="343">
        <v>3118</v>
      </c>
      <c r="AQ79" s="343">
        <v>3203</v>
      </c>
      <c r="AR79" s="343">
        <v>3242</v>
      </c>
      <c r="AS79" s="343">
        <v>3332</v>
      </c>
      <c r="AT79" s="343">
        <v>3353</v>
      </c>
      <c r="AU79" s="343">
        <v>3396</v>
      </c>
      <c r="AV79" s="343">
        <v>3414</v>
      </c>
      <c r="AW79" s="343">
        <v>3547</v>
      </c>
      <c r="AX79" s="343">
        <v>3610</v>
      </c>
      <c r="AY79" s="343">
        <v>3698</v>
      </c>
      <c r="AZ79" s="343">
        <v>3946</v>
      </c>
      <c r="BA79" s="343">
        <v>3624</v>
      </c>
      <c r="BB79" s="343">
        <v>3445</v>
      </c>
      <c r="BC79" s="343">
        <v>3310</v>
      </c>
      <c r="BD79" s="343">
        <v>3265</v>
      </c>
      <c r="BE79" s="343">
        <v>3293</v>
      </c>
      <c r="BF79" s="343">
        <v>3374</v>
      </c>
      <c r="BG79" s="343">
        <v>3203</v>
      </c>
      <c r="BH79" s="343">
        <v>3152</v>
      </c>
      <c r="BI79" s="343">
        <v>2947</v>
      </c>
      <c r="BJ79" s="343">
        <v>2983</v>
      </c>
      <c r="BK79" s="343">
        <v>2790</v>
      </c>
      <c r="BL79" s="343">
        <v>2890</v>
      </c>
      <c r="BM79" s="343">
        <v>3088</v>
      </c>
      <c r="BN79" s="343">
        <v>3067</v>
      </c>
      <c r="BO79" s="343">
        <v>3152</v>
      </c>
      <c r="BP79" s="343">
        <v>3178</v>
      </c>
      <c r="BQ79" s="343">
        <v>3145</v>
      </c>
      <c r="BR79" s="343">
        <v>3106</v>
      </c>
      <c r="BS79" s="343">
        <v>3123</v>
      </c>
      <c r="BT79" s="343">
        <v>3124</v>
      </c>
      <c r="BU79" s="343">
        <v>3044</v>
      </c>
      <c r="BV79" s="343">
        <v>3183</v>
      </c>
      <c r="BW79" s="343">
        <v>3166</v>
      </c>
      <c r="BX79" s="343">
        <v>3208</v>
      </c>
      <c r="BY79" s="343">
        <v>3308</v>
      </c>
      <c r="BZ79" s="343">
        <v>3348</v>
      </c>
      <c r="CA79" s="343">
        <v>3407</v>
      </c>
      <c r="CB79" s="343">
        <v>3397</v>
      </c>
      <c r="CC79" s="343">
        <v>3342</v>
      </c>
      <c r="CD79" s="343">
        <v>3239</v>
      </c>
      <c r="CE79" s="343">
        <v>3135</v>
      </c>
      <c r="CF79" s="343">
        <v>3112</v>
      </c>
    </row>
    <row r="80" spans="1:84" x14ac:dyDescent="0.3">
      <c r="A80" s="342" t="s">
        <v>1570</v>
      </c>
      <c r="B80" s="342" t="s">
        <v>1696</v>
      </c>
      <c r="C80" s="342" t="s">
        <v>1704</v>
      </c>
      <c r="D80" s="343">
        <v>1514</v>
      </c>
      <c r="E80" s="343">
        <v>1228</v>
      </c>
      <c r="F80" s="343">
        <v>1052</v>
      </c>
      <c r="G80" s="343">
        <v>999</v>
      </c>
      <c r="H80" s="343">
        <v>1612</v>
      </c>
      <c r="I80" s="343">
        <v>2059</v>
      </c>
      <c r="J80" s="343">
        <v>2135</v>
      </c>
      <c r="K80" s="343">
        <v>2210</v>
      </c>
      <c r="L80" s="343">
        <v>2259</v>
      </c>
      <c r="M80" s="343">
        <v>2284</v>
      </c>
      <c r="N80" s="343">
        <v>2319</v>
      </c>
      <c r="O80" s="343">
        <v>2312</v>
      </c>
      <c r="P80" s="343">
        <v>2293</v>
      </c>
      <c r="Q80" s="343">
        <v>2338</v>
      </c>
      <c r="R80" s="343">
        <v>2513</v>
      </c>
      <c r="S80" s="343">
        <v>2501</v>
      </c>
      <c r="T80" s="343">
        <v>2593</v>
      </c>
      <c r="U80" s="343">
        <v>2517</v>
      </c>
      <c r="V80" s="343">
        <v>2498</v>
      </c>
      <c r="W80" s="343">
        <v>2460</v>
      </c>
      <c r="X80" s="343">
        <v>2478</v>
      </c>
      <c r="Y80" s="343">
        <v>2480</v>
      </c>
      <c r="Z80" s="343">
        <v>2564</v>
      </c>
      <c r="AA80" s="343">
        <v>2562</v>
      </c>
      <c r="AB80" s="343">
        <v>2507</v>
      </c>
      <c r="AC80" s="343">
        <v>2277</v>
      </c>
      <c r="AD80" s="343">
        <v>2100</v>
      </c>
      <c r="AE80" s="343">
        <v>2134</v>
      </c>
      <c r="AF80" s="343">
        <v>2490</v>
      </c>
      <c r="AG80" s="343">
        <v>2643</v>
      </c>
      <c r="AH80" s="343">
        <v>2782</v>
      </c>
      <c r="AI80" s="343">
        <v>2921</v>
      </c>
      <c r="AJ80" s="343">
        <v>2834</v>
      </c>
      <c r="AK80" s="343">
        <v>2849</v>
      </c>
      <c r="AL80" s="343">
        <v>2796</v>
      </c>
      <c r="AM80" s="343">
        <v>2754</v>
      </c>
      <c r="AN80" s="343">
        <v>2765</v>
      </c>
      <c r="AO80" s="343">
        <v>2967</v>
      </c>
      <c r="AP80" s="343">
        <v>2939</v>
      </c>
      <c r="AQ80" s="343">
        <v>3069</v>
      </c>
      <c r="AR80" s="343">
        <v>3154</v>
      </c>
      <c r="AS80" s="343">
        <v>3194</v>
      </c>
      <c r="AT80" s="343">
        <v>3284</v>
      </c>
      <c r="AU80" s="343">
        <v>3306</v>
      </c>
      <c r="AV80" s="343">
        <v>3350</v>
      </c>
      <c r="AW80" s="343">
        <v>3367</v>
      </c>
      <c r="AX80" s="343">
        <v>3499</v>
      </c>
      <c r="AY80" s="343">
        <v>3563</v>
      </c>
      <c r="AZ80" s="343">
        <v>3651</v>
      </c>
      <c r="BA80" s="343">
        <v>3899</v>
      </c>
      <c r="BB80" s="343">
        <v>3583</v>
      </c>
      <c r="BC80" s="343">
        <v>3408</v>
      </c>
      <c r="BD80" s="343">
        <v>3273</v>
      </c>
      <c r="BE80" s="343">
        <v>3231</v>
      </c>
      <c r="BF80" s="343">
        <v>3260</v>
      </c>
      <c r="BG80" s="343">
        <v>3341</v>
      </c>
      <c r="BH80" s="343">
        <v>3173</v>
      </c>
      <c r="BI80" s="343">
        <v>3123</v>
      </c>
      <c r="BJ80" s="343">
        <v>2920</v>
      </c>
      <c r="BK80" s="343">
        <v>2958</v>
      </c>
      <c r="BL80" s="343">
        <v>2766</v>
      </c>
      <c r="BM80" s="343">
        <v>2866</v>
      </c>
      <c r="BN80" s="343">
        <v>3063</v>
      </c>
      <c r="BO80" s="343">
        <v>3042</v>
      </c>
      <c r="BP80" s="343">
        <v>3129</v>
      </c>
      <c r="BQ80" s="343">
        <v>3155</v>
      </c>
      <c r="BR80" s="343">
        <v>3122</v>
      </c>
      <c r="BS80" s="343">
        <v>3084</v>
      </c>
      <c r="BT80" s="343">
        <v>3102</v>
      </c>
      <c r="BU80" s="343">
        <v>3102</v>
      </c>
      <c r="BV80" s="343">
        <v>3024</v>
      </c>
      <c r="BW80" s="343">
        <v>3162</v>
      </c>
      <c r="BX80" s="343">
        <v>3145</v>
      </c>
      <c r="BY80" s="343">
        <v>3189</v>
      </c>
      <c r="BZ80" s="343">
        <v>3289</v>
      </c>
      <c r="CA80" s="343">
        <v>3328</v>
      </c>
      <c r="CB80" s="343">
        <v>3388</v>
      </c>
      <c r="CC80" s="343">
        <v>3379</v>
      </c>
      <c r="CD80" s="343">
        <v>3325</v>
      </c>
      <c r="CE80" s="343">
        <v>3223</v>
      </c>
      <c r="CF80" s="343">
        <v>3121</v>
      </c>
    </row>
    <row r="81" spans="1:84" x14ac:dyDescent="0.3">
      <c r="A81" s="342" t="s">
        <v>1571</v>
      </c>
      <c r="B81" s="342" t="s">
        <v>1696</v>
      </c>
      <c r="C81" s="342" t="s">
        <v>1704</v>
      </c>
      <c r="D81" s="343">
        <v>1835</v>
      </c>
      <c r="E81" s="343">
        <v>1450</v>
      </c>
      <c r="F81" s="343">
        <v>1191</v>
      </c>
      <c r="G81" s="343">
        <v>1003</v>
      </c>
      <c r="H81" s="343">
        <v>948</v>
      </c>
      <c r="I81" s="343">
        <v>1552</v>
      </c>
      <c r="J81" s="343">
        <v>1980</v>
      </c>
      <c r="K81" s="343">
        <v>2060</v>
      </c>
      <c r="L81" s="343">
        <v>2129</v>
      </c>
      <c r="M81" s="343">
        <v>2193</v>
      </c>
      <c r="N81" s="343">
        <v>2219</v>
      </c>
      <c r="O81" s="343">
        <v>2258</v>
      </c>
      <c r="P81" s="343">
        <v>2238</v>
      </c>
      <c r="Q81" s="343">
        <v>2212</v>
      </c>
      <c r="R81" s="343">
        <v>2265</v>
      </c>
      <c r="S81" s="343">
        <v>2441</v>
      </c>
      <c r="T81" s="343">
        <v>2413</v>
      </c>
      <c r="U81" s="343">
        <v>2503</v>
      </c>
      <c r="V81" s="343">
        <v>2444</v>
      </c>
      <c r="W81" s="343">
        <v>2420</v>
      </c>
      <c r="X81" s="343">
        <v>2395</v>
      </c>
      <c r="Y81" s="343">
        <v>2422</v>
      </c>
      <c r="Z81" s="343">
        <v>2416</v>
      </c>
      <c r="AA81" s="343">
        <v>2505</v>
      </c>
      <c r="AB81" s="343">
        <v>2498</v>
      </c>
      <c r="AC81" s="343">
        <v>2458</v>
      </c>
      <c r="AD81" s="343">
        <v>2236</v>
      </c>
      <c r="AE81" s="343">
        <v>2054</v>
      </c>
      <c r="AF81" s="343">
        <v>2083</v>
      </c>
      <c r="AG81" s="343">
        <v>2431</v>
      </c>
      <c r="AH81" s="343">
        <v>2584</v>
      </c>
      <c r="AI81" s="343">
        <v>2720</v>
      </c>
      <c r="AJ81" s="343">
        <v>2856</v>
      </c>
      <c r="AK81" s="343">
        <v>2772</v>
      </c>
      <c r="AL81" s="343">
        <v>2789</v>
      </c>
      <c r="AM81" s="343">
        <v>2740</v>
      </c>
      <c r="AN81" s="343">
        <v>2698</v>
      </c>
      <c r="AO81" s="343">
        <v>2713</v>
      </c>
      <c r="AP81" s="343">
        <v>2910</v>
      </c>
      <c r="AQ81" s="343">
        <v>2884</v>
      </c>
      <c r="AR81" s="343">
        <v>3013</v>
      </c>
      <c r="AS81" s="343">
        <v>3100</v>
      </c>
      <c r="AT81" s="343">
        <v>3141</v>
      </c>
      <c r="AU81" s="343">
        <v>3228</v>
      </c>
      <c r="AV81" s="343">
        <v>3252</v>
      </c>
      <c r="AW81" s="343">
        <v>3299</v>
      </c>
      <c r="AX81" s="343">
        <v>3315</v>
      </c>
      <c r="AY81" s="343">
        <v>3447</v>
      </c>
      <c r="AZ81" s="343">
        <v>3512</v>
      </c>
      <c r="BA81" s="343">
        <v>3600</v>
      </c>
      <c r="BB81" s="343">
        <v>3844</v>
      </c>
      <c r="BC81" s="343">
        <v>3532</v>
      </c>
      <c r="BD81" s="343">
        <v>3361</v>
      </c>
      <c r="BE81" s="343">
        <v>3229</v>
      </c>
      <c r="BF81" s="343">
        <v>3189</v>
      </c>
      <c r="BG81" s="343">
        <v>3218</v>
      </c>
      <c r="BH81" s="343">
        <v>3299</v>
      </c>
      <c r="BI81" s="343">
        <v>3134</v>
      </c>
      <c r="BJ81" s="343">
        <v>3085</v>
      </c>
      <c r="BK81" s="343">
        <v>2885</v>
      </c>
      <c r="BL81" s="343">
        <v>2922</v>
      </c>
      <c r="BM81" s="343">
        <v>2733</v>
      </c>
      <c r="BN81" s="343">
        <v>2833</v>
      </c>
      <c r="BO81" s="343">
        <v>3028</v>
      </c>
      <c r="BP81" s="343">
        <v>3008</v>
      </c>
      <c r="BQ81" s="343">
        <v>3095</v>
      </c>
      <c r="BR81" s="343">
        <v>3121</v>
      </c>
      <c r="BS81" s="343">
        <v>3087</v>
      </c>
      <c r="BT81" s="343">
        <v>3050</v>
      </c>
      <c r="BU81" s="343">
        <v>3070</v>
      </c>
      <c r="BV81" s="343">
        <v>3068</v>
      </c>
      <c r="BW81" s="343">
        <v>2991</v>
      </c>
      <c r="BX81" s="343">
        <v>3130</v>
      </c>
      <c r="BY81" s="343">
        <v>3114</v>
      </c>
      <c r="BZ81" s="343">
        <v>3159</v>
      </c>
      <c r="CA81" s="343">
        <v>3259</v>
      </c>
      <c r="CB81" s="343">
        <v>3298</v>
      </c>
      <c r="CC81" s="343">
        <v>3358</v>
      </c>
      <c r="CD81" s="343">
        <v>3350</v>
      </c>
      <c r="CE81" s="343">
        <v>3297</v>
      </c>
      <c r="CF81" s="343">
        <v>3195</v>
      </c>
    </row>
    <row r="82" spans="1:84" x14ac:dyDescent="0.3">
      <c r="A82" s="342" t="s">
        <v>1572</v>
      </c>
      <c r="B82" s="342" t="s">
        <v>1696</v>
      </c>
      <c r="C82" s="342" t="s">
        <v>1704</v>
      </c>
      <c r="D82" s="343">
        <v>1828</v>
      </c>
      <c r="E82" s="343">
        <v>1754</v>
      </c>
      <c r="F82" s="343">
        <v>1384</v>
      </c>
      <c r="G82" s="343">
        <v>1137</v>
      </c>
      <c r="H82" s="343">
        <v>956</v>
      </c>
      <c r="I82" s="343">
        <v>897</v>
      </c>
      <c r="J82" s="343">
        <v>1482</v>
      </c>
      <c r="K82" s="343">
        <v>1895</v>
      </c>
      <c r="L82" s="343">
        <v>1988</v>
      </c>
      <c r="M82" s="343">
        <v>2046</v>
      </c>
      <c r="N82" s="343">
        <v>2096</v>
      </c>
      <c r="O82" s="343">
        <v>2158</v>
      </c>
      <c r="P82" s="343">
        <v>2168</v>
      </c>
      <c r="Q82" s="343">
        <v>2167</v>
      </c>
      <c r="R82" s="343">
        <v>2120</v>
      </c>
      <c r="S82" s="343">
        <v>2198</v>
      </c>
      <c r="T82" s="343">
        <v>2360</v>
      </c>
      <c r="U82" s="343">
        <v>2331</v>
      </c>
      <c r="V82" s="343">
        <v>2423</v>
      </c>
      <c r="W82" s="343">
        <v>2367</v>
      </c>
      <c r="X82" s="343">
        <v>2349</v>
      </c>
      <c r="Y82" s="343">
        <v>2317</v>
      </c>
      <c r="Z82" s="343">
        <v>2355</v>
      </c>
      <c r="AA82" s="343">
        <v>2327</v>
      </c>
      <c r="AB82" s="343">
        <v>2444</v>
      </c>
      <c r="AC82" s="343">
        <v>2439</v>
      </c>
      <c r="AD82" s="343">
        <v>2395</v>
      </c>
      <c r="AE82" s="343">
        <v>2181</v>
      </c>
      <c r="AF82" s="343">
        <v>2006</v>
      </c>
      <c r="AG82" s="343">
        <v>2031</v>
      </c>
      <c r="AH82" s="343">
        <v>2372</v>
      </c>
      <c r="AI82" s="343">
        <v>2523</v>
      </c>
      <c r="AJ82" s="343">
        <v>2656</v>
      </c>
      <c r="AK82" s="343">
        <v>2791</v>
      </c>
      <c r="AL82" s="343">
        <v>2710</v>
      </c>
      <c r="AM82" s="343">
        <v>2728</v>
      </c>
      <c r="AN82" s="343">
        <v>2682</v>
      </c>
      <c r="AO82" s="343">
        <v>2641</v>
      </c>
      <c r="AP82" s="343">
        <v>2658</v>
      </c>
      <c r="AQ82" s="343">
        <v>2851</v>
      </c>
      <c r="AR82" s="343">
        <v>2828</v>
      </c>
      <c r="AS82" s="343">
        <v>2955</v>
      </c>
      <c r="AT82" s="343">
        <v>3041</v>
      </c>
      <c r="AU82" s="343">
        <v>3084</v>
      </c>
      <c r="AV82" s="343">
        <v>3172</v>
      </c>
      <c r="AW82" s="343">
        <v>3198</v>
      </c>
      <c r="AX82" s="343">
        <v>3244</v>
      </c>
      <c r="AY82" s="343">
        <v>3261</v>
      </c>
      <c r="AZ82" s="343">
        <v>3394</v>
      </c>
      <c r="BA82" s="343">
        <v>3459</v>
      </c>
      <c r="BB82" s="343">
        <v>3547</v>
      </c>
      <c r="BC82" s="343">
        <v>3791</v>
      </c>
      <c r="BD82" s="343">
        <v>3483</v>
      </c>
      <c r="BE82" s="343">
        <v>3316</v>
      </c>
      <c r="BF82" s="343">
        <v>3185</v>
      </c>
      <c r="BG82" s="343">
        <v>3145</v>
      </c>
      <c r="BH82" s="343">
        <v>3176</v>
      </c>
      <c r="BI82" s="343">
        <v>3256</v>
      </c>
      <c r="BJ82" s="343">
        <v>3095</v>
      </c>
      <c r="BK82" s="343">
        <v>3048</v>
      </c>
      <c r="BL82" s="343">
        <v>2849</v>
      </c>
      <c r="BM82" s="343">
        <v>2887</v>
      </c>
      <c r="BN82" s="343">
        <v>2700</v>
      </c>
      <c r="BO82" s="343">
        <v>2800</v>
      </c>
      <c r="BP82" s="343">
        <v>2995</v>
      </c>
      <c r="BQ82" s="343">
        <v>2976</v>
      </c>
      <c r="BR82" s="343">
        <v>3064</v>
      </c>
      <c r="BS82" s="343">
        <v>3088</v>
      </c>
      <c r="BT82" s="343">
        <v>3054</v>
      </c>
      <c r="BU82" s="343">
        <v>3018</v>
      </c>
      <c r="BV82" s="343">
        <v>3041</v>
      </c>
      <c r="BW82" s="343">
        <v>3036</v>
      </c>
      <c r="BX82" s="343">
        <v>2962</v>
      </c>
      <c r="BY82" s="343">
        <v>3100</v>
      </c>
      <c r="BZ82" s="343">
        <v>3085</v>
      </c>
      <c r="CA82" s="343">
        <v>3132</v>
      </c>
      <c r="CB82" s="343">
        <v>3232</v>
      </c>
      <c r="CC82" s="343">
        <v>3271</v>
      </c>
      <c r="CD82" s="343">
        <v>3331</v>
      </c>
      <c r="CE82" s="343">
        <v>3324</v>
      </c>
      <c r="CF82" s="343">
        <v>3272</v>
      </c>
    </row>
    <row r="83" spans="1:84" x14ac:dyDescent="0.3">
      <c r="A83" s="342" t="s">
        <v>1573</v>
      </c>
      <c r="B83" s="342" t="s">
        <v>1696</v>
      </c>
      <c r="C83" s="342" t="s">
        <v>1704</v>
      </c>
      <c r="D83" s="343">
        <v>1645</v>
      </c>
      <c r="E83" s="343">
        <v>1747</v>
      </c>
      <c r="F83" s="343">
        <v>1665</v>
      </c>
      <c r="G83" s="343">
        <v>1310</v>
      </c>
      <c r="H83" s="343">
        <v>1094</v>
      </c>
      <c r="I83" s="343">
        <v>903</v>
      </c>
      <c r="J83" s="343">
        <v>856</v>
      </c>
      <c r="K83" s="343">
        <v>1414</v>
      </c>
      <c r="L83" s="343">
        <v>1799</v>
      </c>
      <c r="M83" s="343">
        <v>1906</v>
      </c>
      <c r="N83" s="343">
        <v>1962</v>
      </c>
      <c r="O83" s="343">
        <v>2007</v>
      </c>
      <c r="P83" s="343">
        <v>2071</v>
      </c>
      <c r="Q83" s="343">
        <v>2071</v>
      </c>
      <c r="R83" s="343">
        <v>2083</v>
      </c>
      <c r="S83" s="343">
        <v>2036</v>
      </c>
      <c r="T83" s="343">
        <v>2127</v>
      </c>
      <c r="U83" s="343">
        <v>2268</v>
      </c>
      <c r="V83" s="343">
        <v>2249</v>
      </c>
      <c r="W83" s="343">
        <v>2338</v>
      </c>
      <c r="X83" s="343">
        <v>2281</v>
      </c>
      <c r="Y83" s="343">
        <v>2265</v>
      </c>
      <c r="Z83" s="343">
        <v>2226</v>
      </c>
      <c r="AA83" s="343">
        <v>2271</v>
      </c>
      <c r="AB83" s="343">
        <v>2247</v>
      </c>
      <c r="AC83" s="343">
        <v>2373</v>
      </c>
      <c r="AD83" s="343">
        <v>2366</v>
      </c>
      <c r="AE83" s="343">
        <v>2317</v>
      </c>
      <c r="AF83" s="343">
        <v>2114</v>
      </c>
      <c r="AG83" s="343">
        <v>1946</v>
      </c>
      <c r="AH83" s="343">
        <v>1970</v>
      </c>
      <c r="AI83" s="343">
        <v>2303</v>
      </c>
      <c r="AJ83" s="343">
        <v>2449</v>
      </c>
      <c r="AK83" s="343">
        <v>2582</v>
      </c>
      <c r="AL83" s="343">
        <v>2712</v>
      </c>
      <c r="AM83" s="343">
        <v>2633</v>
      </c>
      <c r="AN83" s="343">
        <v>2653</v>
      </c>
      <c r="AO83" s="343">
        <v>2608</v>
      </c>
      <c r="AP83" s="343">
        <v>2572</v>
      </c>
      <c r="AQ83" s="343">
        <v>2592</v>
      </c>
      <c r="AR83" s="343">
        <v>2780</v>
      </c>
      <c r="AS83" s="343">
        <v>2760</v>
      </c>
      <c r="AT83" s="343">
        <v>2887</v>
      </c>
      <c r="AU83" s="343">
        <v>2973</v>
      </c>
      <c r="AV83" s="343">
        <v>3018</v>
      </c>
      <c r="AW83" s="343">
        <v>3106</v>
      </c>
      <c r="AX83" s="343">
        <v>3131</v>
      </c>
      <c r="AY83" s="343">
        <v>3178</v>
      </c>
      <c r="AZ83" s="343">
        <v>3197</v>
      </c>
      <c r="BA83" s="343">
        <v>3328</v>
      </c>
      <c r="BB83" s="343">
        <v>3391</v>
      </c>
      <c r="BC83" s="343">
        <v>3479</v>
      </c>
      <c r="BD83" s="343">
        <v>3720</v>
      </c>
      <c r="BE83" s="343">
        <v>3418</v>
      </c>
      <c r="BF83" s="343">
        <v>3255</v>
      </c>
      <c r="BG83" s="343">
        <v>3127</v>
      </c>
      <c r="BH83" s="343">
        <v>3090</v>
      </c>
      <c r="BI83" s="343">
        <v>3122</v>
      </c>
      <c r="BJ83" s="343">
        <v>3202</v>
      </c>
      <c r="BK83" s="343">
        <v>3044</v>
      </c>
      <c r="BL83" s="343">
        <v>2998</v>
      </c>
      <c r="BM83" s="343">
        <v>2802</v>
      </c>
      <c r="BN83" s="343">
        <v>2842</v>
      </c>
      <c r="BO83" s="343">
        <v>2659</v>
      </c>
      <c r="BP83" s="343">
        <v>2758</v>
      </c>
      <c r="BQ83" s="343">
        <v>2950</v>
      </c>
      <c r="BR83" s="343">
        <v>2931</v>
      </c>
      <c r="BS83" s="343">
        <v>3020</v>
      </c>
      <c r="BT83" s="343">
        <v>3045</v>
      </c>
      <c r="BU83" s="343">
        <v>3009</v>
      </c>
      <c r="BV83" s="343">
        <v>2975</v>
      </c>
      <c r="BW83" s="343">
        <v>3001</v>
      </c>
      <c r="BX83" s="343">
        <v>2995</v>
      </c>
      <c r="BY83" s="343">
        <v>2921</v>
      </c>
      <c r="BZ83" s="343">
        <v>3061</v>
      </c>
      <c r="CA83" s="343">
        <v>3045</v>
      </c>
      <c r="CB83" s="343">
        <v>3094</v>
      </c>
      <c r="CC83" s="343">
        <v>3194</v>
      </c>
      <c r="CD83" s="343">
        <v>3232</v>
      </c>
      <c r="CE83" s="343">
        <v>3292</v>
      </c>
      <c r="CF83" s="343">
        <v>3286</v>
      </c>
    </row>
    <row r="84" spans="1:84" x14ac:dyDescent="0.3">
      <c r="A84" s="342" t="s">
        <v>1574</v>
      </c>
      <c r="B84" s="342" t="s">
        <v>1696</v>
      </c>
      <c r="C84" s="342" t="s">
        <v>1704</v>
      </c>
      <c r="D84" s="343">
        <v>1433</v>
      </c>
      <c r="E84" s="343">
        <v>1570</v>
      </c>
      <c r="F84" s="343">
        <v>1636</v>
      </c>
      <c r="G84" s="343">
        <v>1569</v>
      </c>
      <c r="H84" s="343">
        <v>1248</v>
      </c>
      <c r="I84" s="343">
        <v>1033</v>
      </c>
      <c r="J84" s="343">
        <v>840</v>
      </c>
      <c r="K84" s="343">
        <v>814</v>
      </c>
      <c r="L84" s="343">
        <v>1334</v>
      </c>
      <c r="M84" s="343">
        <v>1711</v>
      </c>
      <c r="N84" s="343">
        <v>1821</v>
      </c>
      <c r="O84" s="343">
        <v>1887</v>
      </c>
      <c r="P84" s="343">
        <v>1941</v>
      </c>
      <c r="Q84" s="343">
        <v>1967</v>
      </c>
      <c r="R84" s="343">
        <v>1974</v>
      </c>
      <c r="S84" s="343">
        <v>1993</v>
      </c>
      <c r="T84" s="343">
        <v>1961</v>
      </c>
      <c r="U84" s="343">
        <v>2045</v>
      </c>
      <c r="V84" s="343">
        <v>2175</v>
      </c>
      <c r="W84" s="343">
        <v>2166</v>
      </c>
      <c r="X84" s="343">
        <v>2260</v>
      </c>
      <c r="Y84" s="343">
        <v>2209</v>
      </c>
      <c r="Z84" s="343">
        <v>2186</v>
      </c>
      <c r="AA84" s="343">
        <v>2135</v>
      </c>
      <c r="AB84" s="343">
        <v>2198</v>
      </c>
      <c r="AC84" s="343">
        <v>2171</v>
      </c>
      <c r="AD84" s="343">
        <v>2292</v>
      </c>
      <c r="AE84" s="343">
        <v>2286</v>
      </c>
      <c r="AF84" s="343">
        <v>2240</v>
      </c>
      <c r="AG84" s="343">
        <v>2046</v>
      </c>
      <c r="AH84" s="343">
        <v>1886</v>
      </c>
      <c r="AI84" s="343">
        <v>1910</v>
      </c>
      <c r="AJ84" s="343">
        <v>2235</v>
      </c>
      <c r="AK84" s="343">
        <v>2376</v>
      </c>
      <c r="AL84" s="343">
        <v>2509</v>
      </c>
      <c r="AM84" s="343">
        <v>2639</v>
      </c>
      <c r="AN84" s="343">
        <v>2562</v>
      </c>
      <c r="AO84" s="343">
        <v>2583</v>
      </c>
      <c r="AP84" s="343">
        <v>2542</v>
      </c>
      <c r="AQ84" s="343">
        <v>2508</v>
      </c>
      <c r="AR84" s="343">
        <v>2529</v>
      </c>
      <c r="AS84" s="343">
        <v>2714</v>
      </c>
      <c r="AT84" s="343">
        <v>2696</v>
      </c>
      <c r="AU84" s="343">
        <v>2822</v>
      </c>
      <c r="AV84" s="343">
        <v>2909</v>
      </c>
      <c r="AW84" s="343">
        <v>2955</v>
      </c>
      <c r="AX84" s="343">
        <v>3042</v>
      </c>
      <c r="AY84" s="343">
        <v>3069</v>
      </c>
      <c r="AZ84" s="343">
        <v>3117</v>
      </c>
      <c r="BA84" s="343">
        <v>3136</v>
      </c>
      <c r="BB84" s="343">
        <v>3266</v>
      </c>
      <c r="BC84" s="343">
        <v>3330</v>
      </c>
      <c r="BD84" s="343">
        <v>3418</v>
      </c>
      <c r="BE84" s="343">
        <v>3655</v>
      </c>
      <c r="BF84" s="343">
        <v>3362</v>
      </c>
      <c r="BG84" s="343">
        <v>3203</v>
      </c>
      <c r="BH84" s="343">
        <v>3077</v>
      </c>
      <c r="BI84" s="343">
        <v>3042</v>
      </c>
      <c r="BJ84" s="343">
        <v>3076</v>
      </c>
      <c r="BK84" s="343">
        <v>3157</v>
      </c>
      <c r="BL84" s="343">
        <v>3000</v>
      </c>
      <c r="BM84" s="343">
        <v>2955</v>
      </c>
      <c r="BN84" s="343">
        <v>2763</v>
      </c>
      <c r="BO84" s="343">
        <v>2804</v>
      </c>
      <c r="BP84" s="343">
        <v>2625</v>
      </c>
      <c r="BQ84" s="343">
        <v>2722</v>
      </c>
      <c r="BR84" s="343">
        <v>2913</v>
      </c>
      <c r="BS84" s="343">
        <v>2895</v>
      </c>
      <c r="BT84" s="343">
        <v>2983</v>
      </c>
      <c r="BU84" s="343">
        <v>3011</v>
      </c>
      <c r="BV84" s="343">
        <v>2974</v>
      </c>
      <c r="BW84" s="343">
        <v>2940</v>
      </c>
      <c r="BX84" s="343">
        <v>2968</v>
      </c>
      <c r="BY84" s="343">
        <v>2963</v>
      </c>
      <c r="BZ84" s="343">
        <v>2892</v>
      </c>
      <c r="CA84" s="343">
        <v>3031</v>
      </c>
      <c r="CB84" s="343">
        <v>3016</v>
      </c>
      <c r="CC84" s="343">
        <v>3064</v>
      </c>
      <c r="CD84" s="343">
        <v>3164</v>
      </c>
      <c r="CE84" s="343">
        <v>3203</v>
      </c>
      <c r="CF84" s="343">
        <v>3264</v>
      </c>
    </row>
    <row r="85" spans="1:84" x14ac:dyDescent="0.3">
      <c r="A85" s="342" t="s">
        <v>1575</v>
      </c>
      <c r="B85" s="342" t="s">
        <v>1696</v>
      </c>
      <c r="C85" s="342" t="s">
        <v>1704</v>
      </c>
      <c r="D85" s="343">
        <v>1429</v>
      </c>
      <c r="E85" s="343">
        <v>1333</v>
      </c>
      <c r="F85" s="343">
        <v>1455</v>
      </c>
      <c r="G85" s="343">
        <v>1522</v>
      </c>
      <c r="H85" s="343">
        <v>1453</v>
      </c>
      <c r="I85" s="343">
        <v>1171</v>
      </c>
      <c r="J85" s="343">
        <v>961</v>
      </c>
      <c r="K85" s="343">
        <v>800</v>
      </c>
      <c r="L85" s="343">
        <v>768</v>
      </c>
      <c r="M85" s="343">
        <v>1266</v>
      </c>
      <c r="N85" s="343">
        <v>1628</v>
      </c>
      <c r="O85" s="343">
        <v>1727</v>
      </c>
      <c r="P85" s="343">
        <v>1792</v>
      </c>
      <c r="Q85" s="343">
        <v>1834</v>
      </c>
      <c r="R85" s="343">
        <v>1882</v>
      </c>
      <c r="S85" s="343">
        <v>1859</v>
      </c>
      <c r="T85" s="343">
        <v>1908</v>
      </c>
      <c r="U85" s="343">
        <v>1864</v>
      </c>
      <c r="V85" s="343">
        <v>1923</v>
      </c>
      <c r="W85" s="343">
        <v>2075</v>
      </c>
      <c r="X85" s="343">
        <v>2062</v>
      </c>
      <c r="Y85" s="343">
        <v>2169</v>
      </c>
      <c r="Z85" s="343">
        <v>2105</v>
      </c>
      <c r="AA85" s="343">
        <v>2093</v>
      </c>
      <c r="AB85" s="343">
        <v>2036</v>
      </c>
      <c r="AC85" s="343">
        <v>2101</v>
      </c>
      <c r="AD85" s="343">
        <v>2093</v>
      </c>
      <c r="AE85" s="343">
        <v>2205</v>
      </c>
      <c r="AF85" s="343">
        <v>2199</v>
      </c>
      <c r="AG85" s="343">
        <v>2158</v>
      </c>
      <c r="AH85" s="343">
        <v>1974</v>
      </c>
      <c r="AI85" s="343">
        <v>1823</v>
      </c>
      <c r="AJ85" s="343">
        <v>1847</v>
      </c>
      <c r="AK85" s="343">
        <v>2160</v>
      </c>
      <c r="AL85" s="343">
        <v>2298</v>
      </c>
      <c r="AM85" s="343">
        <v>2429</v>
      </c>
      <c r="AN85" s="343">
        <v>2557</v>
      </c>
      <c r="AO85" s="343">
        <v>2484</v>
      </c>
      <c r="AP85" s="343">
        <v>2506</v>
      </c>
      <c r="AQ85" s="343">
        <v>2469</v>
      </c>
      <c r="AR85" s="343">
        <v>2437</v>
      </c>
      <c r="AS85" s="343">
        <v>2459</v>
      </c>
      <c r="AT85" s="343">
        <v>2640</v>
      </c>
      <c r="AU85" s="343">
        <v>2624</v>
      </c>
      <c r="AV85" s="343">
        <v>2749</v>
      </c>
      <c r="AW85" s="343">
        <v>2835</v>
      </c>
      <c r="AX85" s="343">
        <v>2882</v>
      </c>
      <c r="AY85" s="343">
        <v>2968</v>
      </c>
      <c r="AZ85" s="343">
        <v>2998</v>
      </c>
      <c r="BA85" s="343">
        <v>3046</v>
      </c>
      <c r="BB85" s="343">
        <v>3067</v>
      </c>
      <c r="BC85" s="343">
        <v>3195</v>
      </c>
      <c r="BD85" s="343">
        <v>3260</v>
      </c>
      <c r="BE85" s="343">
        <v>3348</v>
      </c>
      <c r="BF85" s="343">
        <v>3581</v>
      </c>
      <c r="BG85" s="343">
        <v>3296</v>
      </c>
      <c r="BH85" s="343">
        <v>3142</v>
      </c>
      <c r="BI85" s="343">
        <v>3019</v>
      </c>
      <c r="BJ85" s="343">
        <v>2987</v>
      </c>
      <c r="BK85" s="343">
        <v>3021</v>
      </c>
      <c r="BL85" s="343">
        <v>3102</v>
      </c>
      <c r="BM85" s="343">
        <v>2949</v>
      </c>
      <c r="BN85" s="343">
        <v>2905</v>
      </c>
      <c r="BO85" s="343">
        <v>2718</v>
      </c>
      <c r="BP85" s="343">
        <v>2757</v>
      </c>
      <c r="BQ85" s="343">
        <v>2583</v>
      </c>
      <c r="BR85" s="343">
        <v>2679</v>
      </c>
      <c r="BS85" s="343">
        <v>2868</v>
      </c>
      <c r="BT85" s="343">
        <v>2851</v>
      </c>
      <c r="BU85" s="343">
        <v>2938</v>
      </c>
      <c r="BV85" s="343">
        <v>2968</v>
      </c>
      <c r="BW85" s="343">
        <v>2932</v>
      </c>
      <c r="BX85" s="343">
        <v>2900</v>
      </c>
      <c r="BY85" s="343">
        <v>2929</v>
      </c>
      <c r="BZ85" s="343">
        <v>2925</v>
      </c>
      <c r="CA85" s="343">
        <v>2854</v>
      </c>
      <c r="CB85" s="343">
        <v>2993</v>
      </c>
      <c r="CC85" s="343">
        <v>2979</v>
      </c>
      <c r="CD85" s="343">
        <v>3028</v>
      </c>
      <c r="CE85" s="343">
        <v>3128</v>
      </c>
      <c r="CF85" s="343">
        <v>3166</v>
      </c>
    </row>
    <row r="86" spans="1:84" x14ac:dyDescent="0.3">
      <c r="A86" s="342" t="s">
        <v>1576</v>
      </c>
      <c r="B86" s="342" t="s">
        <v>1696</v>
      </c>
      <c r="C86" s="342" t="s">
        <v>1704</v>
      </c>
      <c r="D86" s="343">
        <v>1300</v>
      </c>
      <c r="E86" s="343">
        <v>1334</v>
      </c>
      <c r="F86" s="343">
        <v>1225</v>
      </c>
      <c r="G86" s="343">
        <v>1352</v>
      </c>
      <c r="H86" s="343">
        <v>1387</v>
      </c>
      <c r="I86" s="343">
        <v>1368</v>
      </c>
      <c r="J86" s="343">
        <v>1101</v>
      </c>
      <c r="K86" s="343">
        <v>902</v>
      </c>
      <c r="L86" s="343">
        <v>744</v>
      </c>
      <c r="M86" s="343">
        <v>726</v>
      </c>
      <c r="N86" s="343">
        <v>1200</v>
      </c>
      <c r="O86" s="343">
        <v>1534</v>
      </c>
      <c r="P86" s="343">
        <v>1630</v>
      </c>
      <c r="Q86" s="343">
        <v>1687</v>
      </c>
      <c r="R86" s="343">
        <v>1738</v>
      </c>
      <c r="S86" s="343">
        <v>1773</v>
      </c>
      <c r="T86" s="343">
        <v>1788</v>
      </c>
      <c r="U86" s="343">
        <v>1803</v>
      </c>
      <c r="V86" s="343">
        <v>1793</v>
      </c>
      <c r="W86" s="343">
        <v>1845</v>
      </c>
      <c r="X86" s="343">
        <v>1964</v>
      </c>
      <c r="Y86" s="343">
        <v>1969</v>
      </c>
      <c r="Z86" s="343">
        <v>2052</v>
      </c>
      <c r="AA86" s="343">
        <v>1988</v>
      </c>
      <c r="AB86" s="343">
        <v>1994</v>
      </c>
      <c r="AC86" s="343">
        <v>1948</v>
      </c>
      <c r="AD86" s="343">
        <v>2007</v>
      </c>
      <c r="AE86" s="343">
        <v>2006</v>
      </c>
      <c r="AF86" s="343">
        <v>2117</v>
      </c>
      <c r="AG86" s="343">
        <v>2110</v>
      </c>
      <c r="AH86" s="343">
        <v>2073</v>
      </c>
      <c r="AI86" s="343">
        <v>1900</v>
      </c>
      <c r="AJ86" s="343">
        <v>1756</v>
      </c>
      <c r="AK86" s="343">
        <v>1782</v>
      </c>
      <c r="AL86" s="343">
        <v>2082</v>
      </c>
      <c r="AM86" s="343">
        <v>2216</v>
      </c>
      <c r="AN86" s="343">
        <v>2344</v>
      </c>
      <c r="AO86" s="343">
        <v>2468</v>
      </c>
      <c r="AP86" s="343">
        <v>2400</v>
      </c>
      <c r="AQ86" s="343">
        <v>2423</v>
      </c>
      <c r="AR86" s="343">
        <v>2390</v>
      </c>
      <c r="AS86" s="343">
        <v>2361</v>
      </c>
      <c r="AT86" s="343">
        <v>2384</v>
      </c>
      <c r="AU86" s="343">
        <v>2561</v>
      </c>
      <c r="AV86" s="343">
        <v>2547</v>
      </c>
      <c r="AW86" s="343">
        <v>2671</v>
      </c>
      <c r="AX86" s="343">
        <v>2755</v>
      </c>
      <c r="AY86" s="343">
        <v>2804</v>
      </c>
      <c r="AZ86" s="343">
        <v>2888</v>
      </c>
      <c r="BA86" s="343">
        <v>2920</v>
      </c>
      <c r="BB86" s="343">
        <v>2968</v>
      </c>
      <c r="BC86" s="343">
        <v>2992</v>
      </c>
      <c r="BD86" s="343">
        <v>3118</v>
      </c>
      <c r="BE86" s="343">
        <v>3183</v>
      </c>
      <c r="BF86" s="343">
        <v>3271</v>
      </c>
      <c r="BG86" s="343">
        <v>3498</v>
      </c>
      <c r="BH86" s="343">
        <v>3223</v>
      </c>
      <c r="BI86" s="343">
        <v>3076</v>
      </c>
      <c r="BJ86" s="343">
        <v>2956</v>
      </c>
      <c r="BK86" s="343">
        <v>2926</v>
      </c>
      <c r="BL86" s="343">
        <v>2961</v>
      </c>
      <c r="BM86" s="343">
        <v>3041</v>
      </c>
      <c r="BN86" s="343">
        <v>2893</v>
      </c>
      <c r="BO86" s="343">
        <v>2851</v>
      </c>
      <c r="BP86" s="343">
        <v>2666</v>
      </c>
      <c r="BQ86" s="343">
        <v>2706</v>
      </c>
      <c r="BR86" s="343">
        <v>2536</v>
      </c>
      <c r="BS86" s="343">
        <v>2631</v>
      </c>
      <c r="BT86" s="343">
        <v>2819</v>
      </c>
      <c r="BU86" s="343">
        <v>2802</v>
      </c>
      <c r="BV86" s="343">
        <v>2889</v>
      </c>
      <c r="BW86" s="343">
        <v>2921</v>
      </c>
      <c r="BX86" s="343">
        <v>2887</v>
      </c>
      <c r="BY86" s="343">
        <v>2856</v>
      </c>
      <c r="BZ86" s="343">
        <v>2885</v>
      </c>
      <c r="CA86" s="343">
        <v>2882</v>
      </c>
      <c r="CB86" s="343">
        <v>2814</v>
      </c>
      <c r="CC86" s="343">
        <v>2950</v>
      </c>
      <c r="CD86" s="343">
        <v>2939</v>
      </c>
      <c r="CE86" s="343">
        <v>2988</v>
      </c>
      <c r="CF86" s="343">
        <v>3086</v>
      </c>
    </row>
    <row r="87" spans="1:84" x14ac:dyDescent="0.3">
      <c r="A87" s="342" t="s">
        <v>1577</v>
      </c>
      <c r="B87" s="342" t="s">
        <v>1696</v>
      </c>
      <c r="C87" s="342" t="s">
        <v>1704</v>
      </c>
      <c r="D87" s="343">
        <v>1106</v>
      </c>
      <c r="E87" s="343">
        <v>1186</v>
      </c>
      <c r="F87" s="343">
        <v>1235</v>
      </c>
      <c r="G87" s="343">
        <v>1136</v>
      </c>
      <c r="H87" s="343">
        <v>1248</v>
      </c>
      <c r="I87" s="343">
        <v>1275</v>
      </c>
      <c r="J87" s="343">
        <v>1251</v>
      </c>
      <c r="K87" s="343">
        <v>1006</v>
      </c>
      <c r="L87" s="343">
        <v>840</v>
      </c>
      <c r="M87" s="343">
        <v>684</v>
      </c>
      <c r="N87" s="343">
        <v>671</v>
      </c>
      <c r="O87" s="343">
        <v>1119</v>
      </c>
      <c r="P87" s="343">
        <v>1423</v>
      </c>
      <c r="Q87" s="343">
        <v>1524</v>
      </c>
      <c r="R87" s="343">
        <v>1581</v>
      </c>
      <c r="S87" s="343">
        <v>1639</v>
      </c>
      <c r="T87" s="343">
        <v>1688</v>
      </c>
      <c r="U87" s="343">
        <v>1696</v>
      </c>
      <c r="V87" s="343">
        <v>1701</v>
      </c>
      <c r="W87" s="343">
        <v>1693</v>
      </c>
      <c r="X87" s="343">
        <v>1723</v>
      </c>
      <c r="Y87" s="343">
        <v>1868</v>
      </c>
      <c r="Z87" s="343">
        <v>1880</v>
      </c>
      <c r="AA87" s="343">
        <v>1952</v>
      </c>
      <c r="AB87" s="343">
        <v>1879</v>
      </c>
      <c r="AC87" s="343">
        <v>1900</v>
      </c>
      <c r="AD87" s="343">
        <v>1864</v>
      </c>
      <c r="AE87" s="343">
        <v>1908</v>
      </c>
      <c r="AF87" s="343">
        <v>1907</v>
      </c>
      <c r="AG87" s="343">
        <v>2016</v>
      </c>
      <c r="AH87" s="343">
        <v>2012</v>
      </c>
      <c r="AI87" s="343">
        <v>1976</v>
      </c>
      <c r="AJ87" s="343">
        <v>1816</v>
      </c>
      <c r="AK87" s="343">
        <v>1681</v>
      </c>
      <c r="AL87" s="343">
        <v>1706</v>
      </c>
      <c r="AM87" s="343">
        <v>1994</v>
      </c>
      <c r="AN87" s="343">
        <v>2124</v>
      </c>
      <c r="AO87" s="343">
        <v>2249</v>
      </c>
      <c r="AP87" s="343">
        <v>2369</v>
      </c>
      <c r="AQ87" s="343">
        <v>2304</v>
      </c>
      <c r="AR87" s="343">
        <v>2331</v>
      </c>
      <c r="AS87" s="343">
        <v>2300</v>
      </c>
      <c r="AT87" s="343">
        <v>2274</v>
      </c>
      <c r="AU87" s="343">
        <v>2298</v>
      </c>
      <c r="AV87" s="343">
        <v>2471</v>
      </c>
      <c r="AW87" s="343">
        <v>2459</v>
      </c>
      <c r="AX87" s="343">
        <v>2580</v>
      </c>
      <c r="AY87" s="343">
        <v>2664</v>
      </c>
      <c r="AZ87" s="343">
        <v>2715</v>
      </c>
      <c r="BA87" s="343">
        <v>2797</v>
      </c>
      <c r="BB87" s="343">
        <v>2831</v>
      </c>
      <c r="BC87" s="343">
        <v>2879</v>
      </c>
      <c r="BD87" s="343">
        <v>2903</v>
      </c>
      <c r="BE87" s="343">
        <v>3027</v>
      </c>
      <c r="BF87" s="343">
        <v>3089</v>
      </c>
      <c r="BG87" s="343">
        <v>3178</v>
      </c>
      <c r="BH87" s="343">
        <v>3402</v>
      </c>
      <c r="BI87" s="343">
        <v>3138</v>
      </c>
      <c r="BJ87" s="343">
        <v>2996</v>
      </c>
      <c r="BK87" s="343">
        <v>2881</v>
      </c>
      <c r="BL87" s="343">
        <v>2853</v>
      </c>
      <c r="BM87" s="343">
        <v>2889</v>
      </c>
      <c r="BN87" s="343">
        <v>2967</v>
      </c>
      <c r="BO87" s="343">
        <v>2825</v>
      </c>
      <c r="BP87" s="343">
        <v>2786</v>
      </c>
      <c r="BQ87" s="343">
        <v>2605</v>
      </c>
      <c r="BR87" s="343">
        <v>2646</v>
      </c>
      <c r="BS87" s="343">
        <v>2481</v>
      </c>
      <c r="BT87" s="343">
        <v>2576</v>
      </c>
      <c r="BU87" s="343">
        <v>2760</v>
      </c>
      <c r="BV87" s="343">
        <v>2746</v>
      </c>
      <c r="BW87" s="343">
        <v>2833</v>
      </c>
      <c r="BX87" s="343">
        <v>2863</v>
      </c>
      <c r="BY87" s="343">
        <v>2830</v>
      </c>
      <c r="BZ87" s="343">
        <v>2802</v>
      </c>
      <c r="CA87" s="343">
        <v>2832</v>
      </c>
      <c r="CB87" s="343">
        <v>2830</v>
      </c>
      <c r="CC87" s="343">
        <v>2765</v>
      </c>
      <c r="CD87" s="343">
        <v>2898</v>
      </c>
      <c r="CE87" s="343">
        <v>2888</v>
      </c>
      <c r="CF87" s="343">
        <v>2937</v>
      </c>
    </row>
    <row r="88" spans="1:84" x14ac:dyDescent="0.3">
      <c r="A88" s="342" t="s">
        <v>1578</v>
      </c>
      <c r="B88" s="342" t="s">
        <v>1696</v>
      </c>
      <c r="C88" s="342" t="s">
        <v>1704</v>
      </c>
      <c r="D88" s="343">
        <v>1008</v>
      </c>
      <c r="E88" s="343">
        <v>1015</v>
      </c>
      <c r="F88" s="343">
        <v>1082</v>
      </c>
      <c r="G88" s="343">
        <v>1134</v>
      </c>
      <c r="H88" s="343">
        <v>1033</v>
      </c>
      <c r="I88" s="343">
        <v>1147</v>
      </c>
      <c r="J88" s="343">
        <v>1165</v>
      </c>
      <c r="K88" s="343">
        <v>1140</v>
      </c>
      <c r="L88" s="343">
        <v>937</v>
      </c>
      <c r="M88" s="343">
        <v>782</v>
      </c>
      <c r="N88" s="343">
        <v>633</v>
      </c>
      <c r="O88" s="343">
        <v>626</v>
      </c>
      <c r="P88" s="343">
        <v>1036</v>
      </c>
      <c r="Q88" s="343">
        <v>1312</v>
      </c>
      <c r="R88" s="343">
        <v>1420</v>
      </c>
      <c r="S88" s="343">
        <v>1483</v>
      </c>
      <c r="T88" s="343">
        <v>1547</v>
      </c>
      <c r="U88" s="343">
        <v>1568</v>
      </c>
      <c r="V88" s="343">
        <v>1597</v>
      </c>
      <c r="W88" s="343">
        <v>1581</v>
      </c>
      <c r="X88" s="343">
        <v>1599</v>
      </c>
      <c r="Y88" s="343">
        <v>1620</v>
      </c>
      <c r="Z88" s="343">
        <v>1765</v>
      </c>
      <c r="AA88" s="343">
        <v>1787</v>
      </c>
      <c r="AB88" s="343">
        <v>1838</v>
      </c>
      <c r="AC88" s="343">
        <v>1782</v>
      </c>
      <c r="AD88" s="343">
        <v>1770</v>
      </c>
      <c r="AE88" s="343">
        <v>1754</v>
      </c>
      <c r="AF88" s="343">
        <v>1795</v>
      </c>
      <c r="AG88" s="343">
        <v>1797</v>
      </c>
      <c r="AH88" s="343">
        <v>1902</v>
      </c>
      <c r="AI88" s="343">
        <v>1900</v>
      </c>
      <c r="AJ88" s="343">
        <v>1869</v>
      </c>
      <c r="AK88" s="343">
        <v>1719</v>
      </c>
      <c r="AL88" s="343">
        <v>1595</v>
      </c>
      <c r="AM88" s="343">
        <v>1617</v>
      </c>
      <c r="AN88" s="343">
        <v>1892</v>
      </c>
      <c r="AO88" s="343">
        <v>2019</v>
      </c>
      <c r="AP88" s="343">
        <v>2140</v>
      </c>
      <c r="AQ88" s="343">
        <v>2255</v>
      </c>
      <c r="AR88" s="343">
        <v>2196</v>
      </c>
      <c r="AS88" s="343">
        <v>2223</v>
      </c>
      <c r="AT88" s="343">
        <v>2194</v>
      </c>
      <c r="AU88" s="343">
        <v>2172</v>
      </c>
      <c r="AV88" s="343">
        <v>2195</v>
      </c>
      <c r="AW88" s="343">
        <v>2365</v>
      </c>
      <c r="AX88" s="343">
        <v>2355</v>
      </c>
      <c r="AY88" s="343">
        <v>2474</v>
      </c>
      <c r="AZ88" s="343">
        <v>2556</v>
      </c>
      <c r="BA88" s="343">
        <v>2608</v>
      </c>
      <c r="BB88" s="343">
        <v>2688</v>
      </c>
      <c r="BC88" s="343">
        <v>2723</v>
      </c>
      <c r="BD88" s="343">
        <v>2771</v>
      </c>
      <c r="BE88" s="343">
        <v>2797</v>
      </c>
      <c r="BF88" s="343">
        <v>2918</v>
      </c>
      <c r="BG88" s="343">
        <v>2981</v>
      </c>
      <c r="BH88" s="343">
        <v>3067</v>
      </c>
      <c r="BI88" s="343">
        <v>3285</v>
      </c>
      <c r="BJ88" s="343">
        <v>3033</v>
      </c>
      <c r="BK88" s="343">
        <v>2898</v>
      </c>
      <c r="BL88" s="343">
        <v>2788</v>
      </c>
      <c r="BM88" s="343">
        <v>2761</v>
      </c>
      <c r="BN88" s="343">
        <v>2797</v>
      </c>
      <c r="BO88" s="343">
        <v>2877</v>
      </c>
      <c r="BP88" s="343">
        <v>2738</v>
      </c>
      <c r="BQ88" s="343">
        <v>2701</v>
      </c>
      <c r="BR88" s="343">
        <v>2527</v>
      </c>
      <c r="BS88" s="343">
        <v>2567</v>
      </c>
      <c r="BT88" s="343">
        <v>2409</v>
      </c>
      <c r="BU88" s="343">
        <v>2504</v>
      </c>
      <c r="BV88" s="343">
        <v>2684</v>
      </c>
      <c r="BW88" s="343">
        <v>2672</v>
      </c>
      <c r="BX88" s="343">
        <v>2756</v>
      </c>
      <c r="BY88" s="343">
        <v>2789</v>
      </c>
      <c r="BZ88" s="343">
        <v>2759</v>
      </c>
      <c r="CA88" s="343">
        <v>2733</v>
      </c>
      <c r="CB88" s="343">
        <v>2763</v>
      </c>
      <c r="CC88" s="343">
        <v>2763</v>
      </c>
      <c r="CD88" s="343">
        <v>2700</v>
      </c>
      <c r="CE88" s="343">
        <v>2830</v>
      </c>
      <c r="CF88" s="343">
        <v>2823</v>
      </c>
    </row>
    <row r="89" spans="1:84" x14ac:dyDescent="0.3">
      <c r="A89" s="342" t="s">
        <v>1579</v>
      </c>
      <c r="B89" s="342" t="s">
        <v>1696</v>
      </c>
      <c r="C89" s="342" t="s">
        <v>1704</v>
      </c>
      <c r="D89" s="343">
        <v>918</v>
      </c>
      <c r="E89" s="343">
        <v>912</v>
      </c>
      <c r="F89" s="343">
        <v>907</v>
      </c>
      <c r="G89" s="343">
        <v>981</v>
      </c>
      <c r="H89" s="343">
        <v>1014</v>
      </c>
      <c r="I89" s="343">
        <v>939</v>
      </c>
      <c r="J89" s="343">
        <v>1039</v>
      </c>
      <c r="K89" s="343">
        <v>1085</v>
      </c>
      <c r="L89" s="343">
        <v>1032</v>
      </c>
      <c r="M89" s="343">
        <v>846</v>
      </c>
      <c r="N89" s="343">
        <v>711</v>
      </c>
      <c r="O89" s="343">
        <v>575</v>
      </c>
      <c r="P89" s="343">
        <v>585</v>
      </c>
      <c r="Q89" s="343">
        <v>958</v>
      </c>
      <c r="R89" s="343">
        <v>1210</v>
      </c>
      <c r="S89" s="343">
        <v>1294</v>
      </c>
      <c r="T89" s="343">
        <v>1375</v>
      </c>
      <c r="U89" s="343">
        <v>1430</v>
      </c>
      <c r="V89" s="343">
        <v>1459</v>
      </c>
      <c r="W89" s="343">
        <v>1472</v>
      </c>
      <c r="X89" s="343">
        <v>1452</v>
      </c>
      <c r="Y89" s="343">
        <v>1469</v>
      </c>
      <c r="Z89" s="343">
        <v>1508</v>
      </c>
      <c r="AA89" s="343">
        <v>1649</v>
      </c>
      <c r="AB89" s="343">
        <v>1670</v>
      </c>
      <c r="AC89" s="343">
        <v>1715</v>
      </c>
      <c r="AD89" s="343">
        <v>1681</v>
      </c>
      <c r="AE89" s="343">
        <v>1657</v>
      </c>
      <c r="AF89" s="343">
        <v>1646</v>
      </c>
      <c r="AG89" s="343">
        <v>1684</v>
      </c>
      <c r="AH89" s="343">
        <v>1687</v>
      </c>
      <c r="AI89" s="343">
        <v>1789</v>
      </c>
      <c r="AJ89" s="343">
        <v>1788</v>
      </c>
      <c r="AK89" s="343">
        <v>1763</v>
      </c>
      <c r="AL89" s="343">
        <v>1620</v>
      </c>
      <c r="AM89" s="343">
        <v>1503</v>
      </c>
      <c r="AN89" s="343">
        <v>1529</v>
      </c>
      <c r="AO89" s="343">
        <v>1791</v>
      </c>
      <c r="AP89" s="343">
        <v>1912</v>
      </c>
      <c r="AQ89" s="343">
        <v>2030</v>
      </c>
      <c r="AR89" s="343">
        <v>2141</v>
      </c>
      <c r="AS89" s="343">
        <v>2087</v>
      </c>
      <c r="AT89" s="343">
        <v>2115</v>
      </c>
      <c r="AU89" s="343">
        <v>2089</v>
      </c>
      <c r="AV89" s="343">
        <v>2071</v>
      </c>
      <c r="AW89" s="343">
        <v>2094</v>
      </c>
      <c r="AX89" s="343">
        <v>2260</v>
      </c>
      <c r="AY89" s="343">
        <v>2252</v>
      </c>
      <c r="AZ89" s="343">
        <v>2366</v>
      </c>
      <c r="BA89" s="343">
        <v>2448</v>
      </c>
      <c r="BB89" s="343">
        <v>2501</v>
      </c>
      <c r="BC89" s="343">
        <v>2579</v>
      </c>
      <c r="BD89" s="343">
        <v>2614</v>
      </c>
      <c r="BE89" s="343">
        <v>2662</v>
      </c>
      <c r="BF89" s="343">
        <v>2689</v>
      </c>
      <c r="BG89" s="343">
        <v>2809</v>
      </c>
      <c r="BH89" s="343">
        <v>2871</v>
      </c>
      <c r="BI89" s="343">
        <v>2955</v>
      </c>
      <c r="BJ89" s="343">
        <v>3167</v>
      </c>
      <c r="BK89" s="343">
        <v>2924</v>
      </c>
      <c r="BL89" s="343">
        <v>2798</v>
      </c>
      <c r="BM89" s="343">
        <v>2693</v>
      </c>
      <c r="BN89" s="343">
        <v>2668</v>
      </c>
      <c r="BO89" s="343">
        <v>2705</v>
      </c>
      <c r="BP89" s="343">
        <v>2785</v>
      </c>
      <c r="BQ89" s="343">
        <v>2649</v>
      </c>
      <c r="BR89" s="343">
        <v>2618</v>
      </c>
      <c r="BS89" s="343">
        <v>2451</v>
      </c>
      <c r="BT89" s="343">
        <v>2492</v>
      </c>
      <c r="BU89" s="343">
        <v>2339</v>
      </c>
      <c r="BV89" s="343">
        <v>2433</v>
      </c>
      <c r="BW89" s="343">
        <v>2609</v>
      </c>
      <c r="BX89" s="343">
        <v>2599</v>
      </c>
      <c r="BY89" s="343">
        <v>2681</v>
      </c>
      <c r="BZ89" s="343">
        <v>2715</v>
      </c>
      <c r="CA89" s="343">
        <v>2687</v>
      </c>
      <c r="CB89" s="343">
        <v>2663</v>
      </c>
      <c r="CC89" s="343">
        <v>2693</v>
      </c>
      <c r="CD89" s="343">
        <v>2695</v>
      </c>
      <c r="CE89" s="343">
        <v>2634</v>
      </c>
      <c r="CF89" s="343">
        <v>2762</v>
      </c>
    </row>
    <row r="90" spans="1:84" x14ac:dyDescent="0.3">
      <c r="A90" s="342" t="s">
        <v>1580</v>
      </c>
      <c r="B90" s="342" t="s">
        <v>1696</v>
      </c>
      <c r="C90" s="342" t="s">
        <v>1704</v>
      </c>
      <c r="D90" s="343">
        <v>808</v>
      </c>
      <c r="E90" s="343">
        <v>809</v>
      </c>
      <c r="F90" s="343">
        <v>817</v>
      </c>
      <c r="G90" s="343">
        <v>799</v>
      </c>
      <c r="H90" s="343">
        <v>876</v>
      </c>
      <c r="I90" s="343">
        <v>916</v>
      </c>
      <c r="J90" s="343">
        <v>836</v>
      </c>
      <c r="K90" s="343">
        <v>943</v>
      </c>
      <c r="L90" s="343">
        <v>981</v>
      </c>
      <c r="M90" s="343">
        <v>938</v>
      </c>
      <c r="N90" s="343">
        <v>759</v>
      </c>
      <c r="O90" s="343">
        <v>650</v>
      </c>
      <c r="P90" s="343">
        <v>499</v>
      </c>
      <c r="Q90" s="343">
        <v>539</v>
      </c>
      <c r="R90" s="343">
        <v>882</v>
      </c>
      <c r="S90" s="343">
        <v>1082</v>
      </c>
      <c r="T90" s="343">
        <v>1178</v>
      </c>
      <c r="U90" s="343">
        <v>1260</v>
      </c>
      <c r="V90" s="343">
        <v>1317</v>
      </c>
      <c r="W90" s="343">
        <v>1343</v>
      </c>
      <c r="X90" s="343">
        <v>1353</v>
      </c>
      <c r="Y90" s="343">
        <v>1327</v>
      </c>
      <c r="Z90" s="343">
        <v>1343</v>
      </c>
      <c r="AA90" s="343">
        <v>1374</v>
      </c>
      <c r="AB90" s="343">
        <v>1521</v>
      </c>
      <c r="AC90" s="343">
        <v>1551</v>
      </c>
      <c r="AD90" s="343">
        <v>1607</v>
      </c>
      <c r="AE90" s="343">
        <v>1552</v>
      </c>
      <c r="AF90" s="343">
        <v>1528</v>
      </c>
      <c r="AG90" s="343">
        <v>1522</v>
      </c>
      <c r="AH90" s="343">
        <v>1561</v>
      </c>
      <c r="AI90" s="343">
        <v>1562</v>
      </c>
      <c r="AJ90" s="343">
        <v>1661</v>
      </c>
      <c r="AK90" s="343">
        <v>1663</v>
      </c>
      <c r="AL90" s="343">
        <v>1642</v>
      </c>
      <c r="AM90" s="343">
        <v>1507</v>
      </c>
      <c r="AN90" s="343">
        <v>1400</v>
      </c>
      <c r="AO90" s="343">
        <v>1426</v>
      </c>
      <c r="AP90" s="343">
        <v>1676</v>
      </c>
      <c r="AQ90" s="343">
        <v>1791</v>
      </c>
      <c r="AR90" s="343">
        <v>1905</v>
      </c>
      <c r="AS90" s="343">
        <v>2012</v>
      </c>
      <c r="AT90" s="343">
        <v>1963</v>
      </c>
      <c r="AU90" s="343">
        <v>1991</v>
      </c>
      <c r="AV90" s="343">
        <v>1969</v>
      </c>
      <c r="AW90" s="343">
        <v>1956</v>
      </c>
      <c r="AX90" s="343">
        <v>1978</v>
      </c>
      <c r="AY90" s="343">
        <v>2137</v>
      </c>
      <c r="AZ90" s="343">
        <v>2131</v>
      </c>
      <c r="BA90" s="343">
        <v>2242</v>
      </c>
      <c r="BB90" s="343">
        <v>2323</v>
      </c>
      <c r="BC90" s="343">
        <v>2378</v>
      </c>
      <c r="BD90" s="343">
        <v>2453</v>
      </c>
      <c r="BE90" s="343">
        <v>2488</v>
      </c>
      <c r="BF90" s="343">
        <v>2537</v>
      </c>
      <c r="BG90" s="343">
        <v>2564</v>
      </c>
      <c r="BH90" s="343">
        <v>2679</v>
      </c>
      <c r="BI90" s="343">
        <v>2742</v>
      </c>
      <c r="BJ90" s="343">
        <v>2823</v>
      </c>
      <c r="BK90" s="343">
        <v>3028</v>
      </c>
      <c r="BL90" s="343">
        <v>2796</v>
      </c>
      <c r="BM90" s="343">
        <v>2678</v>
      </c>
      <c r="BN90" s="343">
        <v>2580</v>
      </c>
      <c r="BO90" s="343">
        <v>2558</v>
      </c>
      <c r="BP90" s="343">
        <v>2596</v>
      </c>
      <c r="BQ90" s="343">
        <v>2676</v>
      </c>
      <c r="BR90" s="343">
        <v>2545</v>
      </c>
      <c r="BS90" s="343">
        <v>2517</v>
      </c>
      <c r="BT90" s="343">
        <v>2357</v>
      </c>
      <c r="BU90" s="343">
        <v>2398</v>
      </c>
      <c r="BV90" s="343">
        <v>2252</v>
      </c>
      <c r="BW90" s="343">
        <v>2345</v>
      </c>
      <c r="BX90" s="343">
        <v>2516</v>
      </c>
      <c r="BY90" s="343">
        <v>2506</v>
      </c>
      <c r="BZ90" s="343">
        <v>2586</v>
      </c>
      <c r="CA90" s="343">
        <v>2624</v>
      </c>
      <c r="CB90" s="343">
        <v>2599</v>
      </c>
      <c r="CC90" s="343">
        <v>2575</v>
      </c>
      <c r="CD90" s="343">
        <v>2606</v>
      </c>
      <c r="CE90" s="343">
        <v>2612</v>
      </c>
      <c r="CF90" s="343">
        <v>2553</v>
      </c>
    </row>
    <row r="91" spans="1:84" x14ac:dyDescent="0.3">
      <c r="A91" s="342" t="s">
        <v>1581</v>
      </c>
      <c r="B91" s="342" t="s">
        <v>1696</v>
      </c>
      <c r="C91" s="342" t="s">
        <v>1704</v>
      </c>
      <c r="D91" s="343">
        <v>657</v>
      </c>
      <c r="E91" s="343">
        <v>710</v>
      </c>
      <c r="F91" s="343">
        <v>706</v>
      </c>
      <c r="G91" s="343">
        <v>716</v>
      </c>
      <c r="H91" s="343">
        <v>703</v>
      </c>
      <c r="I91" s="343">
        <v>773</v>
      </c>
      <c r="J91" s="343">
        <v>813</v>
      </c>
      <c r="K91" s="343">
        <v>754</v>
      </c>
      <c r="L91" s="343">
        <v>849</v>
      </c>
      <c r="M91" s="343">
        <v>879</v>
      </c>
      <c r="N91" s="343">
        <v>840</v>
      </c>
      <c r="O91" s="343">
        <v>671</v>
      </c>
      <c r="P91" s="343">
        <v>568</v>
      </c>
      <c r="Q91" s="343">
        <v>441</v>
      </c>
      <c r="R91" s="343">
        <v>467</v>
      </c>
      <c r="S91" s="343">
        <v>805</v>
      </c>
      <c r="T91" s="343">
        <v>979</v>
      </c>
      <c r="U91" s="343">
        <v>1075</v>
      </c>
      <c r="V91" s="343">
        <v>1155</v>
      </c>
      <c r="W91" s="343">
        <v>1208</v>
      </c>
      <c r="X91" s="343">
        <v>1228</v>
      </c>
      <c r="Y91" s="343">
        <v>1233</v>
      </c>
      <c r="Z91" s="343">
        <v>1217</v>
      </c>
      <c r="AA91" s="343">
        <v>1220</v>
      </c>
      <c r="AB91" s="343">
        <v>1278</v>
      </c>
      <c r="AC91" s="343">
        <v>1392</v>
      </c>
      <c r="AD91" s="343">
        <v>1427</v>
      </c>
      <c r="AE91" s="343">
        <v>1475</v>
      </c>
      <c r="AF91" s="343">
        <v>1425</v>
      </c>
      <c r="AG91" s="343">
        <v>1406</v>
      </c>
      <c r="AH91" s="343">
        <v>1403</v>
      </c>
      <c r="AI91" s="343">
        <v>1437</v>
      </c>
      <c r="AJ91" s="343">
        <v>1439</v>
      </c>
      <c r="AK91" s="343">
        <v>1533</v>
      </c>
      <c r="AL91" s="343">
        <v>1537</v>
      </c>
      <c r="AM91" s="343">
        <v>1521</v>
      </c>
      <c r="AN91" s="343">
        <v>1402</v>
      </c>
      <c r="AO91" s="343">
        <v>1302</v>
      </c>
      <c r="AP91" s="343">
        <v>1328</v>
      </c>
      <c r="AQ91" s="343">
        <v>1559</v>
      </c>
      <c r="AR91" s="343">
        <v>1668</v>
      </c>
      <c r="AS91" s="343">
        <v>1779</v>
      </c>
      <c r="AT91" s="343">
        <v>1878</v>
      </c>
      <c r="AU91" s="343">
        <v>1833</v>
      </c>
      <c r="AV91" s="343">
        <v>1863</v>
      </c>
      <c r="AW91" s="343">
        <v>1843</v>
      </c>
      <c r="AX91" s="343">
        <v>1833</v>
      </c>
      <c r="AY91" s="343">
        <v>1855</v>
      </c>
      <c r="AZ91" s="343">
        <v>2008</v>
      </c>
      <c r="BA91" s="343">
        <v>2003</v>
      </c>
      <c r="BB91" s="343">
        <v>2109</v>
      </c>
      <c r="BC91" s="343">
        <v>2188</v>
      </c>
      <c r="BD91" s="343">
        <v>2242</v>
      </c>
      <c r="BE91" s="343">
        <v>2313</v>
      </c>
      <c r="BF91" s="343">
        <v>2349</v>
      </c>
      <c r="BG91" s="343">
        <v>2397</v>
      </c>
      <c r="BH91" s="343">
        <v>2425</v>
      </c>
      <c r="BI91" s="343">
        <v>2537</v>
      </c>
      <c r="BJ91" s="343">
        <v>2599</v>
      </c>
      <c r="BK91" s="343">
        <v>2677</v>
      </c>
      <c r="BL91" s="343">
        <v>2875</v>
      </c>
      <c r="BM91" s="343">
        <v>2656</v>
      </c>
      <c r="BN91" s="343">
        <v>2546</v>
      </c>
      <c r="BO91" s="343">
        <v>2454</v>
      </c>
      <c r="BP91" s="343">
        <v>2435</v>
      </c>
      <c r="BQ91" s="343">
        <v>2474</v>
      </c>
      <c r="BR91" s="343">
        <v>2552</v>
      </c>
      <c r="BS91" s="343">
        <v>2428</v>
      </c>
      <c r="BT91" s="343">
        <v>2403</v>
      </c>
      <c r="BU91" s="343">
        <v>2252</v>
      </c>
      <c r="BV91" s="343">
        <v>2293</v>
      </c>
      <c r="BW91" s="343">
        <v>2154</v>
      </c>
      <c r="BX91" s="343">
        <v>2245</v>
      </c>
      <c r="BY91" s="343">
        <v>2411</v>
      </c>
      <c r="BZ91" s="343">
        <v>2402</v>
      </c>
      <c r="CA91" s="343">
        <v>2479</v>
      </c>
      <c r="CB91" s="343">
        <v>2517</v>
      </c>
      <c r="CC91" s="343">
        <v>2493</v>
      </c>
      <c r="CD91" s="343">
        <v>2472</v>
      </c>
      <c r="CE91" s="343">
        <v>2504</v>
      </c>
      <c r="CF91" s="343">
        <v>2510</v>
      </c>
    </row>
    <row r="92" spans="1:84" x14ac:dyDescent="0.3">
      <c r="A92" s="342" t="s">
        <v>1582</v>
      </c>
      <c r="B92" s="342" t="s">
        <v>1696</v>
      </c>
      <c r="C92" s="342" t="s">
        <v>1704</v>
      </c>
      <c r="D92" s="343">
        <v>517</v>
      </c>
      <c r="E92" s="343">
        <v>573</v>
      </c>
      <c r="F92" s="343">
        <v>609</v>
      </c>
      <c r="G92" s="343">
        <v>608</v>
      </c>
      <c r="H92" s="343">
        <v>620</v>
      </c>
      <c r="I92" s="343">
        <v>612</v>
      </c>
      <c r="J92" s="343">
        <v>665</v>
      </c>
      <c r="K92" s="343">
        <v>719</v>
      </c>
      <c r="L92" s="343">
        <v>655</v>
      </c>
      <c r="M92" s="343">
        <v>772</v>
      </c>
      <c r="N92" s="343">
        <v>771</v>
      </c>
      <c r="O92" s="343">
        <v>745</v>
      </c>
      <c r="P92" s="343">
        <v>594</v>
      </c>
      <c r="Q92" s="343">
        <v>497</v>
      </c>
      <c r="R92" s="343">
        <v>390</v>
      </c>
      <c r="S92" s="343">
        <v>411</v>
      </c>
      <c r="T92" s="343">
        <v>713</v>
      </c>
      <c r="U92" s="343">
        <v>868</v>
      </c>
      <c r="V92" s="343">
        <v>957</v>
      </c>
      <c r="W92" s="343">
        <v>1026</v>
      </c>
      <c r="X92" s="343">
        <v>1098</v>
      </c>
      <c r="Y92" s="343">
        <v>1104</v>
      </c>
      <c r="Z92" s="343">
        <v>1096</v>
      </c>
      <c r="AA92" s="343">
        <v>1094</v>
      </c>
      <c r="AB92" s="343">
        <v>1097</v>
      </c>
      <c r="AC92" s="343">
        <v>1147</v>
      </c>
      <c r="AD92" s="343">
        <v>1261</v>
      </c>
      <c r="AE92" s="343">
        <v>1284</v>
      </c>
      <c r="AF92" s="343">
        <v>1332</v>
      </c>
      <c r="AG92" s="343">
        <v>1286</v>
      </c>
      <c r="AH92" s="343">
        <v>1272</v>
      </c>
      <c r="AI92" s="343">
        <v>1272</v>
      </c>
      <c r="AJ92" s="343">
        <v>1306</v>
      </c>
      <c r="AK92" s="343">
        <v>1308</v>
      </c>
      <c r="AL92" s="343">
        <v>1397</v>
      </c>
      <c r="AM92" s="343">
        <v>1401</v>
      </c>
      <c r="AN92" s="343">
        <v>1390</v>
      </c>
      <c r="AO92" s="343">
        <v>1283</v>
      </c>
      <c r="AP92" s="343">
        <v>1193</v>
      </c>
      <c r="AQ92" s="343">
        <v>1219</v>
      </c>
      <c r="AR92" s="343">
        <v>1431</v>
      </c>
      <c r="AS92" s="343">
        <v>1531</v>
      </c>
      <c r="AT92" s="343">
        <v>1633</v>
      </c>
      <c r="AU92" s="343">
        <v>1725</v>
      </c>
      <c r="AV92" s="343">
        <v>1684</v>
      </c>
      <c r="AW92" s="343">
        <v>1714</v>
      </c>
      <c r="AX92" s="343">
        <v>1699</v>
      </c>
      <c r="AY92" s="343">
        <v>1694</v>
      </c>
      <c r="AZ92" s="343">
        <v>1714</v>
      </c>
      <c r="BA92" s="343">
        <v>1860</v>
      </c>
      <c r="BB92" s="343">
        <v>1858</v>
      </c>
      <c r="BC92" s="343">
        <v>1958</v>
      </c>
      <c r="BD92" s="343">
        <v>2032</v>
      </c>
      <c r="BE92" s="343">
        <v>2086</v>
      </c>
      <c r="BF92" s="343">
        <v>2155</v>
      </c>
      <c r="BG92" s="343">
        <v>2192</v>
      </c>
      <c r="BH92" s="343">
        <v>2239</v>
      </c>
      <c r="BI92" s="343">
        <v>2267</v>
      </c>
      <c r="BJ92" s="343">
        <v>2373</v>
      </c>
      <c r="BK92" s="343">
        <v>2433</v>
      </c>
      <c r="BL92" s="343">
        <v>2508</v>
      </c>
      <c r="BM92" s="343">
        <v>2697</v>
      </c>
      <c r="BN92" s="343">
        <v>2493</v>
      </c>
      <c r="BO92" s="343">
        <v>2394</v>
      </c>
      <c r="BP92" s="343">
        <v>2309</v>
      </c>
      <c r="BQ92" s="343">
        <v>2294</v>
      </c>
      <c r="BR92" s="343">
        <v>2332</v>
      </c>
      <c r="BS92" s="343">
        <v>2408</v>
      </c>
      <c r="BT92" s="343">
        <v>2292</v>
      </c>
      <c r="BU92" s="343">
        <v>2270</v>
      </c>
      <c r="BV92" s="343">
        <v>2128</v>
      </c>
      <c r="BW92" s="343">
        <v>2171</v>
      </c>
      <c r="BX92" s="343">
        <v>2040</v>
      </c>
      <c r="BY92" s="343">
        <v>2129</v>
      </c>
      <c r="BZ92" s="343">
        <v>2287</v>
      </c>
      <c r="CA92" s="343">
        <v>2280</v>
      </c>
      <c r="CB92" s="343">
        <v>2355</v>
      </c>
      <c r="CC92" s="343">
        <v>2391</v>
      </c>
      <c r="CD92" s="343">
        <v>2370</v>
      </c>
      <c r="CE92" s="343">
        <v>2351</v>
      </c>
      <c r="CF92" s="343">
        <v>2384</v>
      </c>
    </row>
    <row r="93" spans="1:84" x14ac:dyDescent="0.3">
      <c r="A93" s="342" t="s">
        <v>1583</v>
      </c>
      <c r="B93" s="342" t="s">
        <v>1696</v>
      </c>
      <c r="C93" s="342" t="s">
        <v>1704</v>
      </c>
      <c r="D93" s="343">
        <v>459</v>
      </c>
      <c r="E93" s="343">
        <v>443</v>
      </c>
      <c r="F93" s="343">
        <v>487</v>
      </c>
      <c r="G93" s="343">
        <v>524</v>
      </c>
      <c r="H93" s="343">
        <v>520</v>
      </c>
      <c r="I93" s="343">
        <v>536</v>
      </c>
      <c r="J93" s="343">
        <v>509</v>
      </c>
      <c r="K93" s="343">
        <v>552</v>
      </c>
      <c r="L93" s="343">
        <v>605</v>
      </c>
      <c r="M93" s="343">
        <v>571</v>
      </c>
      <c r="N93" s="343">
        <v>663</v>
      </c>
      <c r="O93" s="343">
        <v>659</v>
      </c>
      <c r="P93" s="343">
        <v>656</v>
      </c>
      <c r="Q93" s="343">
        <v>501</v>
      </c>
      <c r="R93" s="343">
        <v>429</v>
      </c>
      <c r="S93" s="343">
        <v>349</v>
      </c>
      <c r="T93" s="343">
        <v>347</v>
      </c>
      <c r="U93" s="343">
        <v>626</v>
      </c>
      <c r="V93" s="343">
        <v>738</v>
      </c>
      <c r="W93" s="343">
        <v>844</v>
      </c>
      <c r="X93" s="343">
        <v>899</v>
      </c>
      <c r="Y93" s="343">
        <v>954</v>
      </c>
      <c r="Z93" s="343">
        <v>962</v>
      </c>
      <c r="AA93" s="343">
        <v>950</v>
      </c>
      <c r="AB93" s="343">
        <v>966</v>
      </c>
      <c r="AC93" s="343">
        <v>957</v>
      </c>
      <c r="AD93" s="343">
        <v>1007</v>
      </c>
      <c r="AE93" s="343">
        <v>1119</v>
      </c>
      <c r="AF93" s="343">
        <v>1140</v>
      </c>
      <c r="AG93" s="343">
        <v>1189</v>
      </c>
      <c r="AH93" s="343">
        <v>1148</v>
      </c>
      <c r="AI93" s="343">
        <v>1133</v>
      </c>
      <c r="AJ93" s="343">
        <v>1136</v>
      </c>
      <c r="AK93" s="343">
        <v>1168</v>
      </c>
      <c r="AL93" s="343">
        <v>1171</v>
      </c>
      <c r="AM93" s="343">
        <v>1251</v>
      </c>
      <c r="AN93" s="343">
        <v>1257</v>
      </c>
      <c r="AO93" s="343">
        <v>1250</v>
      </c>
      <c r="AP93" s="343">
        <v>1156</v>
      </c>
      <c r="AQ93" s="343">
        <v>1079</v>
      </c>
      <c r="AR93" s="343">
        <v>1101</v>
      </c>
      <c r="AS93" s="343">
        <v>1292</v>
      </c>
      <c r="AT93" s="343">
        <v>1384</v>
      </c>
      <c r="AU93" s="343">
        <v>1477</v>
      </c>
      <c r="AV93" s="343">
        <v>1560</v>
      </c>
      <c r="AW93" s="343">
        <v>1525</v>
      </c>
      <c r="AX93" s="343">
        <v>1556</v>
      </c>
      <c r="AY93" s="343">
        <v>1544</v>
      </c>
      <c r="AZ93" s="343">
        <v>1541</v>
      </c>
      <c r="BA93" s="343">
        <v>1562</v>
      </c>
      <c r="BB93" s="343">
        <v>1696</v>
      </c>
      <c r="BC93" s="343">
        <v>1695</v>
      </c>
      <c r="BD93" s="343">
        <v>1790</v>
      </c>
      <c r="BE93" s="343">
        <v>1858</v>
      </c>
      <c r="BF93" s="343">
        <v>1909</v>
      </c>
      <c r="BG93" s="343">
        <v>1974</v>
      </c>
      <c r="BH93" s="343">
        <v>2011</v>
      </c>
      <c r="BI93" s="343">
        <v>2056</v>
      </c>
      <c r="BJ93" s="343">
        <v>2084</v>
      </c>
      <c r="BK93" s="343">
        <v>2186</v>
      </c>
      <c r="BL93" s="343">
        <v>2244</v>
      </c>
      <c r="BM93" s="343">
        <v>2315</v>
      </c>
      <c r="BN93" s="343">
        <v>2491</v>
      </c>
      <c r="BO93" s="343">
        <v>2307</v>
      </c>
      <c r="BP93" s="343">
        <v>2217</v>
      </c>
      <c r="BQ93" s="343">
        <v>2139</v>
      </c>
      <c r="BR93" s="343">
        <v>2127</v>
      </c>
      <c r="BS93" s="343">
        <v>2164</v>
      </c>
      <c r="BT93" s="343">
        <v>2237</v>
      </c>
      <c r="BU93" s="343">
        <v>2130</v>
      </c>
      <c r="BV93" s="343">
        <v>2113</v>
      </c>
      <c r="BW93" s="343">
        <v>1982</v>
      </c>
      <c r="BX93" s="343">
        <v>2023</v>
      </c>
      <c r="BY93" s="343">
        <v>1903</v>
      </c>
      <c r="BZ93" s="343">
        <v>1987</v>
      </c>
      <c r="CA93" s="343">
        <v>2139</v>
      </c>
      <c r="CB93" s="343">
        <v>2135</v>
      </c>
      <c r="CC93" s="343">
        <v>2205</v>
      </c>
      <c r="CD93" s="343">
        <v>2240</v>
      </c>
      <c r="CE93" s="343">
        <v>2222</v>
      </c>
      <c r="CF93" s="343">
        <v>2206</v>
      </c>
    </row>
    <row r="94" spans="1:84" x14ac:dyDescent="0.3">
      <c r="A94" s="342" t="s">
        <v>1584</v>
      </c>
      <c r="B94" s="342" t="s">
        <v>1696</v>
      </c>
      <c r="C94" s="342" t="s">
        <v>1704</v>
      </c>
      <c r="D94" s="343">
        <v>375</v>
      </c>
      <c r="E94" s="343">
        <v>382</v>
      </c>
      <c r="F94" s="343">
        <v>354</v>
      </c>
      <c r="G94" s="343">
        <v>409</v>
      </c>
      <c r="H94" s="343">
        <v>437</v>
      </c>
      <c r="I94" s="343">
        <v>429</v>
      </c>
      <c r="J94" s="343">
        <v>426</v>
      </c>
      <c r="K94" s="343">
        <v>446</v>
      </c>
      <c r="L94" s="343">
        <v>479</v>
      </c>
      <c r="M94" s="343">
        <v>515</v>
      </c>
      <c r="N94" s="343">
        <v>474</v>
      </c>
      <c r="O94" s="343">
        <v>556</v>
      </c>
      <c r="P94" s="343">
        <v>556</v>
      </c>
      <c r="Q94" s="343">
        <v>561</v>
      </c>
      <c r="R94" s="343">
        <v>437</v>
      </c>
      <c r="S94" s="343">
        <v>363</v>
      </c>
      <c r="T94" s="343">
        <v>288</v>
      </c>
      <c r="U94" s="343">
        <v>306</v>
      </c>
      <c r="V94" s="343">
        <v>543</v>
      </c>
      <c r="W94" s="343">
        <v>641</v>
      </c>
      <c r="X94" s="343">
        <v>735</v>
      </c>
      <c r="Y94" s="343">
        <v>790</v>
      </c>
      <c r="Z94" s="343">
        <v>805</v>
      </c>
      <c r="AA94" s="343">
        <v>840</v>
      </c>
      <c r="AB94" s="343">
        <v>816</v>
      </c>
      <c r="AC94" s="343">
        <v>834</v>
      </c>
      <c r="AD94" s="343">
        <v>854</v>
      </c>
      <c r="AE94" s="343">
        <v>883</v>
      </c>
      <c r="AF94" s="343">
        <v>983</v>
      </c>
      <c r="AG94" s="343">
        <v>1000</v>
      </c>
      <c r="AH94" s="343">
        <v>1047</v>
      </c>
      <c r="AI94" s="343">
        <v>1013</v>
      </c>
      <c r="AJ94" s="343">
        <v>1001</v>
      </c>
      <c r="AK94" s="343">
        <v>1005</v>
      </c>
      <c r="AL94" s="343">
        <v>1034</v>
      </c>
      <c r="AM94" s="343">
        <v>1038</v>
      </c>
      <c r="AN94" s="343">
        <v>1110</v>
      </c>
      <c r="AO94" s="343">
        <v>1116</v>
      </c>
      <c r="AP94" s="343">
        <v>1113</v>
      </c>
      <c r="AQ94" s="343">
        <v>1032</v>
      </c>
      <c r="AR94" s="343">
        <v>964</v>
      </c>
      <c r="AS94" s="343">
        <v>983</v>
      </c>
      <c r="AT94" s="343">
        <v>1156</v>
      </c>
      <c r="AU94" s="343">
        <v>1240</v>
      </c>
      <c r="AV94" s="343">
        <v>1324</v>
      </c>
      <c r="AW94" s="343">
        <v>1403</v>
      </c>
      <c r="AX94" s="343">
        <v>1371</v>
      </c>
      <c r="AY94" s="343">
        <v>1402</v>
      </c>
      <c r="AZ94" s="343">
        <v>1392</v>
      </c>
      <c r="BA94" s="343">
        <v>1393</v>
      </c>
      <c r="BB94" s="343">
        <v>1413</v>
      </c>
      <c r="BC94" s="343">
        <v>1536</v>
      </c>
      <c r="BD94" s="343">
        <v>1537</v>
      </c>
      <c r="BE94" s="343">
        <v>1625</v>
      </c>
      <c r="BF94" s="343">
        <v>1690</v>
      </c>
      <c r="BG94" s="343">
        <v>1737</v>
      </c>
      <c r="BH94" s="343">
        <v>1796</v>
      </c>
      <c r="BI94" s="343">
        <v>1832</v>
      </c>
      <c r="BJ94" s="343">
        <v>1873</v>
      </c>
      <c r="BK94" s="343">
        <v>1903</v>
      </c>
      <c r="BL94" s="343">
        <v>2001</v>
      </c>
      <c r="BM94" s="343">
        <v>2054</v>
      </c>
      <c r="BN94" s="343">
        <v>2122</v>
      </c>
      <c r="BO94" s="343">
        <v>2286</v>
      </c>
      <c r="BP94" s="343">
        <v>2119</v>
      </c>
      <c r="BQ94" s="343">
        <v>2039</v>
      </c>
      <c r="BR94" s="343">
        <v>1973</v>
      </c>
      <c r="BS94" s="343">
        <v>1962</v>
      </c>
      <c r="BT94" s="343">
        <v>1996</v>
      </c>
      <c r="BU94" s="343">
        <v>2066</v>
      </c>
      <c r="BV94" s="343">
        <v>1969</v>
      </c>
      <c r="BW94" s="343">
        <v>1954</v>
      </c>
      <c r="BX94" s="343">
        <v>1836</v>
      </c>
      <c r="BY94" s="343">
        <v>1876</v>
      </c>
      <c r="BZ94" s="343">
        <v>1766</v>
      </c>
      <c r="CA94" s="343">
        <v>1847</v>
      </c>
      <c r="CB94" s="343">
        <v>1989</v>
      </c>
      <c r="CC94" s="343">
        <v>1986</v>
      </c>
      <c r="CD94" s="343">
        <v>2055</v>
      </c>
      <c r="CE94" s="343">
        <v>2089</v>
      </c>
      <c r="CF94" s="343">
        <v>2073</v>
      </c>
    </row>
    <row r="95" spans="1:84" x14ac:dyDescent="0.3">
      <c r="A95" s="342" t="s">
        <v>1585</v>
      </c>
      <c r="B95" s="342" t="s">
        <v>1696</v>
      </c>
      <c r="C95" s="342" t="s">
        <v>1704</v>
      </c>
      <c r="D95" s="343">
        <v>282</v>
      </c>
      <c r="E95" s="343">
        <v>312</v>
      </c>
      <c r="F95" s="343">
        <v>311</v>
      </c>
      <c r="G95" s="343">
        <v>286</v>
      </c>
      <c r="H95" s="343">
        <v>346</v>
      </c>
      <c r="I95" s="343">
        <v>384</v>
      </c>
      <c r="J95" s="343">
        <v>340</v>
      </c>
      <c r="K95" s="343">
        <v>366</v>
      </c>
      <c r="L95" s="343">
        <v>382</v>
      </c>
      <c r="M95" s="343">
        <v>399</v>
      </c>
      <c r="N95" s="343">
        <v>421</v>
      </c>
      <c r="O95" s="343">
        <v>406</v>
      </c>
      <c r="P95" s="343">
        <v>465</v>
      </c>
      <c r="Q95" s="343">
        <v>454</v>
      </c>
      <c r="R95" s="343">
        <v>490</v>
      </c>
      <c r="S95" s="343">
        <v>362</v>
      </c>
      <c r="T95" s="343">
        <v>305</v>
      </c>
      <c r="U95" s="343">
        <v>256</v>
      </c>
      <c r="V95" s="343">
        <v>261</v>
      </c>
      <c r="W95" s="343">
        <v>463</v>
      </c>
      <c r="X95" s="343">
        <v>549</v>
      </c>
      <c r="Y95" s="343">
        <v>621</v>
      </c>
      <c r="Z95" s="343">
        <v>685</v>
      </c>
      <c r="AA95" s="343">
        <v>669</v>
      </c>
      <c r="AB95" s="343">
        <v>751</v>
      </c>
      <c r="AC95" s="343">
        <v>698</v>
      </c>
      <c r="AD95" s="343">
        <v>728</v>
      </c>
      <c r="AE95" s="343">
        <v>739</v>
      </c>
      <c r="AF95" s="343">
        <v>765</v>
      </c>
      <c r="AG95" s="343">
        <v>853</v>
      </c>
      <c r="AH95" s="343">
        <v>867</v>
      </c>
      <c r="AI95" s="343">
        <v>909</v>
      </c>
      <c r="AJ95" s="343">
        <v>880</v>
      </c>
      <c r="AK95" s="343">
        <v>871</v>
      </c>
      <c r="AL95" s="343">
        <v>876</v>
      </c>
      <c r="AM95" s="343">
        <v>904</v>
      </c>
      <c r="AN95" s="343">
        <v>908</v>
      </c>
      <c r="AO95" s="343">
        <v>972</v>
      </c>
      <c r="AP95" s="343">
        <v>979</v>
      </c>
      <c r="AQ95" s="343">
        <v>977</v>
      </c>
      <c r="AR95" s="343">
        <v>909</v>
      </c>
      <c r="AS95" s="343">
        <v>851</v>
      </c>
      <c r="AT95" s="343">
        <v>869</v>
      </c>
      <c r="AU95" s="343">
        <v>1021</v>
      </c>
      <c r="AV95" s="343">
        <v>1093</v>
      </c>
      <c r="AW95" s="343">
        <v>1171</v>
      </c>
      <c r="AX95" s="343">
        <v>1239</v>
      </c>
      <c r="AY95" s="343">
        <v>1214</v>
      </c>
      <c r="AZ95" s="343">
        <v>1243</v>
      </c>
      <c r="BA95" s="343">
        <v>1237</v>
      </c>
      <c r="BB95" s="343">
        <v>1240</v>
      </c>
      <c r="BC95" s="343">
        <v>1257</v>
      </c>
      <c r="BD95" s="343">
        <v>1368</v>
      </c>
      <c r="BE95" s="343">
        <v>1367</v>
      </c>
      <c r="BF95" s="343">
        <v>1452</v>
      </c>
      <c r="BG95" s="343">
        <v>1510</v>
      </c>
      <c r="BH95" s="343">
        <v>1556</v>
      </c>
      <c r="BI95" s="343">
        <v>1610</v>
      </c>
      <c r="BJ95" s="343">
        <v>1645</v>
      </c>
      <c r="BK95" s="343">
        <v>1684</v>
      </c>
      <c r="BL95" s="343">
        <v>1712</v>
      </c>
      <c r="BM95" s="343">
        <v>1802</v>
      </c>
      <c r="BN95" s="343">
        <v>1852</v>
      </c>
      <c r="BO95" s="343">
        <v>1916</v>
      </c>
      <c r="BP95" s="343">
        <v>2066</v>
      </c>
      <c r="BQ95" s="343">
        <v>1918</v>
      </c>
      <c r="BR95" s="343">
        <v>1848</v>
      </c>
      <c r="BS95" s="343">
        <v>1790</v>
      </c>
      <c r="BT95" s="343">
        <v>1781</v>
      </c>
      <c r="BU95" s="343">
        <v>1814</v>
      </c>
      <c r="BV95" s="343">
        <v>1879</v>
      </c>
      <c r="BW95" s="343">
        <v>1793</v>
      </c>
      <c r="BX95" s="343">
        <v>1781</v>
      </c>
      <c r="BY95" s="343">
        <v>1675</v>
      </c>
      <c r="BZ95" s="343">
        <v>1713</v>
      </c>
      <c r="CA95" s="343">
        <v>1614</v>
      </c>
      <c r="CB95" s="343">
        <v>1690</v>
      </c>
      <c r="CC95" s="343">
        <v>1822</v>
      </c>
      <c r="CD95" s="343">
        <v>1822</v>
      </c>
      <c r="CE95" s="343">
        <v>1886</v>
      </c>
      <c r="CF95" s="343">
        <v>1919</v>
      </c>
    </row>
    <row r="96" spans="1:84" x14ac:dyDescent="0.3">
      <c r="A96" s="342" t="s">
        <v>1586</v>
      </c>
      <c r="B96" s="342" t="s">
        <v>1696</v>
      </c>
      <c r="C96" s="342" t="s">
        <v>1704</v>
      </c>
      <c r="D96" s="343">
        <v>206</v>
      </c>
      <c r="E96" s="343">
        <v>226</v>
      </c>
      <c r="F96" s="343">
        <v>250</v>
      </c>
      <c r="G96" s="343">
        <v>252</v>
      </c>
      <c r="H96" s="343">
        <v>229</v>
      </c>
      <c r="I96" s="343">
        <v>285</v>
      </c>
      <c r="J96" s="343">
        <v>310</v>
      </c>
      <c r="K96" s="343">
        <v>274</v>
      </c>
      <c r="L96" s="343">
        <v>301</v>
      </c>
      <c r="M96" s="343">
        <v>315</v>
      </c>
      <c r="N96" s="343">
        <v>327</v>
      </c>
      <c r="O96" s="343">
        <v>321</v>
      </c>
      <c r="P96" s="343">
        <v>333</v>
      </c>
      <c r="Q96" s="343">
        <v>372</v>
      </c>
      <c r="R96" s="343">
        <v>377</v>
      </c>
      <c r="S96" s="343">
        <v>397</v>
      </c>
      <c r="T96" s="343">
        <v>299</v>
      </c>
      <c r="U96" s="343">
        <v>256</v>
      </c>
      <c r="V96" s="343">
        <v>212</v>
      </c>
      <c r="W96" s="343">
        <v>220</v>
      </c>
      <c r="X96" s="343">
        <v>377</v>
      </c>
      <c r="Y96" s="343">
        <v>440</v>
      </c>
      <c r="Z96" s="343">
        <v>511</v>
      </c>
      <c r="AA96" s="343">
        <v>553</v>
      </c>
      <c r="AB96" s="343">
        <v>572</v>
      </c>
      <c r="AC96" s="343">
        <v>640</v>
      </c>
      <c r="AD96" s="343">
        <v>605</v>
      </c>
      <c r="AE96" s="343">
        <v>615</v>
      </c>
      <c r="AF96" s="343">
        <v>626</v>
      </c>
      <c r="AG96" s="343">
        <v>648</v>
      </c>
      <c r="AH96" s="343">
        <v>724</v>
      </c>
      <c r="AI96" s="343">
        <v>734</v>
      </c>
      <c r="AJ96" s="343">
        <v>775</v>
      </c>
      <c r="AK96" s="343">
        <v>750</v>
      </c>
      <c r="AL96" s="343">
        <v>742</v>
      </c>
      <c r="AM96" s="343">
        <v>748</v>
      </c>
      <c r="AN96" s="343">
        <v>773</v>
      </c>
      <c r="AO96" s="343">
        <v>777</v>
      </c>
      <c r="AP96" s="343">
        <v>832</v>
      </c>
      <c r="AQ96" s="343">
        <v>840</v>
      </c>
      <c r="AR96" s="343">
        <v>838</v>
      </c>
      <c r="AS96" s="343">
        <v>784</v>
      </c>
      <c r="AT96" s="343">
        <v>735</v>
      </c>
      <c r="AU96" s="343">
        <v>750</v>
      </c>
      <c r="AV96" s="343">
        <v>880</v>
      </c>
      <c r="AW96" s="343">
        <v>944</v>
      </c>
      <c r="AX96" s="343">
        <v>1015</v>
      </c>
      <c r="AY96" s="343">
        <v>1075</v>
      </c>
      <c r="AZ96" s="343">
        <v>1052</v>
      </c>
      <c r="BA96" s="343">
        <v>1079</v>
      </c>
      <c r="BB96" s="343">
        <v>1076</v>
      </c>
      <c r="BC96" s="343">
        <v>1082</v>
      </c>
      <c r="BD96" s="343">
        <v>1099</v>
      </c>
      <c r="BE96" s="343">
        <v>1200</v>
      </c>
      <c r="BF96" s="343">
        <v>1198</v>
      </c>
      <c r="BG96" s="343">
        <v>1275</v>
      </c>
      <c r="BH96" s="343">
        <v>1326</v>
      </c>
      <c r="BI96" s="343">
        <v>1370</v>
      </c>
      <c r="BJ96" s="343">
        <v>1418</v>
      </c>
      <c r="BK96" s="343">
        <v>1450</v>
      </c>
      <c r="BL96" s="343">
        <v>1486</v>
      </c>
      <c r="BM96" s="343">
        <v>1513</v>
      </c>
      <c r="BN96" s="343">
        <v>1594</v>
      </c>
      <c r="BO96" s="343">
        <v>1640</v>
      </c>
      <c r="BP96" s="343">
        <v>1698</v>
      </c>
      <c r="BQ96" s="343">
        <v>1836</v>
      </c>
      <c r="BR96" s="343">
        <v>1705</v>
      </c>
      <c r="BS96" s="343">
        <v>1644</v>
      </c>
      <c r="BT96" s="343">
        <v>1594</v>
      </c>
      <c r="BU96" s="343">
        <v>1588</v>
      </c>
      <c r="BV96" s="343">
        <v>1618</v>
      </c>
      <c r="BW96" s="343">
        <v>1679</v>
      </c>
      <c r="BX96" s="343">
        <v>1604</v>
      </c>
      <c r="BY96" s="343">
        <v>1595</v>
      </c>
      <c r="BZ96" s="343">
        <v>1502</v>
      </c>
      <c r="CA96" s="343">
        <v>1537</v>
      </c>
      <c r="CB96" s="343">
        <v>1451</v>
      </c>
      <c r="CC96" s="343">
        <v>1521</v>
      </c>
      <c r="CD96" s="343">
        <v>1641</v>
      </c>
      <c r="CE96" s="343">
        <v>1642</v>
      </c>
      <c r="CF96" s="343">
        <v>1702</v>
      </c>
    </row>
    <row r="97" spans="1:84" x14ac:dyDescent="0.3">
      <c r="A97" s="342" t="s">
        <v>1587</v>
      </c>
      <c r="B97" s="342" t="s">
        <v>1696</v>
      </c>
      <c r="C97" s="342" t="s">
        <v>1704</v>
      </c>
      <c r="D97" s="343">
        <v>131</v>
      </c>
      <c r="E97" s="343">
        <v>166</v>
      </c>
      <c r="F97" s="343">
        <v>182</v>
      </c>
      <c r="G97" s="343">
        <v>194</v>
      </c>
      <c r="H97" s="343">
        <v>198</v>
      </c>
      <c r="I97" s="343">
        <v>184</v>
      </c>
      <c r="J97" s="343">
        <v>219</v>
      </c>
      <c r="K97" s="343">
        <v>252</v>
      </c>
      <c r="L97" s="343">
        <v>230</v>
      </c>
      <c r="M97" s="343">
        <v>239</v>
      </c>
      <c r="N97" s="343">
        <v>260</v>
      </c>
      <c r="O97" s="343">
        <v>275</v>
      </c>
      <c r="P97" s="343">
        <v>247</v>
      </c>
      <c r="Q97" s="343">
        <v>263</v>
      </c>
      <c r="R97" s="343">
        <v>308</v>
      </c>
      <c r="S97" s="343">
        <v>298</v>
      </c>
      <c r="T97" s="343">
        <v>327</v>
      </c>
      <c r="U97" s="343">
        <v>237</v>
      </c>
      <c r="V97" s="343">
        <v>203</v>
      </c>
      <c r="W97" s="343">
        <v>168</v>
      </c>
      <c r="X97" s="343">
        <v>189</v>
      </c>
      <c r="Y97" s="343">
        <v>320</v>
      </c>
      <c r="Z97" s="343">
        <v>357</v>
      </c>
      <c r="AA97" s="343">
        <v>412</v>
      </c>
      <c r="AB97" s="343">
        <v>459</v>
      </c>
      <c r="AC97" s="343">
        <v>474</v>
      </c>
      <c r="AD97" s="343">
        <v>518</v>
      </c>
      <c r="AE97" s="343">
        <v>498</v>
      </c>
      <c r="AF97" s="343">
        <v>507</v>
      </c>
      <c r="AG97" s="343">
        <v>517</v>
      </c>
      <c r="AH97" s="343">
        <v>536</v>
      </c>
      <c r="AI97" s="343">
        <v>601</v>
      </c>
      <c r="AJ97" s="343">
        <v>609</v>
      </c>
      <c r="AK97" s="343">
        <v>646</v>
      </c>
      <c r="AL97" s="343">
        <v>624</v>
      </c>
      <c r="AM97" s="343">
        <v>618</v>
      </c>
      <c r="AN97" s="343">
        <v>625</v>
      </c>
      <c r="AO97" s="343">
        <v>646</v>
      </c>
      <c r="AP97" s="343">
        <v>650</v>
      </c>
      <c r="AQ97" s="343">
        <v>698</v>
      </c>
      <c r="AR97" s="343">
        <v>704</v>
      </c>
      <c r="AS97" s="343">
        <v>705</v>
      </c>
      <c r="AT97" s="343">
        <v>661</v>
      </c>
      <c r="AU97" s="343">
        <v>620</v>
      </c>
      <c r="AV97" s="343">
        <v>632</v>
      </c>
      <c r="AW97" s="343">
        <v>741</v>
      </c>
      <c r="AX97" s="343">
        <v>796</v>
      </c>
      <c r="AY97" s="343">
        <v>858</v>
      </c>
      <c r="AZ97" s="343">
        <v>911</v>
      </c>
      <c r="BA97" s="343">
        <v>893</v>
      </c>
      <c r="BB97" s="343">
        <v>917</v>
      </c>
      <c r="BC97" s="343">
        <v>915</v>
      </c>
      <c r="BD97" s="343">
        <v>920</v>
      </c>
      <c r="BE97" s="343">
        <v>937</v>
      </c>
      <c r="BF97" s="343">
        <v>1022</v>
      </c>
      <c r="BG97" s="343">
        <v>1022</v>
      </c>
      <c r="BH97" s="343">
        <v>1088</v>
      </c>
      <c r="BI97" s="343">
        <v>1134</v>
      </c>
      <c r="BJ97" s="343">
        <v>1174</v>
      </c>
      <c r="BK97" s="343">
        <v>1215</v>
      </c>
      <c r="BL97" s="343">
        <v>1243</v>
      </c>
      <c r="BM97" s="343">
        <v>1275</v>
      </c>
      <c r="BN97" s="343">
        <v>1301</v>
      </c>
      <c r="BO97" s="343">
        <v>1372</v>
      </c>
      <c r="BP97" s="343">
        <v>1414</v>
      </c>
      <c r="BQ97" s="343">
        <v>1466</v>
      </c>
      <c r="BR97" s="343">
        <v>1588</v>
      </c>
      <c r="BS97" s="343">
        <v>1475</v>
      </c>
      <c r="BT97" s="343">
        <v>1425</v>
      </c>
      <c r="BU97" s="343">
        <v>1383</v>
      </c>
      <c r="BV97" s="343">
        <v>1379</v>
      </c>
      <c r="BW97" s="343">
        <v>1407</v>
      </c>
      <c r="BX97" s="343">
        <v>1461</v>
      </c>
      <c r="BY97" s="343">
        <v>1397</v>
      </c>
      <c r="BZ97" s="343">
        <v>1391</v>
      </c>
      <c r="CA97" s="343">
        <v>1310</v>
      </c>
      <c r="CB97" s="343">
        <v>1343</v>
      </c>
      <c r="CC97" s="343">
        <v>1269</v>
      </c>
      <c r="CD97" s="343">
        <v>1333</v>
      </c>
      <c r="CE97" s="343">
        <v>1440</v>
      </c>
      <c r="CF97" s="343">
        <v>1441</v>
      </c>
    </row>
    <row r="98" spans="1:84" x14ac:dyDescent="0.3">
      <c r="A98" s="342" t="s">
        <v>1588</v>
      </c>
      <c r="B98" s="342" t="s">
        <v>1696</v>
      </c>
      <c r="C98" s="342" t="s">
        <v>1704</v>
      </c>
      <c r="D98" s="343">
        <v>113</v>
      </c>
      <c r="E98" s="343">
        <v>105</v>
      </c>
      <c r="F98" s="343">
        <v>126</v>
      </c>
      <c r="G98" s="343">
        <v>129</v>
      </c>
      <c r="H98" s="343">
        <v>152</v>
      </c>
      <c r="I98" s="343">
        <v>152</v>
      </c>
      <c r="J98" s="343">
        <v>149</v>
      </c>
      <c r="K98" s="343">
        <v>178</v>
      </c>
      <c r="L98" s="343">
        <v>198</v>
      </c>
      <c r="M98" s="343">
        <v>177</v>
      </c>
      <c r="N98" s="343">
        <v>187</v>
      </c>
      <c r="O98" s="343">
        <v>211</v>
      </c>
      <c r="P98" s="343">
        <v>201</v>
      </c>
      <c r="Q98" s="343">
        <v>188</v>
      </c>
      <c r="R98" s="343">
        <v>212</v>
      </c>
      <c r="S98" s="343">
        <v>248</v>
      </c>
      <c r="T98" s="343">
        <v>226</v>
      </c>
      <c r="U98" s="343">
        <v>242</v>
      </c>
      <c r="V98" s="343">
        <v>189</v>
      </c>
      <c r="W98" s="343">
        <v>173</v>
      </c>
      <c r="X98" s="343">
        <v>139</v>
      </c>
      <c r="Y98" s="343">
        <v>154</v>
      </c>
      <c r="Z98" s="343">
        <v>250</v>
      </c>
      <c r="AA98" s="343">
        <v>288</v>
      </c>
      <c r="AB98" s="343">
        <v>346</v>
      </c>
      <c r="AC98" s="343">
        <v>372</v>
      </c>
      <c r="AD98" s="343">
        <v>387</v>
      </c>
      <c r="AE98" s="343">
        <v>416</v>
      </c>
      <c r="AF98" s="343">
        <v>400</v>
      </c>
      <c r="AG98" s="343">
        <v>408</v>
      </c>
      <c r="AH98" s="343">
        <v>419</v>
      </c>
      <c r="AI98" s="343">
        <v>435</v>
      </c>
      <c r="AJ98" s="343">
        <v>488</v>
      </c>
      <c r="AK98" s="343">
        <v>495</v>
      </c>
      <c r="AL98" s="343">
        <v>526</v>
      </c>
      <c r="AM98" s="343">
        <v>509</v>
      </c>
      <c r="AN98" s="343">
        <v>504</v>
      </c>
      <c r="AO98" s="343">
        <v>511</v>
      </c>
      <c r="AP98" s="343">
        <v>530</v>
      </c>
      <c r="AQ98" s="343">
        <v>532</v>
      </c>
      <c r="AR98" s="343">
        <v>570</v>
      </c>
      <c r="AS98" s="343">
        <v>576</v>
      </c>
      <c r="AT98" s="343">
        <v>577</v>
      </c>
      <c r="AU98" s="343">
        <v>545</v>
      </c>
      <c r="AV98" s="343">
        <v>511</v>
      </c>
      <c r="AW98" s="343">
        <v>521</v>
      </c>
      <c r="AX98" s="343">
        <v>614</v>
      </c>
      <c r="AY98" s="343">
        <v>659</v>
      </c>
      <c r="AZ98" s="343">
        <v>711</v>
      </c>
      <c r="BA98" s="343">
        <v>755</v>
      </c>
      <c r="BB98" s="343">
        <v>741</v>
      </c>
      <c r="BC98" s="343">
        <v>762</v>
      </c>
      <c r="BD98" s="343">
        <v>761</v>
      </c>
      <c r="BE98" s="343">
        <v>767</v>
      </c>
      <c r="BF98" s="343">
        <v>781</v>
      </c>
      <c r="BG98" s="343">
        <v>854</v>
      </c>
      <c r="BH98" s="343">
        <v>854</v>
      </c>
      <c r="BI98" s="343">
        <v>911</v>
      </c>
      <c r="BJ98" s="343">
        <v>949</v>
      </c>
      <c r="BK98" s="343">
        <v>985</v>
      </c>
      <c r="BL98" s="343">
        <v>1020</v>
      </c>
      <c r="BM98" s="343">
        <v>1046</v>
      </c>
      <c r="BN98" s="343">
        <v>1072</v>
      </c>
      <c r="BO98" s="343">
        <v>1096</v>
      </c>
      <c r="BP98" s="343">
        <v>1158</v>
      </c>
      <c r="BQ98" s="343">
        <v>1196</v>
      </c>
      <c r="BR98" s="343">
        <v>1240</v>
      </c>
      <c r="BS98" s="343">
        <v>1347</v>
      </c>
      <c r="BT98" s="343">
        <v>1252</v>
      </c>
      <c r="BU98" s="343">
        <v>1211</v>
      </c>
      <c r="BV98" s="343">
        <v>1177</v>
      </c>
      <c r="BW98" s="343">
        <v>1174</v>
      </c>
      <c r="BX98" s="343">
        <v>1200</v>
      </c>
      <c r="BY98" s="343">
        <v>1248</v>
      </c>
      <c r="BZ98" s="343">
        <v>1194</v>
      </c>
      <c r="CA98" s="343">
        <v>1190</v>
      </c>
      <c r="CB98" s="343">
        <v>1121</v>
      </c>
      <c r="CC98" s="343">
        <v>1152</v>
      </c>
      <c r="CD98" s="343">
        <v>1089</v>
      </c>
      <c r="CE98" s="343">
        <v>1146</v>
      </c>
      <c r="CF98" s="343">
        <v>1239</v>
      </c>
    </row>
    <row r="99" spans="1:84" x14ac:dyDescent="0.3">
      <c r="A99" s="342" t="s">
        <v>1589</v>
      </c>
      <c r="B99" s="342" t="s">
        <v>1696</v>
      </c>
      <c r="C99" s="342" t="s">
        <v>1704</v>
      </c>
      <c r="D99" s="343">
        <v>76</v>
      </c>
      <c r="E99" s="343">
        <v>85</v>
      </c>
      <c r="F99" s="343">
        <v>74</v>
      </c>
      <c r="G99" s="343">
        <v>97</v>
      </c>
      <c r="H99" s="343">
        <v>98</v>
      </c>
      <c r="I99" s="343">
        <v>120</v>
      </c>
      <c r="J99" s="343">
        <v>112</v>
      </c>
      <c r="K99" s="343">
        <v>126</v>
      </c>
      <c r="L99" s="343">
        <v>135</v>
      </c>
      <c r="M99" s="343">
        <v>149</v>
      </c>
      <c r="N99" s="343">
        <v>129</v>
      </c>
      <c r="O99" s="343">
        <v>144</v>
      </c>
      <c r="P99" s="343">
        <v>154</v>
      </c>
      <c r="Q99" s="343">
        <v>156</v>
      </c>
      <c r="R99" s="343">
        <v>145</v>
      </c>
      <c r="S99" s="343">
        <v>154</v>
      </c>
      <c r="T99" s="343">
        <v>194</v>
      </c>
      <c r="U99" s="343">
        <v>174</v>
      </c>
      <c r="V99" s="343">
        <v>187</v>
      </c>
      <c r="W99" s="343">
        <v>156</v>
      </c>
      <c r="X99" s="343">
        <v>135</v>
      </c>
      <c r="Y99" s="343">
        <v>106</v>
      </c>
      <c r="Z99" s="343">
        <v>107</v>
      </c>
      <c r="AA99" s="343">
        <v>195</v>
      </c>
      <c r="AB99" s="343">
        <v>237</v>
      </c>
      <c r="AC99" s="343">
        <v>271</v>
      </c>
      <c r="AD99" s="343">
        <v>301</v>
      </c>
      <c r="AE99" s="343">
        <v>304</v>
      </c>
      <c r="AF99" s="343">
        <v>325</v>
      </c>
      <c r="AG99" s="343">
        <v>316</v>
      </c>
      <c r="AH99" s="343">
        <v>321</v>
      </c>
      <c r="AI99" s="343">
        <v>332</v>
      </c>
      <c r="AJ99" s="343">
        <v>343</v>
      </c>
      <c r="AK99" s="343">
        <v>387</v>
      </c>
      <c r="AL99" s="343">
        <v>392</v>
      </c>
      <c r="AM99" s="343">
        <v>418</v>
      </c>
      <c r="AN99" s="343">
        <v>404</v>
      </c>
      <c r="AO99" s="343">
        <v>401</v>
      </c>
      <c r="AP99" s="343">
        <v>404</v>
      </c>
      <c r="AQ99" s="343">
        <v>422</v>
      </c>
      <c r="AR99" s="343">
        <v>425</v>
      </c>
      <c r="AS99" s="343">
        <v>456</v>
      </c>
      <c r="AT99" s="343">
        <v>462</v>
      </c>
      <c r="AU99" s="343">
        <v>463</v>
      </c>
      <c r="AV99" s="343">
        <v>439</v>
      </c>
      <c r="AW99" s="343">
        <v>412</v>
      </c>
      <c r="AX99" s="343">
        <v>421</v>
      </c>
      <c r="AY99" s="343">
        <v>493</v>
      </c>
      <c r="AZ99" s="343">
        <v>532</v>
      </c>
      <c r="BA99" s="343">
        <v>574</v>
      </c>
      <c r="BB99" s="343">
        <v>610</v>
      </c>
      <c r="BC99" s="343">
        <v>601</v>
      </c>
      <c r="BD99" s="343">
        <v>620</v>
      </c>
      <c r="BE99" s="343">
        <v>619</v>
      </c>
      <c r="BF99" s="343">
        <v>623</v>
      </c>
      <c r="BG99" s="343">
        <v>637</v>
      </c>
      <c r="BH99" s="343">
        <v>697</v>
      </c>
      <c r="BI99" s="343">
        <v>698</v>
      </c>
      <c r="BJ99" s="343">
        <v>747</v>
      </c>
      <c r="BK99" s="343">
        <v>778</v>
      </c>
      <c r="BL99" s="343">
        <v>811</v>
      </c>
      <c r="BM99" s="343">
        <v>840</v>
      </c>
      <c r="BN99" s="343">
        <v>862</v>
      </c>
      <c r="BO99" s="343">
        <v>885</v>
      </c>
      <c r="BP99" s="343">
        <v>905</v>
      </c>
      <c r="BQ99" s="343">
        <v>956</v>
      </c>
      <c r="BR99" s="343">
        <v>988</v>
      </c>
      <c r="BS99" s="343">
        <v>1026</v>
      </c>
      <c r="BT99" s="343">
        <v>1119</v>
      </c>
      <c r="BU99" s="343">
        <v>1040</v>
      </c>
      <c r="BV99" s="343">
        <v>1008</v>
      </c>
      <c r="BW99" s="343">
        <v>980</v>
      </c>
      <c r="BX99" s="343">
        <v>979</v>
      </c>
      <c r="BY99" s="343">
        <v>1003</v>
      </c>
      <c r="BZ99" s="343">
        <v>1044</v>
      </c>
      <c r="CA99" s="343">
        <v>1000</v>
      </c>
      <c r="CB99" s="343">
        <v>996</v>
      </c>
      <c r="CC99" s="343">
        <v>939</v>
      </c>
      <c r="CD99" s="343">
        <v>965</v>
      </c>
      <c r="CE99" s="343">
        <v>914</v>
      </c>
      <c r="CF99" s="343">
        <v>964</v>
      </c>
    </row>
    <row r="100" spans="1:84" x14ac:dyDescent="0.3">
      <c r="A100" s="342" t="s">
        <v>1590</v>
      </c>
      <c r="B100" s="342" t="s">
        <v>1696</v>
      </c>
      <c r="C100" s="342" t="s">
        <v>1704</v>
      </c>
      <c r="D100" s="343">
        <v>59</v>
      </c>
      <c r="E100" s="343">
        <v>60</v>
      </c>
      <c r="F100" s="343">
        <v>63</v>
      </c>
      <c r="G100" s="343">
        <v>53</v>
      </c>
      <c r="H100" s="343">
        <v>74</v>
      </c>
      <c r="I100" s="343">
        <v>67</v>
      </c>
      <c r="J100" s="343">
        <v>83</v>
      </c>
      <c r="K100" s="343">
        <v>78</v>
      </c>
      <c r="L100" s="343">
        <v>98</v>
      </c>
      <c r="M100" s="343">
        <v>98</v>
      </c>
      <c r="N100" s="343">
        <v>106</v>
      </c>
      <c r="O100" s="343">
        <v>97</v>
      </c>
      <c r="P100" s="343">
        <v>100</v>
      </c>
      <c r="Q100" s="343">
        <v>108</v>
      </c>
      <c r="R100" s="343">
        <v>118</v>
      </c>
      <c r="S100" s="343">
        <v>112</v>
      </c>
      <c r="T100" s="343">
        <v>110</v>
      </c>
      <c r="U100" s="343">
        <v>142</v>
      </c>
      <c r="V100" s="343">
        <v>126</v>
      </c>
      <c r="W100" s="343">
        <v>146</v>
      </c>
      <c r="X100" s="343">
        <v>121</v>
      </c>
      <c r="Y100" s="343">
        <v>106</v>
      </c>
      <c r="Z100" s="343">
        <v>78</v>
      </c>
      <c r="AA100" s="343">
        <v>79</v>
      </c>
      <c r="AB100" s="343">
        <v>146</v>
      </c>
      <c r="AC100" s="343">
        <v>183</v>
      </c>
      <c r="AD100" s="343">
        <v>208</v>
      </c>
      <c r="AE100" s="343">
        <v>229</v>
      </c>
      <c r="AF100" s="343">
        <v>232</v>
      </c>
      <c r="AG100" s="343">
        <v>248</v>
      </c>
      <c r="AH100" s="343">
        <v>242</v>
      </c>
      <c r="AI100" s="343">
        <v>245</v>
      </c>
      <c r="AJ100" s="343">
        <v>256</v>
      </c>
      <c r="AK100" s="343">
        <v>264</v>
      </c>
      <c r="AL100" s="343">
        <v>301</v>
      </c>
      <c r="AM100" s="343">
        <v>303</v>
      </c>
      <c r="AN100" s="343">
        <v>325</v>
      </c>
      <c r="AO100" s="343">
        <v>312</v>
      </c>
      <c r="AP100" s="343">
        <v>312</v>
      </c>
      <c r="AQ100" s="343">
        <v>315</v>
      </c>
      <c r="AR100" s="343">
        <v>329</v>
      </c>
      <c r="AS100" s="343">
        <v>330</v>
      </c>
      <c r="AT100" s="343">
        <v>356</v>
      </c>
      <c r="AU100" s="343">
        <v>361</v>
      </c>
      <c r="AV100" s="343">
        <v>365</v>
      </c>
      <c r="AW100" s="343">
        <v>345</v>
      </c>
      <c r="AX100" s="343">
        <v>325</v>
      </c>
      <c r="AY100" s="343">
        <v>334</v>
      </c>
      <c r="AZ100" s="343">
        <v>390</v>
      </c>
      <c r="BA100" s="343">
        <v>421</v>
      </c>
      <c r="BB100" s="343">
        <v>455</v>
      </c>
      <c r="BC100" s="343">
        <v>484</v>
      </c>
      <c r="BD100" s="343">
        <v>476</v>
      </c>
      <c r="BE100" s="343">
        <v>492</v>
      </c>
      <c r="BF100" s="343">
        <v>492</v>
      </c>
      <c r="BG100" s="343">
        <v>496</v>
      </c>
      <c r="BH100" s="343">
        <v>508</v>
      </c>
      <c r="BI100" s="343">
        <v>556</v>
      </c>
      <c r="BJ100" s="343">
        <v>558</v>
      </c>
      <c r="BK100" s="343">
        <v>599</v>
      </c>
      <c r="BL100" s="343">
        <v>625</v>
      </c>
      <c r="BM100" s="343">
        <v>652</v>
      </c>
      <c r="BN100" s="343">
        <v>676</v>
      </c>
      <c r="BO100" s="343">
        <v>694</v>
      </c>
      <c r="BP100" s="343">
        <v>713</v>
      </c>
      <c r="BQ100" s="343">
        <v>731</v>
      </c>
      <c r="BR100" s="343">
        <v>771</v>
      </c>
      <c r="BS100" s="343">
        <v>798</v>
      </c>
      <c r="BT100" s="343">
        <v>829</v>
      </c>
      <c r="BU100" s="343">
        <v>907</v>
      </c>
      <c r="BV100" s="343">
        <v>843</v>
      </c>
      <c r="BW100" s="343">
        <v>818</v>
      </c>
      <c r="BX100" s="343">
        <v>797</v>
      </c>
      <c r="BY100" s="343">
        <v>797</v>
      </c>
      <c r="BZ100" s="343">
        <v>818</v>
      </c>
      <c r="CA100" s="343">
        <v>852</v>
      </c>
      <c r="CB100" s="343">
        <v>818</v>
      </c>
      <c r="CC100" s="343">
        <v>815</v>
      </c>
      <c r="CD100" s="343">
        <v>770</v>
      </c>
      <c r="CE100" s="343">
        <v>792</v>
      </c>
      <c r="CF100" s="343">
        <v>751</v>
      </c>
    </row>
    <row r="101" spans="1:84" x14ac:dyDescent="0.3">
      <c r="A101" s="342" t="s">
        <v>1591</v>
      </c>
      <c r="B101" s="342" t="s">
        <v>1696</v>
      </c>
      <c r="C101" s="342" t="s">
        <v>1704</v>
      </c>
      <c r="D101" s="343">
        <v>31</v>
      </c>
      <c r="E101" s="343">
        <v>48</v>
      </c>
      <c r="F101" s="343">
        <v>46</v>
      </c>
      <c r="G101" s="343">
        <v>44</v>
      </c>
      <c r="H101" s="343">
        <v>32</v>
      </c>
      <c r="I101" s="343">
        <v>51</v>
      </c>
      <c r="J101" s="343">
        <v>49</v>
      </c>
      <c r="K101" s="343">
        <v>61</v>
      </c>
      <c r="L101" s="343">
        <v>58</v>
      </c>
      <c r="M101" s="343">
        <v>66</v>
      </c>
      <c r="N101" s="343">
        <v>61</v>
      </c>
      <c r="O101" s="343">
        <v>85</v>
      </c>
      <c r="P101" s="343">
        <v>70</v>
      </c>
      <c r="Q101" s="343">
        <v>75</v>
      </c>
      <c r="R101" s="343">
        <v>83</v>
      </c>
      <c r="S101" s="343">
        <v>88</v>
      </c>
      <c r="T101" s="343">
        <v>90</v>
      </c>
      <c r="U101" s="343">
        <v>80</v>
      </c>
      <c r="V101" s="343">
        <v>95</v>
      </c>
      <c r="W101" s="343">
        <v>91</v>
      </c>
      <c r="X101" s="343">
        <v>109</v>
      </c>
      <c r="Y101" s="343">
        <v>89</v>
      </c>
      <c r="Z101" s="343">
        <v>74</v>
      </c>
      <c r="AA101" s="343">
        <v>58</v>
      </c>
      <c r="AB101" s="343">
        <v>60</v>
      </c>
      <c r="AC101" s="343">
        <v>115</v>
      </c>
      <c r="AD101" s="343">
        <v>139</v>
      </c>
      <c r="AE101" s="343">
        <v>154</v>
      </c>
      <c r="AF101" s="343">
        <v>171</v>
      </c>
      <c r="AG101" s="343">
        <v>171</v>
      </c>
      <c r="AH101" s="343">
        <v>186</v>
      </c>
      <c r="AI101" s="343">
        <v>182</v>
      </c>
      <c r="AJ101" s="343">
        <v>183</v>
      </c>
      <c r="AK101" s="343">
        <v>192</v>
      </c>
      <c r="AL101" s="343">
        <v>197</v>
      </c>
      <c r="AM101" s="343">
        <v>226</v>
      </c>
      <c r="AN101" s="343">
        <v>227</v>
      </c>
      <c r="AO101" s="343">
        <v>245</v>
      </c>
      <c r="AP101" s="343">
        <v>234</v>
      </c>
      <c r="AQ101" s="343">
        <v>235</v>
      </c>
      <c r="AR101" s="343">
        <v>238</v>
      </c>
      <c r="AS101" s="343">
        <v>248</v>
      </c>
      <c r="AT101" s="343">
        <v>250</v>
      </c>
      <c r="AU101" s="343">
        <v>270</v>
      </c>
      <c r="AV101" s="343">
        <v>275</v>
      </c>
      <c r="AW101" s="343">
        <v>279</v>
      </c>
      <c r="AX101" s="343">
        <v>264</v>
      </c>
      <c r="AY101" s="343">
        <v>248</v>
      </c>
      <c r="AZ101" s="343">
        <v>255</v>
      </c>
      <c r="BA101" s="343">
        <v>299</v>
      </c>
      <c r="BB101" s="343">
        <v>324</v>
      </c>
      <c r="BC101" s="343">
        <v>350</v>
      </c>
      <c r="BD101" s="343">
        <v>373</v>
      </c>
      <c r="BE101" s="343">
        <v>368</v>
      </c>
      <c r="BF101" s="343">
        <v>382</v>
      </c>
      <c r="BG101" s="343">
        <v>381</v>
      </c>
      <c r="BH101" s="343">
        <v>386</v>
      </c>
      <c r="BI101" s="343">
        <v>395</v>
      </c>
      <c r="BJ101" s="343">
        <v>433</v>
      </c>
      <c r="BK101" s="343">
        <v>435</v>
      </c>
      <c r="BL101" s="343">
        <v>468</v>
      </c>
      <c r="BM101" s="343">
        <v>489</v>
      </c>
      <c r="BN101" s="343">
        <v>511</v>
      </c>
      <c r="BO101" s="343">
        <v>530</v>
      </c>
      <c r="BP101" s="343">
        <v>544</v>
      </c>
      <c r="BQ101" s="343">
        <v>560</v>
      </c>
      <c r="BR101" s="343">
        <v>576</v>
      </c>
      <c r="BS101" s="343">
        <v>608</v>
      </c>
      <c r="BT101" s="343">
        <v>630</v>
      </c>
      <c r="BU101" s="343">
        <v>655</v>
      </c>
      <c r="BV101" s="343">
        <v>715</v>
      </c>
      <c r="BW101" s="343">
        <v>666</v>
      </c>
      <c r="BX101" s="343">
        <v>649</v>
      </c>
      <c r="BY101" s="343">
        <v>634</v>
      </c>
      <c r="BZ101" s="343">
        <v>634</v>
      </c>
      <c r="CA101" s="343">
        <v>651</v>
      </c>
      <c r="CB101" s="343">
        <v>678</v>
      </c>
      <c r="CC101" s="343">
        <v>654</v>
      </c>
      <c r="CD101" s="343">
        <v>652</v>
      </c>
      <c r="CE101" s="343">
        <v>617</v>
      </c>
      <c r="CF101" s="343">
        <v>636</v>
      </c>
    </row>
    <row r="102" spans="1:84" x14ac:dyDescent="0.3">
      <c r="A102" s="342" t="s">
        <v>1592</v>
      </c>
      <c r="B102" s="342" t="s">
        <v>1696</v>
      </c>
      <c r="C102" s="342" t="s">
        <v>1704</v>
      </c>
      <c r="D102" s="343">
        <v>28</v>
      </c>
      <c r="E102" s="343">
        <v>25</v>
      </c>
      <c r="F102" s="343">
        <v>34</v>
      </c>
      <c r="G102" s="343">
        <v>32</v>
      </c>
      <c r="H102" s="343">
        <v>25</v>
      </c>
      <c r="I102" s="343">
        <v>22</v>
      </c>
      <c r="J102" s="343">
        <v>30</v>
      </c>
      <c r="K102" s="343">
        <v>33</v>
      </c>
      <c r="L102" s="343">
        <v>49</v>
      </c>
      <c r="M102" s="343">
        <v>38</v>
      </c>
      <c r="N102" s="343">
        <v>50</v>
      </c>
      <c r="O102" s="343">
        <v>40</v>
      </c>
      <c r="P102" s="343">
        <v>62</v>
      </c>
      <c r="Q102" s="343">
        <v>55</v>
      </c>
      <c r="R102" s="343">
        <v>59</v>
      </c>
      <c r="S102" s="343">
        <v>55</v>
      </c>
      <c r="T102" s="343">
        <v>56</v>
      </c>
      <c r="U102" s="343">
        <v>58</v>
      </c>
      <c r="V102" s="343">
        <v>55</v>
      </c>
      <c r="W102" s="343">
        <v>60</v>
      </c>
      <c r="X102" s="343">
        <v>64</v>
      </c>
      <c r="Y102" s="343">
        <v>83</v>
      </c>
      <c r="Z102" s="343">
        <v>62</v>
      </c>
      <c r="AA102" s="343">
        <v>56</v>
      </c>
      <c r="AB102" s="343">
        <v>43</v>
      </c>
      <c r="AC102" s="343">
        <v>43</v>
      </c>
      <c r="AD102" s="343">
        <v>78</v>
      </c>
      <c r="AE102" s="343">
        <v>99</v>
      </c>
      <c r="AF102" s="343">
        <v>112</v>
      </c>
      <c r="AG102" s="343">
        <v>127</v>
      </c>
      <c r="AH102" s="343">
        <v>125</v>
      </c>
      <c r="AI102" s="343">
        <v>139</v>
      </c>
      <c r="AJ102" s="343">
        <v>136</v>
      </c>
      <c r="AK102" s="343">
        <v>137</v>
      </c>
      <c r="AL102" s="343">
        <v>144</v>
      </c>
      <c r="AM102" s="343">
        <v>148</v>
      </c>
      <c r="AN102" s="343">
        <v>170</v>
      </c>
      <c r="AO102" s="343">
        <v>170</v>
      </c>
      <c r="AP102" s="343">
        <v>184</v>
      </c>
      <c r="AQ102" s="343">
        <v>176</v>
      </c>
      <c r="AR102" s="343">
        <v>176</v>
      </c>
      <c r="AS102" s="343">
        <v>180</v>
      </c>
      <c r="AT102" s="343">
        <v>187</v>
      </c>
      <c r="AU102" s="343">
        <v>189</v>
      </c>
      <c r="AV102" s="343">
        <v>204</v>
      </c>
      <c r="AW102" s="343">
        <v>208</v>
      </c>
      <c r="AX102" s="343">
        <v>211</v>
      </c>
      <c r="AY102" s="343">
        <v>199</v>
      </c>
      <c r="AZ102" s="343">
        <v>189</v>
      </c>
      <c r="BA102" s="343">
        <v>193</v>
      </c>
      <c r="BB102" s="343">
        <v>226</v>
      </c>
      <c r="BC102" s="343">
        <v>245</v>
      </c>
      <c r="BD102" s="343">
        <v>265</v>
      </c>
      <c r="BE102" s="343">
        <v>283</v>
      </c>
      <c r="BF102" s="343">
        <v>280</v>
      </c>
      <c r="BG102" s="343">
        <v>292</v>
      </c>
      <c r="BH102" s="343">
        <v>292</v>
      </c>
      <c r="BI102" s="343">
        <v>296</v>
      </c>
      <c r="BJ102" s="343">
        <v>303</v>
      </c>
      <c r="BK102" s="343">
        <v>332</v>
      </c>
      <c r="BL102" s="343">
        <v>333</v>
      </c>
      <c r="BM102" s="343">
        <v>359</v>
      </c>
      <c r="BN102" s="343">
        <v>375</v>
      </c>
      <c r="BO102" s="343">
        <v>394</v>
      </c>
      <c r="BP102" s="343">
        <v>410</v>
      </c>
      <c r="BQ102" s="343">
        <v>420</v>
      </c>
      <c r="BR102" s="343">
        <v>434</v>
      </c>
      <c r="BS102" s="343">
        <v>447</v>
      </c>
      <c r="BT102" s="343">
        <v>472</v>
      </c>
      <c r="BU102" s="343">
        <v>491</v>
      </c>
      <c r="BV102" s="343">
        <v>511</v>
      </c>
      <c r="BW102" s="343">
        <v>558</v>
      </c>
      <c r="BX102" s="343">
        <v>521</v>
      </c>
      <c r="BY102" s="343">
        <v>507</v>
      </c>
      <c r="BZ102" s="343">
        <v>496</v>
      </c>
      <c r="CA102" s="343">
        <v>497</v>
      </c>
      <c r="CB102" s="343">
        <v>511</v>
      </c>
      <c r="CC102" s="343">
        <v>533</v>
      </c>
      <c r="CD102" s="343">
        <v>515</v>
      </c>
      <c r="CE102" s="343">
        <v>515</v>
      </c>
      <c r="CF102" s="343">
        <v>486</v>
      </c>
    </row>
    <row r="103" spans="1:84" x14ac:dyDescent="0.3">
      <c r="A103" s="342" t="s">
        <v>1593</v>
      </c>
      <c r="B103" s="342" t="s">
        <v>1696</v>
      </c>
      <c r="C103" s="342" t="s">
        <v>1704</v>
      </c>
      <c r="D103" s="343">
        <v>14</v>
      </c>
      <c r="E103" s="343">
        <v>19</v>
      </c>
      <c r="F103" s="343">
        <v>18</v>
      </c>
      <c r="G103" s="343">
        <v>20</v>
      </c>
      <c r="H103" s="343">
        <v>26</v>
      </c>
      <c r="I103" s="343">
        <v>17</v>
      </c>
      <c r="J103" s="343">
        <v>14</v>
      </c>
      <c r="K103" s="343">
        <v>20</v>
      </c>
      <c r="L103" s="343">
        <v>23</v>
      </c>
      <c r="M103" s="343">
        <v>31</v>
      </c>
      <c r="N103" s="343">
        <v>27</v>
      </c>
      <c r="O103" s="343">
        <v>33</v>
      </c>
      <c r="P103" s="343">
        <v>26</v>
      </c>
      <c r="Q103" s="343">
        <v>35</v>
      </c>
      <c r="R103" s="343">
        <v>36</v>
      </c>
      <c r="S103" s="343">
        <v>39</v>
      </c>
      <c r="T103" s="343">
        <v>38</v>
      </c>
      <c r="U103" s="343">
        <v>41</v>
      </c>
      <c r="V103" s="343">
        <v>42</v>
      </c>
      <c r="W103" s="343">
        <v>37</v>
      </c>
      <c r="X103" s="343">
        <v>39</v>
      </c>
      <c r="Y103" s="343">
        <v>47</v>
      </c>
      <c r="Z103" s="343">
        <v>53</v>
      </c>
      <c r="AA103" s="343">
        <v>45</v>
      </c>
      <c r="AB103" s="343">
        <v>34</v>
      </c>
      <c r="AC103" s="343">
        <v>34</v>
      </c>
      <c r="AD103" s="343">
        <v>33</v>
      </c>
      <c r="AE103" s="343">
        <v>54</v>
      </c>
      <c r="AF103" s="343">
        <v>67</v>
      </c>
      <c r="AG103" s="343">
        <v>77</v>
      </c>
      <c r="AH103" s="343">
        <v>88</v>
      </c>
      <c r="AI103" s="343">
        <v>87</v>
      </c>
      <c r="AJ103" s="343">
        <v>95</v>
      </c>
      <c r="AK103" s="343">
        <v>94</v>
      </c>
      <c r="AL103" s="343">
        <v>94</v>
      </c>
      <c r="AM103" s="343">
        <v>100</v>
      </c>
      <c r="AN103" s="343">
        <v>103</v>
      </c>
      <c r="AO103" s="343">
        <v>118</v>
      </c>
      <c r="AP103" s="343">
        <v>119</v>
      </c>
      <c r="AQ103" s="343">
        <v>129</v>
      </c>
      <c r="AR103" s="343">
        <v>124</v>
      </c>
      <c r="AS103" s="343">
        <v>124</v>
      </c>
      <c r="AT103" s="343">
        <v>127</v>
      </c>
      <c r="AU103" s="343">
        <v>132</v>
      </c>
      <c r="AV103" s="343">
        <v>133</v>
      </c>
      <c r="AW103" s="343">
        <v>144</v>
      </c>
      <c r="AX103" s="343">
        <v>147</v>
      </c>
      <c r="AY103" s="343">
        <v>150</v>
      </c>
      <c r="AZ103" s="343">
        <v>141</v>
      </c>
      <c r="BA103" s="343">
        <v>134</v>
      </c>
      <c r="BB103" s="343">
        <v>138</v>
      </c>
      <c r="BC103" s="343">
        <v>161</v>
      </c>
      <c r="BD103" s="343">
        <v>176</v>
      </c>
      <c r="BE103" s="343">
        <v>191</v>
      </c>
      <c r="BF103" s="343">
        <v>204</v>
      </c>
      <c r="BG103" s="343">
        <v>201</v>
      </c>
      <c r="BH103" s="343">
        <v>211</v>
      </c>
      <c r="BI103" s="343">
        <v>210</v>
      </c>
      <c r="BJ103" s="343">
        <v>214</v>
      </c>
      <c r="BK103" s="343">
        <v>220</v>
      </c>
      <c r="BL103" s="343">
        <v>239</v>
      </c>
      <c r="BM103" s="343">
        <v>241</v>
      </c>
      <c r="BN103" s="343">
        <v>261</v>
      </c>
      <c r="BO103" s="343">
        <v>272</v>
      </c>
      <c r="BP103" s="343">
        <v>286</v>
      </c>
      <c r="BQ103" s="343">
        <v>298</v>
      </c>
      <c r="BR103" s="343">
        <v>306</v>
      </c>
      <c r="BS103" s="343">
        <v>316</v>
      </c>
      <c r="BT103" s="343">
        <v>328</v>
      </c>
      <c r="BU103" s="343">
        <v>346</v>
      </c>
      <c r="BV103" s="343">
        <v>361</v>
      </c>
      <c r="BW103" s="343">
        <v>377</v>
      </c>
      <c r="BX103" s="343">
        <v>411</v>
      </c>
      <c r="BY103" s="343">
        <v>384</v>
      </c>
      <c r="BZ103" s="343">
        <v>374</v>
      </c>
      <c r="CA103" s="343">
        <v>366</v>
      </c>
      <c r="CB103" s="343">
        <v>367</v>
      </c>
      <c r="CC103" s="343">
        <v>378</v>
      </c>
      <c r="CD103" s="343">
        <v>395</v>
      </c>
      <c r="CE103" s="343">
        <v>383</v>
      </c>
      <c r="CF103" s="343">
        <v>383</v>
      </c>
    </row>
    <row r="104" spans="1:84" x14ac:dyDescent="0.3">
      <c r="A104" s="342" t="s">
        <v>1594</v>
      </c>
      <c r="B104" s="342" t="s">
        <v>1696</v>
      </c>
      <c r="C104" s="342" t="s">
        <v>1704</v>
      </c>
      <c r="D104" s="343">
        <v>4</v>
      </c>
      <c r="E104" s="343">
        <v>11</v>
      </c>
      <c r="F104" s="343">
        <v>9</v>
      </c>
      <c r="G104" s="343">
        <v>12</v>
      </c>
      <c r="H104" s="343">
        <v>14</v>
      </c>
      <c r="I104" s="343">
        <v>19</v>
      </c>
      <c r="J104" s="343">
        <v>11</v>
      </c>
      <c r="K104" s="343">
        <v>8</v>
      </c>
      <c r="L104" s="343">
        <v>10</v>
      </c>
      <c r="M104" s="343">
        <v>17</v>
      </c>
      <c r="N104" s="343">
        <v>24</v>
      </c>
      <c r="O104" s="343">
        <v>18</v>
      </c>
      <c r="P104" s="343">
        <v>20</v>
      </c>
      <c r="Q104" s="343">
        <v>11</v>
      </c>
      <c r="R104" s="343">
        <v>24</v>
      </c>
      <c r="S104" s="343">
        <v>28</v>
      </c>
      <c r="T104" s="343">
        <v>24</v>
      </c>
      <c r="U104" s="343">
        <v>27</v>
      </c>
      <c r="V104" s="343">
        <v>31</v>
      </c>
      <c r="W104" s="343">
        <v>27</v>
      </c>
      <c r="X104" s="343">
        <v>25</v>
      </c>
      <c r="Y104" s="343">
        <v>26</v>
      </c>
      <c r="Z104" s="343">
        <v>32</v>
      </c>
      <c r="AA104" s="343">
        <v>42</v>
      </c>
      <c r="AB104" s="343">
        <v>31</v>
      </c>
      <c r="AC104" s="343">
        <v>19</v>
      </c>
      <c r="AD104" s="343">
        <v>25</v>
      </c>
      <c r="AE104" s="343">
        <v>21</v>
      </c>
      <c r="AF104" s="343">
        <v>36</v>
      </c>
      <c r="AG104" s="343">
        <v>45</v>
      </c>
      <c r="AH104" s="343">
        <v>52</v>
      </c>
      <c r="AI104" s="343">
        <v>59</v>
      </c>
      <c r="AJ104" s="343">
        <v>57</v>
      </c>
      <c r="AK104" s="343">
        <v>62</v>
      </c>
      <c r="AL104" s="343">
        <v>62</v>
      </c>
      <c r="AM104" s="343">
        <v>62</v>
      </c>
      <c r="AN104" s="343">
        <v>66</v>
      </c>
      <c r="AO104" s="343">
        <v>69</v>
      </c>
      <c r="AP104" s="343">
        <v>78</v>
      </c>
      <c r="AQ104" s="343">
        <v>80</v>
      </c>
      <c r="AR104" s="343">
        <v>86</v>
      </c>
      <c r="AS104" s="343">
        <v>84</v>
      </c>
      <c r="AT104" s="343">
        <v>83</v>
      </c>
      <c r="AU104" s="343">
        <v>87</v>
      </c>
      <c r="AV104" s="343">
        <v>89</v>
      </c>
      <c r="AW104" s="343">
        <v>91</v>
      </c>
      <c r="AX104" s="343">
        <v>98</v>
      </c>
      <c r="AY104" s="343">
        <v>101</v>
      </c>
      <c r="AZ104" s="343">
        <v>102</v>
      </c>
      <c r="BA104" s="343">
        <v>97</v>
      </c>
      <c r="BB104" s="343">
        <v>92</v>
      </c>
      <c r="BC104" s="343">
        <v>95</v>
      </c>
      <c r="BD104" s="343">
        <v>111</v>
      </c>
      <c r="BE104" s="343">
        <v>122</v>
      </c>
      <c r="BF104" s="343">
        <v>132</v>
      </c>
      <c r="BG104" s="343">
        <v>142</v>
      </c>
      <c r="BH104" s="343">
        <v>139</v>
      </c>
      <c r="BI104" s="343">
        <v>146</v>
      </c>
      <c r="BJ104" s="343">
        <v>146</v>
      </c>
      <c r="BK104" s="343">
        <v>149</v>
      </c>
      <c r="BL104" s="343">
        <v>154</v>
      </c>
      <c r="BM104" s="343">
        <v>167</v>
      </c>
      <c r="BN104" s="343">
        <v>168</v>
      </c>
      <c r="BO104" s="343">
        <v>183</v>
      </c>
      <c r="BP104" s="343">
        <v>191</v>
      </c>
      <c r="BQ104" s="343">
        <v>201</v>
      </c>
      <c r="BR104" s="343">
        <v>210</v>
      </c>
      <c r="BS104" s="343">
        <v>214</v>
      </c>
      <c r="BT104" s="343">
        <v>222</v>
      </c>
      <c r="BU104" s="343">
        <v>231</v>
      </c>
      <c r="BV104" s="343">
        <v>244</v>
      </c>
      <c r="BW104" s="343">
        <v>256</v>
      </c>
      <c r="BX104" s="343">
        <v>267</v>
      </c>
      <c r="BY104" s="343">
        <v>292</v>
      </c>
      <c r="BZ104" s="343">
        <v>272</v>
      </c>
      <c r="CA104" s="343">
        <v>266</v>
      </c>
      <c r="CB104" s="343">
        <v>260</v>
      </c>
      <c r="CC104" s="343">
        <v>261</v>
      </c>
      <c r="CD104" s="343">
        <v>270</v>
      </c>
      <c r="CE104" s="343">
        <v>282</v>
      </c>
      <c r="CF104" s="343">
        <v>274</v>
      </c>
    </row>
    <row r="105" spans="1:84" x14ac:dyDescent="0.3">
      <c r="A105" s="342" t="s">
        <v>1595</v>
      </c>
      <c r="B105" s="342" t="s">
        <v>1696</v>
      </c>
      <c r="C105" s="342" t="s">
        <v>1704</v>
      </c>
      <c r="D105" s="343">
        <v>8</v>
      </c>
      <c r="E105" s="343">
        <v>2</v>
      </c>
      <c r="F105" s="343">
        <v>8</v>
      </c>
      <c r="G105" s="343">
        <v>4</v>
      </c>
      <c r="H105" s="343">
        <v>8</v>
      </c>
      <c r="I105" s="343">
        <v>13</v>
      </c>
      <c r="J105" s="343">
        <v>12</v>
      </c>
      <c r="K105" s="343">
        <v>9</v>
      </c>
      <c r="L105" s="343">
        <v>4</v>
      </c>
      <c r="M105" s="343">
        <v>9</v>
      </c>
      <c r="N105" s="343">
        <v>13</v>
      </c>
      <c r="O105" s="343">
        <v>12</v>
      </c>
      <c r="P105" s="343">
        <v>11</v>
      </c>
      <c r="Q105" s="343">
        <v>10</v>
      </c>
      <c r="R105" s="343">
        <v>4</v>
      </c>
      <c r="S105" s="343">
        <v>17</v>
      </c>
      <c r="T105" s="343">
        <v>17</v>
      </c>
      <c r="U105" s="343">
        <v>13</v>
      </c>
      <c r="V105" s="343">
        <v>15</v>
      </c>
      <c r="W105" s="343">
        <v>21</v>
      </c>
      <c r="X105" s="343">
        <v>20</v>
      </c>
      <c r="Y105" s="343">
        <v>19</v>
      </c>
      <c r="Z105" s="343">
        <v>15</v>
      </c>
      <c r="AA105" s="343">
        <v>24</v>
      </c>
      <c r="AB105" s="343">
        <v>35</v>
      </c>
      <c r="AC105" s="343">
        <v>18</v>
      </c>
      <c r="AD105" s="343">
        <v>14</v>
      </c>
      <c r="AE105" s="343">
        <v>16</v>
      </c>
      <c r="AF105" s="343">
        <v>14</v>
      </c>
      <c r="AG105" s="343">
        <v>23</v>
      </c>
      <c r="AH105" s="343">
        <v>29</v>
      </c>
      <c r="AI105" s="343">
        <v>33</v>
      </c>
      <c r="AJ105" s="343">
        <v>38</v>
      </c>
      <c r="AK105" s="343">
        <v>38</v>
      </c>
      <c r="AL105" s="343">
        <v>41</v>
      </c>
      <c r="AM105" s="343">
        <v>41</v>
      </c>
      <c r="AN105" s="343">
        <v>41</v>
      </c>
      <c r="AO105" s="343">
        <v>44</v>
      </c>
      <c r="AP105" s="343">
        <v>47</v>
      </c>
      <c r="AQ105" s="343">
        <v>53</v>
      </c>
      <c r="AR105" s="343">
        <v>54</v>
      </c>
      <c r="AS105" s="343">
        <v>59</v>
      </c>
      <c r="AT105" s="343">
        <v>56</v>
      </c>
      <c r="AU105" s="343">
        <v>56</v>
      </c>
      <c r="AV105" s="343">
        <v>58</v>
      </c>
      <c r="AW105" s="343">
        <v>60</v>
      </c>
      <c r="AX105" s="343">
        <v>61</v>
      </c>
      <c r="AY105" s="343">
        <v>66</v>
      </c>
      <c r="AZ105" s="343">
        <v>68</v>
      </c>
      <c r="BA105" s="343">
        <v>70</v>
      </c>
      <c r="BB105" s="343">
        <v>66</v>
      </c>
      <c r="BC105" s="343">
        <v>64</v>
      </c>
      <c r="BD105" s="343">
        <v>65</v>
      </c>
      <c r="BE105" s="343">
        <v>77</v>
      </c>
      <c r="BF105" s="343">
        <v>84</v>
      </c>
      <c r="BG105" s="343">
        <v>92</v>
      </c>
      <c r="BH105" s="343">
        <v>98</v>
      </c>
      <c r="BI105" s="343">
        <v>96</v>
      </c>
      <c r="BJ105" s="343">
        <v>101</v>
      </c>
      <c r="BK105" s="343">
        <v>102</v>
      </c>
      <c r="BL105" s="343">
        <v>103</v>
      </c>
      <c r="BM105" s="343">
        <v>107</v>
      </c>
      <c r="BN105" s="343">
        <v>116</v>
      </c>
      <c r="BO105" s="343">
        <v>117</v>
      </c>
      <c r="BP105" s="343">
        <v>128</v>
      </c>
      <c r="BQ105" s="343">
        <v>133</v>
      </c>
      <c r="BR105" s="343">
        <v>140</v>
      </c>
      <c r="BS105" s="343">
        <v>147</v>
      </c>
      <c r="BT105" s="343">
        <v>149</v>
      </c>
      <c r="BU105" s="343">
        <v>158</v>
      </c>
      <c r="BV105" s="343">
        <v>164</v>
      </c>
      <c r="BW105" s="343">
        <v>173</v>
      </c>
      <c r="BX105" s="343">
        <v>181</v>
      </c>
      <c r="BY105" s="343">
        <v>189</v>
      </c>
      <c r="BZ105" s="343">
        <v>207</v>
      </c>
      <c r="CA105" s="343">
        <v>194</v>
      </c>
      <c r="CB105" s="343">
        <v>189</v>
      </c>
      <c r="CC105" s="343">
        <v>185</v>
      </c>
      <c r="CD105" s="343">
        <v>186</v>
      </c>
      <c r="CE105" s="343">
        <v>193</v>
      </c>
      <c r="CF105" s="343">
        <v>201</v>
      </c>
    </row>
    <row r="106" spans="1:84" x14ac:dyDescent="0.3">
      <c r="A106" s="342" t="s">
        <v>1596</v>
      </c>
      <c r="B106" s="342" t="s">
        <v>1696</v>
      </c>
      <c r="C106" s="342" t="s">
        <v>1704</v>
      </c>
      <c r="D106" s="343">
        <v>5</v>
      </c>
      <c r="E106" s="343">
        <v>3</v>
      </c>
      <c r="F106" s="343">
        <v>0</v>
      </c>
      <c r="G106" s="343">
        <v>5</v>
      </c>
      <c r="H106" s="343">
        <v>3</v>
      </c>
      <c r="I106" s="343">
        <v>7</v>
      </c>
      <c r="J106" s="343">
        <v>8</v>
      </c>
      <c r="K106" s="343">
        <v>6</v>
      </c>
      <c r="L106" s="343">
        <v>6</v>
      </c>
      <c r="M106" s="343">
        <v>2</v>
      </c>
      <c r="N106" s="343">
        <v>5</v>
      </c>
      <c r="O106" s="343">
        <v>10</v>
      </c>
      <c r="P106" s="343">
        <v>8</v>
      </c>
      <c r="Q106" s="343">
        <v>6</v>
      </c>
      <c r="R106" s="343">
        <v>5</v>
      </c>
      <c r="S106" s="343">
        <v>3</v>
      </c>
      <c r="T106" s="343">
        <v>11</v>
      </c>
      <c r="U106" s="343">
        <v>9</v>
      </c>
      <c r="V106" s="343">
        <v>11</v>
      </c>
      <c r="W106" s="343">
        <v>13</v>
      </c>
      <c r="X106" s="343">
        <v>12</v>
      </c>
      <c r="Y106" s="343">
        <v>14</v>
      </c>
      <c r="Z106" s="343">
        <v>12</v>
      </c>
      <c r="AA106" s="343">
        <v>9</v>
      </c>
      <c r="AB106" s="343">
        <v>14</v>
      </c>
      <c r="AC106" s="343">
        <v>17</v>
      </c>
      <c r="AD106" s="343">
        <v>14</v>
      </c>
      <c r="AE106" s="343">
        <v>9</v>
      </c>
      <c r="AF106" s="343">
        <v>9</v>
      </c>
      <c r="AG106" s="343">
        <v>8</v>
      </c>
      <c r="AH106" s="343">
        <v>14</v>
      </c>
      <c r="AI106" s="343">
        <v>18</v>
      </c>
      <c r="AJ106" s="343">
        <v>21</v>
      </c>
      <c r="AK106" s="343">
        <v>23</v>
      </c>
      <c r="AL106" s="343">
        <v>23</v>
      </c>
      <c r="AM106" s="343">
        <v>25</v>
      </c>
      <c r="AN106" s="343">
        <v>25</v>
      </c>
      <c r="AO106" s="343">
        <v>26</v>
      </c>
      <c r="AP106" s="343">
        <v>27</v>
      </c>
      <c r="AQ106" s="343">
        <v>30</v>
      </c>
      <c r="AR106" s="343">
        <v>33</v>
      </c>
      <c r="AS106" s="343">
        <v>33</v>
      </c>
      <c r="AT106" s="343">
        <v>34</v>
      </c>
      <c r="AU106" s="343">
        <v>33</v>
      </c>
      <c r="AV106" s="343">
        <v>33</v>
      </c>
      <c r="AW106" s="343">
        <v>35</v>
      </c>
      <c r="AX106" s="343">
        <v>36</v>
      </c>
      <c r="AY106" s="343">
        <v>36</v>
      </c>
      <c r="AZ106" s="343">
        <v>39</v>
      </c>
      <c r="BA106" s="343">
        <v>41</v>
      </c>
      <c r="BB106" s="343">
        <v>41</v>
      </c>
      <c r="BC106" s="343">
        <v>39</v>
      </c>
      <c r="BD106" s="343">
        <v>38</v>
      </c>
      <c r="BE106" s="343">
        <v>39</v>
      </c>
      <c r="BF106" s="343">
        <v>47</v>
      </c>
      <c r="BG106" s="343">
        <v>52</v>
      </c>
      <c r="BH106" s="343">
        <v>57</v>
      </c>
      <c r="BI106" s="343">
        <v>61</v>
      </c>
      <c r="BJ106" s="343">
        <v>60</v>
      </c>
      <c r="BK106" s="343">
        <v>63</v>
      </c>
      <c r="BL106" s="343">
        <v>64</v>
      </c>
      <c r="BM106" s="343">
        <v>64</v>
      </c>
      <c r="BN106" s="343">
        <v>67</v>
      </c>
      <c r="BO106" s="343">
        <v>73</v>
      </c>
      <c r="BP106" s="343">
        <v>73</v>
      </c>
      <c r="BQ106" s="343">
        <v>80</v>
      </c>
      <c r="BR106" s="343">
        <v>85</v>
      </c>
      <c r="BS106" s="343">
        <v>89</v>
      </c>
      <c r="BT106" s="343">
        <v>93</v>
      </c>
      <c r="BU106" s="343">
        <v>94</v>
      </c>
      <c r="BV106" s="343">
        <v>100</v>
      </c>
      <c r="BW106" s="343">
        <v>103</v>
      </c>
      <c r="BX106" s="343">
        <v>109</v>
      </c>
      <c r="BY106" s="343">
        <v>114</v>
      </c>
      <c r="BZ106" s="343">
        <v>120</v>
      </c>
      <c r="CA106" s="343">
        <v>131</v>
      </c>
      <c r="CB106" s="343">
        <v>124</v>
      </c>
      <c r="CC106" s="343">
        <v>120</v>
      </c>
      <c r="CD106" s="343">
        <v>116</v>
      </c>
      <c r="CE106" s="343">
        <v>118</v>
      </c>
      <c r="CF106" s="343">
        <v>123</v>
      </c>
    </row>
    <row r="107" spans="1:84" x14ac:dyDescent="0.3">
      <c r="A107" s="342" t="s">
        <v>1597</v>
      </c>
      <c r="B107" s="342" t="s">
        <v>1696</v>
      </c>
      <c r="C107" s="342" t="s">
        <v>1704</v>
      </c>
      <c r="D107" s="343">
        <v>3</v>
      </c>
      <c r="E107" s="343">
        <v>2</v>
      </c>
      <c r="F107" s="343">
        <v>2</v>
      </c>
      <c r="G107" s="343">
        <v>0</v>
      </c>
      <c r="H107" s="343">
        <v>2</v>
      </c>
      <c r="I107" s="343">
        <v>1</v>
      </c>
      <c r="J107" s="343">
        <v>4</v>
      </c>
      <c r="K107" s="343">
        <v>5</v>
      </c>
      <c r="L107" s="343">
        <v>3</v>
      </c>
      <c r="M107" s="343">
        <v>4</v>
      </c>
      <c r="N107" s="343">
        <v>1</v>
      </c>
      <c r="O107" s="343">
        <v>4</v>
      </c>
      <c r="P107" s="343">
        <v>5</v>
      </c>
      <c r="Q107" s="343">
        <v>5</v>
      </c>
      <c r="R107" s="343">
        <v>5</v>
      </c>
      <c r="S107" s="343">
        <v>5</v>
      </c>
      <c r="T107" s="343">
        <v>3</v>
      </c>
      <c r="U107" s="343">
        <v>4</v>
      </c>
      <c r="V107" s="343">
        <v>7</v>
      </c>
      <c r="W107" s="343">
        <v>5</v>
      </c>
      <c r="X107" s="343">
        <v>9</v>
      </c>
      <c r="Y107" s="343">
        <v>9</v>
      </c>
      <c r="Z107" s="343">
        <v>9</v>
      </c>
      <c r="AA107" s="343">
        <v>6</v>
      </c>
      <c r="AB107" s="343">
        <v>2</v>
      </c>
      <c r="AC107" s="343">
        <v>6</v>
      </c>
      <c r="AD107" s="343">
        <v>13</v>
      </c>
      <c r="AE107" s="343">
        <v>7</v>
      </c>
      <c r="AF107" s="343">
        <v>6</v>
      </c>
      <c r="AG107" s="343">
        <v>5</v>
      </c>
      <c r="AH107" s="343">
        <v>4</v>
      </c>
      <c r="AI107" s="343">
        <v>8</v>
      </c>
      <c r="AJ107" s="343">
        <v>10</v>
      </c>
      <c r="AK107" s="343">
        <v>12</v>
      </c>
      <c r="AL107" s="343">
        <v>14</v>
      </c>
      <c r="AM107" s="343">
        <v>13</v>
      </c>
      <c r="AN107" s="343">
        <v>15</v>
      </c>
      <c r="AO107" s="343">
        <v>14</v>
      </c>
      <c r="AP107" s="343">
        <v>14</v>
      </c>
      <c r="AQ107" s="343">
        <v>16</v>
      </c>
      <c r="AR107" s="343">
        <v>17</v>
      </c>
      <c r="AS107" s="343">
        <v>19</v>
      </c>
      <c r="AT107" s="343">
        <v>18</v>
      </c>
      <c r="AU107" s="343">
        <v>20</v>
      </c>
      <c r="AV107" s="343">
        <v>18</v>
      </c>
      <c r="AW107" s="343">
        <v>18</v>
      </c>
      <c r="AX107" s="343">
        <v>20</v>
      </c>
      <c r="AY107" s="343">
        <v>21</v>
      </c>
      <c r="AZ107" s="343">
        <v>21</v>
      </c>
      <c r="BA107" s="343">
        <v>22</v>
      </c>
      <c r="BB107" s="343">
        <v>24</v>
      </c>
      <c r="BC107" s="343">
        <v>23</v>
      </c>
      <c r="BD107" s="343">
        <v>22</v>
      </c>
      <c r="BE107" s="343">
        <v>22</v>
      </c>
      <c r="BF107" s="343">
        <v>22</v>
      </c>
      <c r="BG107" s="343">
        <v>27</v>
      </c>
      <c r="BH107" s="343">
        <v>30</v>
      </c>
      <c r="BI107" s="343">
        <v>33</v>
      </c>
      <c r="BJ107" s="343">
        <v>35</v>
      </c>
      <c r="BK107" s="343">
        <v>34</v>
      </c>
      <c r="BL107" s="343">
        <v>36</v>
      </c>
      <c r="BM107" s="343">
        <v>39</v>
      </c>
      <c r="BN107" s="343">
        <v>38</v>
      </c>
      <c r="BO107" s="343">
        <v>41</v>
      </c>
      <c r="BP107" s="343">
        <v>43</v>
      </c>
      <c r="BQ107" s="343">
        <v>44</v>
      </c>
      <c r="BR107" s="343">
        <v>49</v>
      </c>
      <c r="BS107" s="343">
        <v>51</v>
      </c>
      <c r="BT107" s="343">
        <v>52</v>
      </c>
      <c r="BU107" s="343">
        <v>55</v>
      </c>
      <c r="BV107" s="343">
        <v>56</v>
      </c>
      <c r="BW107" s="343">
        <v>59</v>
      </c>
      <c r="BX107" s="343">
        <v>61</v>
      </c>
      <c r="BY107" s="343">
        <v>65</v>
      </c>
      <c r="BZ107" s="343">
        <v>68</v>
      </c>
      <c r="CA107" s="343">
        <v>71</v>
      </c>
      <c r="CB107" s="343">
        <v>78</v>
      </c>
      <c r="CC107" s="343">
        <v>75</v>
      </c>
      <c r="CD107" s="343">
        <v>72</v>
      </c>
      <c r="CE107" s="343">
        <v>70</v>
      </c>
      <c r="CF107" s="343">
        <v>70</v>
      </c>
    </row>
    <row r="108" spans="1:84" x14ac:dyDescent="0.3">
      <c r="A108" s="342" t="s">
        <v>1598</v>
      </c>
      <c r="B108" s="342" t="s">
        <v>1696</v>
      </c>
      <c r="C108" s="342" t="s">
        <v>1704</v>
      </c>
      <c r="D108" s="343">
        <v>2</v>
      </c>
      <c r="E108" s="343">
        <v>2</v>
      </c>
      <c r="F108" s="343">
        <v>1</v>
      </c>
      <c r="G108" s="343">
        <v>0</v>
      </c>
      <c r="H108" s="343">
        <v>0</v>
      </c>
      <c r="I108" s="343">
        <v>0</v>
      </c>
      <c r="J108" s="343">
        <v>1</v>
      </c>
      <c r="K108" s="343">
        <v>2</v>
      </c>
      <c r="L108" s="343">
        <v>3</v>
      </c>
      <c r="M108" s="343">
        <v>1</v>
      </c>
      <c r="N108" s="343">
        <v>2</v>
      </c>
      <c r="O108" s="343">
        <v>0</v>
      </c>
      <c r="P108" s="343">
        <v>3</v>
      </c>
      <c r="Q108" s="343">
        <v>2</v>
      </c>
      <c r="R108" s="343">
        <v>3</v>
      </c>
      <c r="S108" s="343">
        <v>2</v>
      </c>
      <c r="T108" s="343">
        <v>4</v>
      </c>
      <c r="U108" s="343">
        <v>1</v>
      </c>
      <c r="V108" s="343">
        <v>2</v>
      </c>
      <c r="W108" s="343">
        <v>5</v>
      </c>
      <c r="X108" s="343">
        <v>5</v>
      </c>
      <c r="Y108" s="343">
        <v>5</v>
      </c>
      <c r="Z108" s="343">
        <v>3</v>
      </c>
      <c r="AA108" s="343">
        <v>6</v>
      </c>
      <c r="AB108" s="343">
        <v>3</v>
      </c>
      <c r="AC108" s="343">
        <v>2</v>
      </c>
      <c r="AD108" s="343">
        <v>4</v>
      </c>
      <c r="AE108" s="343">
        <v>7</v>
      </c>
      <c r="AF108" s="343">
        <v>4</v>
      </c>
      <c r="AG108" s="343">
        <v>4</v>
      </c>
      <c r="AH108" s="343">
        <v>3</v>
      </c>
      <c r="AI108" s="343">
        <v>3</v>
      </c>
      <c r="AJ108" s="343">
        <v>5</v>
      </c>
      <c r="AK108" s="343">
        <v>5</v>
      </c>
      <c r="AL108" s="343">
        <v>7</v>
      </c>
      <c r="AM108" s="343">
        <v>8</v>
      </c>
      <c r="AN108" s="343">
        <v>8</v>
      </c>
      <c r="AO108" s="343">
        <v>8</v>
      </c>
      <c r="AP108" s="343">
        <v>8</v>
      </c>
      <c r="AQ108" s="343">
        <v>8</v>
      </c>
      <c r="AR108" s="343">
        <v>9</v>
      </c>
      <c r="AS108" s="343">
        <v>9</v>
      </c>
      <c r="AT108" s="343">
        <v>10</v>
      </c>
      <c r="AU108" s="343">
        <v>10</v>
      </c>
      <c r="AV108" s="343">
        <v>11</v>
      </c>
      <c r="AW108" s="343">
        <v>10</v>
      </c>
      <c r="AX108" s="343">
        <v>10</v>
      </c>
      <c r="AY108" s="343">
        <v>11</v>
      </c>
      <c r="AZ108" s="343">
        <v>12</v>
      </c>
      <c r="BA108" s="343">
        <v>12</v>
      </c>
      <c r="BB108" s="343">
        <v>12</v>
      </c>
      <c r="BC108" s="343">
        <v>14</v>
      </c>
      <c r="BD108" s="343">
        <v>13</v>
      </c>
      <c r="BE108" s="343">
        <v>12</v>
      </c>
      <c r="BF108" s="343">
        <v>12</v>
      </c>
      <c r="BG108" s="343">
        <v>12</v>
      </c>
      <c r="BH108" s="343">
        <v>15</v>
      </c>
      <c r="BI108" s="343">
        <v>17</v>
      </c>
      <c r="BJ108" s="343">
        <v>19</v>
      </c>
      <c r="BK108" s="343">
        <v>20</v>
      </c>
      <c r="BL108" s="343">
        <v>20</v>
      </c>
      <c r="BM108" s="343">
        <v>20</v>
      </c>
      <c r="BN108" s="343">
        <v>22</v>
      </c>
      <c r="BO108" s="343">
        <v>21</v>
      </c>
      <c r="BP108" s="343">
        <v>23</v>
      </c>
      <c r="BQ108" s="343">
        <v>25</v>
      </c>
      <c r="BR108" s="343">
        <v>25</v>
      </c>
      <c r="BS108" s="343">
        <v>27</v>
      </c>
      <c r="BT108" s="343">
        <v>29</v>
      </c>
      <c r="BU108" s="343">
        <v>30</v>
      </c>
      <c r="BV108" s="343">
        <v>32</v>
      </c>
      <c r="BW108" s="343">
        <v>33</v>
      </c>
      <c r="BX108" s="343">
        <v>34</v>
      </c>
      <c r="BY108" s="343">
        <v>35</v>
      </c>
      <c r="BZ108" s="343">
        <v>38</v>
      </c>
      <c r="CA108" s="343">
        <v>40</v>
      </c>
      <c r="CB108" s="343">
        <v>41</v>
      </c>
      <c r="CC108" s="343">
        <v>46</v>
      </c>
      <c r="CD108" s="343">
        <v>44</v>
      </c>
      <c r="CE108" s="343">
        <v>42</v>
      </c>
      <c r="CF108" s="343">
        <v>41</v>
      </c>
    </row>
    <row r="109" spans="1:84" x14ac:dyDescent="0.3">
      <c r="A109" s="342" t="s">
        <v>1599</v>
      </c>
      <c r="B109" s="342" t="s">
        <v>1696</v>
      </c>
      <c r="C109" s="342" t="s">
        <v>1704</v>
      </c>
      <c r="D109" s="343">
        <v>1</v>
      </c>
      <c r="E109" s="343">
        <v>1</v>
      </c>
      <c r="F109" s="343">
        <v>0</v>
      </c>
      <c r="G109" s="343">
        <v>1</v>
      </c>
      <c r="H109" s="343">
        <v>0</v>
      </c>
      <c r="I109" s="343">
        <v>0</v>
      </c>
      <c r="J109" s="343">
        <v>0</v>
      </c>
      <c r="K109" s="343">
        <v>0</v>
      </c>
      <c r="L109" s="343">
        <v>0</v>
      </c>
      <c r="M109" s="343">
        <v>1</v>
      </c>
      <c r="N109" s="343">
        <v>0</v>
      </c>
      <c r="O109" s="343">
        <v>2</v>
      </c>
      <c r="P109" s="343">
        <v>0</v>
      </c>
      <c r="Q109" s="343">
        <v>1</v>
      </c>
      <c r="R109" s="343">
        <v>0</v>
      </c>
      <c r="S109" s="343">
        <v>2</v>
      </c>
      <c r="T109" s="343">
        <v>1</v>
      </c>
      <c r="U109" s="343">
        <v>3</v>
      </c>
      <c r="V109" s="343">
        <v>0</v>
      </c>
      <c r="W109" s="343">
        <v>1</v>
      </c>
      <c r="X109" s="343">
        <v>4</v>
      </c>
      <c r="Y109" s="343">
        <v>5</v>
      </c>
      <c r="Z109" s="343">
        <v>2</v>
      </c>
      <c r="AA109" s="343">
        <v>2</v>
      </c>
      <c r="AB109" s="343">
        <v>5</v>
      </c>
      <c r="AC109" s="343">
        <v>2</v>
      </c>
      <c r="AD109" s="343">
        <v>1</v>
      </c>
      <c r="AE109" s="343">
        <v>1</v>
      </c>
      <c r="AF109" s="343">
        <v>3</v>
      </c>
      <c r="AG109" s="343">
        <v>2</v>
      </c>
      <c r="AH109" s="343">
        <v>2</v>
      </c>
      <c r="AI109" s="343">
        <v>1</v>
      </c>
      <c r="AJ109" s="343">
        <v>1</v>
      </c>
      <c r="AK109" s="343">
        <v>2</v>
      </c>
      <c r="AL109" s="343">
        <v>3</v>
      </c>
      <c r="AM109" s="343">
        <v>3</v>
      </c>
      <c r="AN109" s="343">
        <v>4</v>
      </c>
      <c r="AO109" s="343">
        <v>4</v>
      </c>
      <c r="AP109" s="343">
        <v>4</v>
      </c>
      <c r="AQ109" s="343">
        <v>4</v>
      </c>
      <c r="AR109" s="343">
        <v>4</v>
      </c>
      <c r="AS109" s="343">
        <v>5</v>
      </c>
      <c r="AT109" s="343">
        <v>5</v>
      </c>
      <c r="AU109" s="343">
        <v>5</v>
      </c>
      <c r="AV109" s="343">
        <v>6</v>
      </c>
      <c r="AW109" s="343">
        <v>5</v>
      </c>
      <c r="AX109" s="343">
        <v>6</v>
      </c>
      <c r="AY109" s="343">
        <v>6</v>
      </c>
      <c r="AZ109" s="343">
        <v>6</v>
      </c>
      <c r="BA109" s="343">
        <v>7</v>
      </c>
      <c r="BB109" s="343">
        <v>7</v>
      </c>
      <c r="BC109" s="343">
        <v>7</v>
      </c>
      <c r="BD109" s="343">
        <v>7</v>
      </c>
      <c r="BE109" s="343">
        <v>7</v>
      </c>
      <c r="BF109" s="343">
        <v>7</v>
      </c>
      <c r="BG109" s="343">
        <v>7</v>
      </c>
      <c r="BH109" s="343">
        <v>7</v>
      </c>
      <c r="BI109" s="343">
        <v>8</v>
      </c>
      <c r="BJ109" s="343">
        <v>9</v>
      </c>
      <c r="BK109" s="343">
        <v>11</v>
      </c>
      <c r="BL109" s="343">
        <v>11</v>
      </c>
      <c r="BM109" s="343">
        <v>11</v>
      </c>
      <c r="BN109" s="343">
        <v>11</v>
      </c>
      <c r="BO109" s="343">
        <v>12</v>
      </c>
      <c r="BP109" s="343">
        <v>11</v>
      </c>
      <c r="BQ109" s="343">
        <v>13</v>
      </c>
      <c r="BR109" s="343">
        <v>14</v>
      </c>
      <c r="BS109" s="343">
        <v>13</v>
      </c>
      <c r="BT109" s="343">
        <v>14</v>
      </c>
      <c r="BU109" s="343">
        <v>16</v>
      </c>
      <c r="BV109" s="343">
        <v>17</v>
      </c>
      <c r="BW109" s="343">
        <v>17</v>
      </c>
      <c r="BX109" s="343">
        <v>18</v>
      </c>
      <c r="BY109" s="343">
        <v>19</v>
      </c>
      <c r="BZ109" s="343">
        <v>19</v>
      </c>
      <c r="CA109" s="343">
        <v>21</v>
      </c>
      <c r="CB109" s="343">
        <v>22</v>
      </c>
      <c r="CC109" s="343">
        <v>23</v>
      </c>
      <c r="CD109" s="343">
        <v>25</v>
      </c>
      <c r="CE109" s="343">
        <v>24</v>
      </c>
      <c r="CF109" s="343">
        <v>23</v>
      </c>
    </row>
    <row r="110" spans="1:84" x14ac:dyDescent="0.3">
      <c r="A110" s="342" t="s">
        <v>1600</v>
      </c>
      <c r="B110" s="342" t="s">
        <v>1696</v>
      </c>
      <c r="C110" s="342" t="s">
        <v>1704</v>
      </c>
      <c r="D110" s="343">
        <v>1</v>
      </c>
      <c r="E110" s="343">
        <v>1</v>
      </c>
      <c r="F110" s="343">
        <v>0</v>
      </c>
      <c r="G110" s="343">
        <v>0</v>
      </c>
      <c r="H110" s="343">
        <v>0</v>
      </c>
      <c r="I110" s="343">
        <v>0</v>
      </c>
      <c r="J110" s="343">
        <v>0</v>
      </c>
      <c r="K110" s="343">
        <v>0</v>
      </c>
      <c r="L110" s="343">
        <v>0</v>
      </c>
      <c r="M110" s="343">
        <v>0</v>
      </c>
      <c r="N110" s="343">
        <v>1</v>
      </c>
      <c r="O110" s="343">
        <v>0</v>
      </c>
      <c r="P110" s="343">
        <v>1</v>
      </c>
      <c r="Q110" s="343">
        <v>0</v>
      </c>
      <c r="R110" s="343">
        <v>1</v>
      </c>
      <c r="S110" s="343">
        <v>0</v>
      </c>
      <c r="T110" s="343">
        <v>1</v>
      </c>
      <c r="U110" s="343">
        <v>1</v>
      </c>
      <c r="V110" s="343">
        <v>2</v>
      </c>
      <c r="W110" s="343">
        <v>0</v>
      </c>
      <c r="X110" s="343">
        <v>0</v>
      </c>
      <c r="Y110" s="343">
        <v>3</v>
      </c>
      <c r="Z110" s="343">
        <v>0</v>
      </c>
      <c r="AA110" s="343">
        <v>0</v>
      </c>
      <c r="AB110" s="343">
        <v>1</v>
      </c>
      <c r="AC110" s="343">
        <v>4</v>
      </c>
      <c r="AD110" s="343">
        <v>2</v>
      </c>
      <c r="AE110" s="343">
        <v>0</v>
      </c>
      <c r="AF110" s="343">
        <v>0</v>
      </c>
      <c r="AG110" s="343">
        <v>1</v>
      </c>
      <c r="AH110" s="343">
        <v>1</v>
      </c>
      <c r="AI110" s="343">
        <v>1</v>
      </c>
      <c r="AJ110" s="343">
        <v>0</v>
      </c>
      <c r="AK110" s="343">
        <v>0</v>
      </c>
      <c r="AL110" s="343">
        <v>1</v>
      </c>
      <c r="AM110" s="343">
        <v>1</v>
      </c>
      <c r="AN110" s="343">
        <v>1</v>
      </c>
      <c r="AO110" s="343">
        <v>1</v>
      </c>
      <c r="AP110" s="343">
        <v>1</v>
      </c>
      <c r="AQ110" s="343">
        <v>2</v>
      </c>
      <c r="AR110" s="343">
        <v>1</v>
      </c>
      <c r="AS110" s="343">
        <v>1</v>
      </c>
      <c r="AT110" s="343">
        <v>2</v>
      </c>
      <c r="AU110" s="343">
        <v>2</v>
      </c>
      <c r="AV110" s="343">
        <v>2</v>
      </c>
      <c r="AW110" s="343">
        <v>3</v>
      </c>
      <c r="AX110" s="343">
        <v>2</v>
      </c>
      <c r="AY110" s="343">
        <v>3</v>
      </c>
      <c r="AZ110" s="343">
        <v>3</v>
      </c>
      <c r="BA110" s="343">
        <v>3</v>
      </c>
      <c r="BB110" s="343">
        <v>3</v>
      </c>
      <c r="BC110" s="343">
        <v>3</v>
      </c>
      <c r="BD110" s="343">
        <v>3</v>
      </c>
      <c r="BE110" s="343">
        <v>3</v>
      </c>
      <c r="BF110" s="343">
        <v>3</v>
      </c>
      <c r="BG110" s="343">
        <v>3</v>
      </c>
      <c r="BH110" s="343">
        <v>3</v>
      </c>
      <c r="BI110" s="343">
        <v>3</v>
      </c>
      <c r="BJ110" s="343">
        <v>4</v>
      </c>
      <c r="BK110" s="343">
        <v>4</v>
      </c>
      <c r="BL110" s="343">
        <v>5</v>
      </c>
      <c r="BM110" s="343">
        <v>5</v>
      </c>
      <c r="BN110" s="343">
        <v>5</v>
      </c>
      <c r="BO110" s="343">
        <v>6</v>
      </c>
      <c r="BP110" s="343">
        <v>6</v>
      </c>
      <c r="BQ110" s="343">
        <v>5</v>
      </c>
      <c r="BR110" s="343">
        <v>7</v>
      </c>
      <c r="BS110" s="343">
        <v>7</v>
      </c>
      <c r="BT110" s="343">
        <v>7</v>
      </c>
      <c r="BU110" s="343">
        <v>7</v>
      </c>
      <c r="BV110" s="343">
        <v>8</v>
      </c>
      <c r="BW110" s="343">
        <v>8</v>
      </c>
      <c r="BX110" s="343">
        <v>8</v>
      </c>
      <c r="BY110" s="343">
        <v>9</v>
      </c>
      <c r="BZ110" s="343">
        <v>10</v>
      </c>
      <c r="CA110" s="343">
        <v>10</v>
      </c>
      <c r="CB110" s="343">
        <v>11</v>
      </c>
      <c r="CC110" s="343">
        <v>11</v>
      </c>
      <c r="CD110" s="343">
        <v>11</v>
      </c>
      <c r="CE110" s="343">
        <v>13</v>
      </c>
      <c r="CF110" s="343">
        <v>12</v>
      </c>
    </row>
    <row r="111" spans="1:84" x14ac:dyDescent="0.3">
      <c r="A111" s="342" t="s">
        <v>1601</v>
      </c>
      <c r="B111" s="342" t="s">
        <v>1696</v>
      </c>
      <c r="C111" s="342" t="s">
        <v>1704</v>
      </c>
      <c r="D111" s="343">
        <v>0</v>
      </c>
      <c r="E111" s="343">
        <v>0</v>
      </c>
      <c r="F111" s="343">
        <v>1</v>
      </c>
      <c r="G111" s="343">
        <v>0</v>
      </c>
      <c r="H111" s="343">
        <v>0</v>
      </c>
      <c r="I111" s="343">
        <v>0</v>
      </c>
      <c r="J111" s="343">
        <v>0</v>
      </c>
      <c r="K111" s="343">
        <v>0</v>
      </c>
      <c r="L111" s="343">
        <v>0</v>
      </c>
      <c r="M111" s="343">
        <v>0</v>
      </c>
      <c r="N111" s="343">
        <v>0</v>
      </c>
      <c r="O111" s="343">
        <v>1</v>
      </c>
      <c r="P111" s="343">
        <v>0</v>
      </c>
      <c r="Q111" s="343">
        <v>0</v>
      </c>
      <c r="R111" s="343">
        <v>0</v>
      </c>
      <c r="S111" s="343">
        <v>1</v>
      </c>
      <c r="T111" s="343">
        <v>0</v>
      </c>
      <c r="U111" s="343">
        <v>1</v>
      </c>
      <c r="V111" s="343">
        <v>1</v>
      </c>
      <c r="W111" s="343">
        <v>2</v>
      </c>
      <c r="X111" s="343">
        <v>0</v>
      </c>
      <c r="Y111" s="343">
        <v>0</v>
      </c>
      <c r="Z111" s="343">
        <v>0</v>
      </c>
      <c r="AA111" s="343">
        <v>0</v>
      </c>
      <c r="AB111" s="343">
        <v>0</v>
      </c>
      <c r="AC111" s="343">
        <v>0</v>
      </c>
      <c r="AD111" s="343">
        <v>0</v>
      </c>
      <c r="AE111" s="343">
        <v>1</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1</v>
      </c>
      <c r="AV111" s="343">
        <v>1</v>
      </c>
      <c r="AW111" s="343">
        <v>1</v>
      </c>
      <c r="AX111" s="343">
        <v>1</v>
      </c>
      <c r="AY111" s="343">
        <v>1</v>
      </c>
      <c r="AZ111" s="343">
        <v>1</v>
      </c>
      <c r="BA111" s="343">
        <v>1</v>
      </c>
      <c r="BB111" s="343">
        <v>1</v>
      </c>
      <c r="BC111" s="343">
        <v>1</v>
      </c>
      <c r="BD111" s="343">
        <v>1</v>
      </c>
      <c r="BE111" s="343">
        <v>1</v>
      </c>
      <c r="BF111" s="343">
        <v>1</v>
      </c>
      <c r="BG111" s="343">
        <v>1</v>
      </c>
      <c r="BH111" s="343">
        <v>1</v>
      </c>
      <c r="BI111" s="343">
        <v>1</v>
      </c>
      <c r="BJ111" s="343">
        <v>1</v>
      </c>
      <c r="BK111" s="343">
        <v>1</v>
      </c>
      <c r="BL111" s="343">
        <v>1</v>
      </c>
      <c r="BM111" s="343">
        <v>2</v>
      </c>
      <c r="BN111" s="343">
        <v>2</v>
      </c>
      <c r="BO111" s="343">
        <v>2</v>
      </c>
      <c r="BP111" s="343">
        <v>3</v>
      </c>
      <c r="BQ111" s="343">
        <v>3</v>
      </c>
      <c r="BR111" s="343">
        <v>2</v>
      </c>
      <c r="BS111" s="343">
        <v>3</v>
      </c>
      <c r="BT111" s="343">
        <v>3</v>
      </c>
      <c r="BU111" s="343">
        <v>3</v>
      </c>
      <c r="BV111" s="343">
        <v>3</v>
      </c>
      <c r="BW111" s="343">
        <v>4</v>
      </c>
      <c r="BX111" s="343">
        <v>4</v>
      </c>
      <c r="BY111" s="343">
        <v>4</v>
      </c>
      <c r="BZ111" s="343">
        <v>4</v>
      </c>
      <c r="CA111" s="343">
        <v>4</v>
      </c>
      <c r="CB111" s="343">
        <v>4</v>
      </c>
      <c r="CC111" s="343">
        <v>5</v>
      </c>
      <c r="CD111" s="343">
        <v>5</v>
      </c>
      <c r="CE111" s="343">
        <v>5</v>
      </c>
      <c r="CF111" s="343">
        <v>6</v>
      </c>
    </row>
    <row r="112" spans="1:84" x14ac:dyDescent="0.3">
      <c r="A112" s="342" t="s">
        <v>1602</v>
      </c>
      <c r="B112" s="342" t="s">
        <v>1696</v>
      </c>
      <c r="C112" s="342" t="s">
        <v>1704</v>
      </c>
      <c r="D112" s="343">
        <v>0</v>
      </c>
      <c r="E112" s="343">
        <v>0</v>
      </c>
      <c r="F112" s="343">
        <v>0</v>
      </c>
      <c r="G112" s="343">
        <v>1</v>
      </c>
      <c r="H112" s="343">
        <v>0</v>
      </c>
      <c r="I112" s="343">
        <v>0</v>
      </c>
      <c r="J112" s="343">
        <v>0</v>
      </c>
      <c r="K112" s="343">
        <v>0</v>
      </c>
      <c r="L112" s="343">
        <v>0</v>
      </c>
      <c r="M112" s="343">
        <v>0</v>
      </c>
      <c r="N112" s="343">
        <v>0</v>
      </c>
      <c r="O112" s="343">
        <v>0</v>
      </c>
      <c r="P112" s="343">
        <v>1</v>
      </c>
      <c r="Q112" s="343">
        <v>0</v>
      </c>
      <c r="R112" s="343">
        <v>0</v>
      </c>
      <c r="S112" s="343">
        <v>0</v>
      </c>
      <c r="T112" s="343">
        <v>1</v>
      </c>
      <c r="U112" s="343">
        <v>0</v>
      </c>
      <c r="V112" s="343">
        <v>0</v>
      </c>
      <c r="W112" s="343">
        <v>1</v>
      </c>
      <c r="X112" s="343">
        <v>1</v>
      </c>
      <c r="Y112" s="343">
        <v>0</v>
      </c>
      <c r="Z112" s="343">
        <v>0</v>
      </c>
      <c r="AA112" s="343">
        <v>0</v>
      </c>
      <c r="AB112" s="343">
        <v>0</v>
      </c>
      <c r="AC112" s="343">
        <v>0</v>
      </c>
      <c r="AD112" s="343">
        <v>0</v>
      </c>
      <c r="AE112" s="343">
        <v>0</v>
      </c>
      <c r="AF112" s="343">
        <v>0</v>
      </c>
      <c r="AG112" s="343">
        <v>0</v>
      </c>
      <c r="AH112" s="343">
        <v>0</v>
      </c>
      <c r="AI112" s="343">
        <v>0</v>
      </c>
      <c r="AJ112" s="343">
        <v>0</v>
      </c>
      <c r="AK112" s="343">
        <v>0</v>
      </c>
      <c r="AL112" s="343">
        <v>0</v>
      </c>
      <c r="AM112" s="343">
        <v>0</v>
      </c>
      <c r="AN112" s="343">
        <v>0</v>
      </c>
      <c r="AO112" s="343">
        <v>0</v>
      </c>
      <c r="AP112" s="343">
        <v>0</v>
      </c>
      <c r="AQ112" s="343">
        <v>0</v>
      </c>
      <c r="AR112" s="343">
        <v>0</v>
      </c>
      <c r="AS112" s="343">
        <v>0</v>
      </c>
      <c r="AT112" s="343">
        <v>0</v>
      </c>
      <c r="AU112" s="343">
        <v>0</v>
      </c>
      <c r="AV112" s="343">
        <v>0</v>
      </c>
      <c r="AW112" s="343">
        <v>0</v>
      </c>
      <c r="AX112" s="343">
        <v>0</v>
      </c>
      <c r="AY112" s="343">
        <v>0</v>
      </c>
      <c r="AZ112" s="343">
        <v>0</v>
      </c>
      <c r="BA112" s="343">
        <v>0</v>
      </c>
      <c r="BB112" s="343">
        <v>0</v>
      </c>
      <c r="BC112" s="343">
        <v>0</v>
      </c>
      <c r="BD112" s="343">
        <v>0</v>
      </c>
      <c r="BE112" s="343">
        <v>0</v>
      </c>
      <c r="BF112" s="343">
        <v>0</v>
      </c>
      <c r="BG112" s="343">
        <v>0</v>
      </c>
      <c r="BH112" s="343">
        <v>0</v>
      </c>
      <c r="BI112" s="343">
        <v>0</v>
      </c>
      <c r="BJ112" s="343">
        <v>0</v>
      </c>
      <c r="BK112" s="343">
        <v>0</v>
      </c>
      <c r="BL112" s="343">
        <v>0</v>
      </c>
      <c r="BM112" s="343">
        <v>0</v>
      </c>
      <c r="BN112" s="343">
        <v>1</v>
      </c>
      <c r="BO112" s="343">
        <v>1</v>
      </c>
      <c r="BP112" s="343">
        <v>1</v>
      </c>
      <c r="BQ112" s="343">
        <v>1</v>
      </c>
      <c r="BR112" s="343">
        <v>1</v>
      </c>
      <c r="BS112" s="343">
        <v>1</v>
      </c>
      <c r="BT112" s="343">
        <v>1</v>
      </c>
      <c r="BU112" s="343">
        <v>1</v>
      </c>
      <c r="BV112" s="343">
        <v>1</v>
      </c>
      <c r="BW112" s="343">
        <v>1</v>
      </c>
      <c r="BX112" s="343">
        <v>1</v>
      </c>
      <c r="BY112" s="343">
        <v>1</v>
      </c>
      <c r="BZ112" s="343">
        <v>1</v>
      </c>
      <c r="CA112" s="343">
        <v>1</v>
      </c>
      <c r="CB112" s="343">
        <v>1</v>
      </c>
      <c r="CC112" s="343">
        <v>1</v>
      </c>
      <c r="CD112" s="343">
        <v>2</v>
      </c>
      <c r="CE112" s="343">
        <v>2</v>
      </c>
      <c r="CF112" s="343">
        <v>2</v>
      </c>
    </row>
    <row r="113" spans="1:85" x14ac:dyDescent="0.3">
      <c r="A113" s="342" t="s">
        <v>1603</v>
      </c>
      <c r="B113" s="342" t="s">
        <v>1696</v>
      </c>
      <c r="C113" s="342" t="s">
        <v>1704</v>
      </c>
      <c r="D113" s="343">
        <v>0</v>
      </c>
      <c r="E113" s="343">
        <v>0</v>
      </c>
      <c r="F113" s="343">
        <v>0</v>
      </c>
      <c r="G113" s="343">
        <v>0</v>
      </c>
      <c r="H113" s="343">
        <v>0</v>
      </c>
      <c r="I113" s="343">
        <v>0</v>
      </c>
      <c r="J113" s="343">
        <v>0</v>
      </c>
      <c r="K113" s="343">
        <v>0</v>
      </c>
      <c r="L113" s="343">
        <v>0</v>
      </c>
      <c r="M113" s="343">
        <v>0</v>
      </c>
      <c r="N113" s="343">
        <v>0</v>
      </c>
      <c r="O113" s="343">
        <v>0</v>
      </c>
      <c r="P113" s="343">
        <v>0</v>
      </c>
      <c r="Q113" s="343">
        <v>2</v>
      </c>
      <c r="R113" s="343">
        <v>0</v>
      </c>
      <c r="S113" s="343">
        <v>0</v>
      </c>
      <c r="T113" s="343">
        <v>0</v>
      </c>
      <c r="U113" s="343">
        <v>1</v>
      </c>
      <c r="V113" s="343">
        <v>0</v>
      </c>
      <c r="W113" s="343">
        <v>0</v>
      </c>
      <c r="X113" s="343">
        <v>1</v>
      </c>
      <c r="Y113" s="343">
        <v>0</v>
      </c>
      <c r="Z113" s="343">
        <v>0</v>
      </c>
      <c r="AA113" s="343">
        <v>0</v>
      </c>
      <c r="AB113" s="343">
        <v>0</v>
      </c>
      <c r="AC113" s="343">
        <v>0</v>
      </c>
      <c r="AD113" s="343">
        <v>0</v>
      </c>
      <c r="AE113" s="343">
        <v>0</v>
      </c>
      <c r="AF113" s="343">
        <v>0</v>
      </c>
      <c r="AG113" s="343">
        <v>0</v>
      </c>
      <c r="AH113" s="343">
        <v>0</v>
      </c>
      <c r="AI113" s="343">
        <v>0</v>
      </c>
      <c r="AJ113" s="343">
        <v>0</v>
      </c>
      <c r="AK113" s="343">
        <v>0</v>
      </c>
      <c r="AL113" s="343">
        <v>0</v>
      </c>
      <c r="AM113" s="343">
        <v>0</v>
      </c>
      <c r="AN113" s="343">
        <v>0</v>
      </c>
      <c r="AO113" s="343">
        <v>0</v>
      </c>
      <c r="AP113" s="343">
        <v>0</v>
      </c>
      <c r="AQ113" s="343">
        <v>0</v>
      </c>
      <c r="AR113" s="343">
        <v>0</v>
      </c>
      <c r="AS113" s="343">
        <v>0</v>
      </c>
      <c r="AT113" s="343">
        <v>0</v>
      </c>
      <c r="AU113" s="343">
        <v>0</v>
      </c>
      <c r="AV113" s="343">
        <v>0</v>
      </c>
      <c r="AW113" s="343">
        <v>0</v>
      </c>
      <c r="AX113" s="343">
        <v>0</v>
      </c>
      <c r="AY113" s="343">
        <v>0</v>
      </c>
      <c r="AZ113" s="343">
        <v>0</v>
      </c>
      <c r="BA113" s="343">
        <v>0</v>
      </c>
      <c r="BB113" s="343">
        <v>0</v>
      </c>
      <c r="BC113" s="343">
        <v>0</v>
      </c>
      <c r="BD113" s="343">
        <v>0</v>
      </c>
      <c r="BE113" s="343">
        <v>0</v>
      </c>
      <c r="BF113" s="343">
        <v>0</v>
      </c>
      <c r="BG113" s="343">
        <v>0</v>
      </c>
      <c r="BH113" s="343">
        <v>0</v>
      </c>
      <c r="BI113" s="343">
        <v>0</v>
      </c>
      <c r="BJ113" s="343">
        <v>0</v>
      </c>
      <c r="BK113" s="343">
        <v>0</v>
      </c>
      <c r="BL113" s="343">
        <v>0</v>
      </c>
      <c r="BM113" s="343">
        <v>0</v>
      </c>
      <c r="BN113" s="343">
        <v>0</v>
      </c>
      <c r="BO113" s="343">
        <v>0</v>
      </c>
      <c r="BP113" s="343">
        <v>0</v>
      </c>
      <c r="BQ113" s="343">
        <v>0</v>
      </c>
      <c r="BR113" s="343">
        <v>0</v>
      </c>
      <c r="BS113" s="343">
        <v>0</v>
      </c>
      <c r="BT113" s="343">
        <v>0</v>
      </c>
      <c r="BU113" s="343">
        <v>0</v>
      </c>
      <c r="BV113" s="343">
        <v>0</v>
      </c>
      <c r="BW113" s="343">
        <v>0</v>
      </c>
      <c r="BX113" s="343">
        <v>0</v>
      </c>
      <c r="BY113" s="343">
        <v>0</v>
      </c>
      <c r="BZ113" s="343">
        <v>0</v>
      </c>
      <c r="CA113" s="343">
        <v>0</v>
      </c>
      <c r="CB113" s="343">
        <v>0</v>
      </c>
      <c r="CC113" s="343">
        <v>0</v>
      </c>
      <c r="CD113" s="343">
        <v>0</v>
      </c>
      <c r="CE113" s="343">
        <v>1</v>
      </c>
      <c r="CF113" s="343">
        <v>1</v>
      </c>
    </row>
    <row r="114" spans="1:85" x14ac:dyDescent="0.3">
      <c r="A114" s="342" t="s">
        <v>1604</v>
      </c>
      <c r="B114" s="342" t="s">
        <v>1696</v>
      </c>
      <c r="C114" s="342" t="s">
        <v>1704</v>
      </c>
      <c r="D114" s="343">
        <v>0</v>
      </c>
      <c r="E114" s="343">
        <v>0</v>
      </c>
      <c r="F114" s="343">
        <v>0</v>
      </c>
      <c r="G114" s="343">
        <v>0</v>
      </c>
      <c r="H114" s="343">
        <v>0</v>
      </c>
      <c r="I114" s="343">
        <v>0</v>
      </c>
      <c r="J114" s="343">
        <v>0</v>
      </c>
      <c r="K114" s="343">
        <v>0</v>
      </c>
      <c r="L114" s="343">
        <v>0</v>
      </c>
      <c r="M114" s="343">
        <v>0</v>
      </c>
      <c r="N114" s="343">
        <v>0</v>
      </c>
      <c r="O114" s="343">
        <v>0</v>
      </c>
      <c r="P114" s="343">
        <v>0</v>
      </c>
      <c r="Q114" s="343">
        <v>0</v>
      </c>
      <c r="R114" s="343">
        <v>1</v>
      </c>
      <c r="S114" s="343">
        <v>0</v>
      </c>
      <c r="T114" s="343">
        <v>0</v>
      </c>
      <c r="U114" s="343">
        <v>0</v>
      </c>
      <c r="V114" s="343">
        <v>0</v>
      </c>
      <c r="W114" s="343">
        <v>0</v>
      </c>
      <c r="X114" s="343">
        <v>0</v>
      </c>
      <c r="Y114" s="343">
        <v>1</v>
      </c>
      <c r="Z114" s="343">
        <v>0</v>
      </c>
      <c r="AA114" s="343">
        <v>0</v>
      </c>
      <c r="AB114" s="343">
        <v>0</v>
      </c>
      <c r="AC114" s="343">
        <v>0</v>
      </c>
      <c r="AD114" s="343">
        <v>0</v>
      </c>
      <c r="AE114" s="343">
        <v>0</v>
      </c>
      <c r="AF114" s="343">
        <v>0</v>
      </c>
      <c r="AG114" s="343">
        <v>0</v>
      </c>
      <c r="AH114" s="343">
        <v>0</v>
      </c>
      <c r="AI114" s="343">
        <v>0</v>
      </c>
      <c r="AJ114" s="343">
        <v>0</v>
      </c>
      <c r="AK114" s="343">
        <v>0</v>
      </c>
      <c r="AL114" s="343">
        <v>0</v>
      </c>
      <c r="AM114" s="343">
        <v>0</v>
      </c>
      <c r="AN114" s="343">
        <v>0</v>
      </c>
      <c r="AO114" s="343">
        <v>0</v>
      </c>
      <c r="AP114" s="343">
        <v>0</v>
      </c>
      <c r="AQ114" s="343">
        <v>0</v>
      </c>
      <c r="AR114" s="343">
        <v>0</v>
      </c>
      <c r="AS114" s="343">
        <v>0</v>
      </c>
      <c r="AT114" s="343">
        <v>0</v>
      </c>
      <c r="AU114" s="343">
        <v>0</v>
      </c>
      <c r="AV114" s="343">
        <v>0</v>
      </c>
      <c r="AW114" s="343">
        <v>0</v>
      </c>
      <c r="AX114" s="343">
        <v>0</v>
      </c>
      <c r="AY114" s="343">
        <v>0</v>
      </c>
      <c r="AZ114" s="343">
        <v>0</v>
      </c>
      <c r="BA114" s="343">
        <v>0</v>
      </c>
      <c r="BB114" s="343">
        <v>0</v>
      </c>
      <c r="BC114" s="343">
        <v>0</v>
      </c>
      <c r="BD114" s="343">
        <v>0</v>
      </c>
      <c r="BE114" s="343">
        <v>0</v>
      </c>
      <c r="BF114" s="343">
        <v>0</v>
      </c>
      <c r="BG114" s="343">
        <v>0</v>
      </c>
      <c r="BH114" s="343">
        <v>0</v>
      </c>
      <c r="BI114" s="343">
        <v>0</v>
      </c>
      <c r="BJ114" s="343">
        <v>0</v>
      </c>
      <c r="BK114" s="343">
        <v>0</v>
      </c>
      <c r="BL114" s="343">
        <v>0</v>
      </c>
      <c r="BM114" s="343">
        <v>0</v>
      </c>
      <c r="BN114" s="343">
        <v>0</v>
      </c>
      <c r="BO114" s="343">
        <v>0</v>
      </c>
      <c r="BP114" s="343">
        <v>0</v>
      </c>
      <c r="BQ114" s="343">
        <v>0</v>
      </c>
      <c r="BR114" s="343">
        <v>0</v>
      </c>
      <c r="BS114" s="343">
        <v>0</v>
      </c>
      <c r="BT114" s="343">
        <v>0</v>
      </c>
      <c r="BU114" s="343">
        <v>0</v>
      </c>
      <c r="BV114" s="343">
        <v>0</v>
      </c>
      <c r="BW114" s="343">
        <v>0</v>
      </c>
      <c r="BX114" s="343">
        <v>0</v>
      </c>
      <c r="BY114" s="343">
        <v>0</v>
      </c>
      <c r="BZ114" s="343">
        <v>0</v>
      </c>
      <c r="CA114" s="343">
        <v>0</v>
      </c>
      <c r="CB114" s="343">
        <v>0</v>
      </c>
      <c r="CC114" s="343">
        <v>0</v>
      </c>
      <c r="CD114" s="343">
        <v>0</v>
      </c>
      <c r="CE114" s="343">
        <v>0</v>
      </c>
      <c r="CF114" s="343">
        <v>0</v>
      </c>
    </row>
    <row r="117" spans="1:85" x14ac:dyDescent="0.3">
      <c r="A117" s="338" t="s">
        <v>1606</v>
      </c>
      <c r="B117" s="338"/>
      <c r="C117" s="338"/>
    </row>
    <row r="118" spans="1:85" x14ac:dyDescent="0.3">
      <c r="A118" s="196" t="s">
        <v>1493</v>
      </c>
    </row>
    <row r="119" spans="1:85" ht="15" thickBot="1" x14ac:dyDescent="0.35">
      <c r="A119" s="196" t="s">
        <v>1494</v>
      </c>
    </row>
    <row r="120" spans="1:85" x14ac:dyDescent="0.3">
      <c r="A120" s="339"/>
      <c r="B120" s="339"/>
      <c r="C120" s="339"/>
      <c r="D120" s="340">
        <v>1991</v>
      </c>
      <c r="E120" s="340">
        <v>1992</v>
      </c>
      <c r="F120" s="340">
        <v>1993</v>
      </c>
      <c r="G120" s="340">
        <v>1994</v>
      </c>
      <c r="H120" s="340">
        <v>1995</v>
      </c>
      <c r="I120" s="340">
        <v>1996</v>
      </c>
      <c r="J120" s="340">
        <v>1997</v>
      </c>
      <c r="K120" s="340">
        <v>1998</v>
      </c>
      <c r="L120" s="340">
        <v>1999</v>
      </c>
      <c r="M120" s="340">
        <v>2000</v>
      </c>
      <c r="N120" s="340">
        <v>2001</v>
      </c>
      <c r="O120" s="340">
        <v>2002</v>
      </c>
      <c r="P120" s="340">
        <v>2003</v>
      </c>
      <c r="Q120" s="340">
        <v>2004</v>
      </c>
      <c r="R120" s="340">
        <v>2005</v>
      </c>
      <c r="S120" s="340">
        <v>2006</v>
      </c>
      <c r="T120" s="340">
        <v>2007</v>
      </c>
      <c r="U120" s="340">
        <v>2008</v>
      </c>
      <c r="V120" s="340">
        <v>2009</v>
      </c>
      <c r="W120" s="340">
        <v>2010</v>
      </c>
      <c r="X120" s="340">
        <v>2011</v>
      </c>
      <c r="Y120" s="340">
        <v>2012</v>
      </c>
      <c r="Z120" s="340">
        <v>2013</v>
      </c>
      <c r="AA120" s="340">
        <v>2014</v>
      </c>
      <c r="AB120" s="340">
        <v>2015</v>
      </c>
      <c r="AC120" s="340">
        <v>2016</v>
      </c>
      <c r="AD120" s="340">
        <v>2017</v>
      </c>
      <c r="AE120" s="340">
        <v>2018</v>
      </c>
      <c r="AF120" s="340">
        <v>2019</v>
      </c>
      <c r="AG120" s="340">
        <v>2020</v>
      </c>
      <c r="AH120" s="340">
        <v>2021</v>
      </c>
      <c r="AI120" s="340">
        <v>2022</v>
      </c>
      <c r="AJ120" s="340">
        <v>2023</v>
      </c>
      <c r="AK120" s="340">
        <v>2024</v>
      </c>
      <c r="AL120" s="340">
        <v>2025</v>
      </c>
      <c r="AM120" s="340">
        <v>2026</v>
      </c>
      <c r="AN120" s="340">
        <v>2027</v>
      </c>
      <c r="AO120" s="340">
        <v>2028</v>
      </c>
      <c r="AP120" s="340">
        <v>2029</v>
      </c>
      <c r="AQ120" s="340">
        <v>2030</v>
      </c>
      <c r="AR120" s="340">
        <v>2031</v>
      </c>
      <c r="AS120" s="340">
        <v>2032</v>
      </c>
      <c r="AT120" s="340">
        <v>2033</v>
      </c>
      <c r="AU120" s="340">
        <v>2034</v>
      </c>
      <c r="AV120" s="340">
        <v>2035</v>
      </c>
      <c r="AW120" s="340">
        <v>2036</v>
      </c>
      <c r="AX120" s="340">
        <v>2037</v>
      </c>
      <c r="AY120" s="340">
        <v>2038</v>
      </c>
      <c r="AZ120" s="340">
        <v>2039</v>
      </c>
      <c r="BA120" s="340">
        <v>2040</v>
      </c>
      <c r="BB120" s="340">
        <v>2041</v>
      </c>
      <c r="BC120" s="340">
        <v>2042</v>
      </c>
      <c r="BD120" s="340">
        <v>2043</v>
      </c>
      <c r="BE120" s="340">
        <v>2044</v>
      </c>
      <c r="BF120" s="340">
        <v>2045</v>
      </c>
      <c r="BG120" s="340">
        <v>2046</v>
      </c>
      <c r="BH120" s="340">
        <v>2047</v>
      </c>
      <c r="BI120" s="340">
        <v>2048</v>
      </c>
      <c r="BJ120" s="340">
        <v>2049</v>
      </c>
      <c r="BK120" s="340">
        <v>2050</v>
      </c>
      <c r="BL120" s="340">
        <v>2051</v>
      </c>
      <c r="BM120" s="340">
        <v>2052</v>
      </c>
      <c r="BN120" s="340">
        <v>2053</v>
      </c>
      <c r="BO120" s="340">
        <v>2054</v>
      </c>
      <c r="BP120" s="340">
        <v>2055</v>
      </c>
      <c r="BQ120" s="340">
        <v>2056</v>
      </c>
      <c r="BR120" s="340">
        <v>2057</v>
      </c>
      <c r="BS120" s="340">
        <v>2058</v>
      </c>
      <c r="BT120" s="340">
        <v>2059</v>
      </c>
      <c r="BU120" s="340">
        <v>2060</v>
      </c>
      <c r="BV120" s="340">
        <v>2061</v>
      </c>
      <c r="BW120" s="340">
        <v>2062</v>
      </c>
      <c r="BX120" s="340">
        <v>2063</v>
      </c>
      <c r="BY120" s="340">
        <v>2064</v>
      </c>
      <c r="BZ120" s="340">
        <v>2065</v>
      </c>
      <c r="CA120" s="340">
        <v>2066</v>
      </c>
      <c r="CB120" s="340">
        <v>2067</v>
      </c>
      <c r="CC120" s="340">
        <v>2068</v>
      </c>
      <c r="CD120" s="340">
        <v>2069</v>
      </c>
      <c r="CE120" s="340">
        <v>2070</v>
      </c>
      <c r="CF120" s="340">
        <v>2071</v>
      </c>
    </row>
    <row r="121" spans="1:85" x14ac:dyDescent="0.3">
      <c r="A121" s="342" t="s">
        <v>1495</v>
      </c>
      <c r="B121" s="342"/>
      <c r="C121" s="342"/>
      <c r="D121" s="343">
        <v>1788</v>
      </c>
      <c r="E121" s="343">
        <v>1844</v>
      </c>
      <c r="F121" s="343">
        <v>1785</v>
      </c>
      <c r="G121" s="343">
        <v>1726</v>
      </c>
      <c r="H121" s="343">
        <v>1705</v>
      </c>
      <c r="I121" s="343">
        <v>1589</v>
      </c>
      <c r="J121" s="343">
        <v>1557</v>
      </c>
      <c r="K121" s="343">
        <v>1625</v>
      </c>
      <c r="L121" s="343">
        <v>1415</v>
      </c>
      <c r="M121" s="343">
        <v>1432</v>
      </c>
      <c r="N121" s="343">
        <v>1442</v>
      </c>
      <c r="O121" s="343">
        <v>1391</v>
      </c>
      <c r="P121" s="343">
        <v>1399</v>
      </c>
      <c r="Q121" s="343">
        <v>1374</v>
      </c>
      <c r="R121" s="343">
        <v>1415</v>
      </c>
      <c r="S121" s="343">
        <v>1457</v>
      </c>
      <c r="T121" s="343">
        <v>1455</v>
      </c>
      <c r="U121" s="343">
        <v>1524</v>
      </c>
      <c r="V121" s="343">
        <v>1541</v>
      </c>
      <c r="W121" s="343">
        <v>1526</v>
      </c>
      <c r="X121" s="343">
        <v>1622</v>
      </c>
      <c r="Y121" s="343">
        <v>1612</v>
      </c>
      <c r="Z121" s="343">
        <v>1513</v>
      </c>
      <c r="AA121" s="343">
        <v>1564</v>
      </c>
      <c r="AB121" s="343">
        <v>1489</v>
      </c>
      <c r="AC121" s="343">
        <v>1589</v>
      </c>
      <c r="AD121" s="343">
        <v>1483</v>
      </c>
      <c r="AE121" s="343">
        <v>1516</v>
      </c>
      <c r="AF121" s="343">
        <v>1551</v>
      </c>
      <c r="AG121" s="343">
        <v>1585</v>
      </c>
      <c r="AH121" s="343">
        <v>1621</v>
      </c>
      <c r="AI121" s="343">
        <v>1623</v>
      </c>
      <c r="AJ121" s="343">
        <v>1619</v>
      </c>
      <c r="AK121" s="343">
        <v>1606</v>
      </c>
      <c r="AL121" s="343">
        <v>1594</v>
      </c>
      <c r="AM121" s="343">
        <v>1577</v>
      </c>
      <c r="AN121" s="343">
        <v>1560</v>
      </c>
      <c r="AO121" s="343">
        <v>1547</v>
      </c>
      <c r="AP121" s="343">
        <v>1536</v>
      </c>
      <c r="AQ121" s="343">
        <v>1528</v>
      </c>
      <c r="AR121" s="343">
        <v>1524</v>
      </c>
      <c r="AS121" s="343">
        <v>1523</v>
      </c>
      <c r="AT121" s="343">
        <v>1528</v>
      </c>
      <c r="AU121" s="343">
        <v>1537</v>
      </c>
      <c r="AV121" s="343">
        <v>1549</v>
      </c>
      <c r="AW121" s="343">
        <v>1560</v>
      </c>
      <c r="AX121" s="343">
        <v>1572</v>
      </c>
      <c r="AY121" s="343">
        <v>1586</v>
      </c>
      <c r="AZ121" s="343">
        <v>1597</v>
      </c>
      <c r="BA121" s="343">
        <v>1609</v>
      </c>
      <c r="BB121" s="343">
        <v>1617</v>
      </c>
      <c r="BC121" s="343">
        <v>1626</v>
      </c>
      <c r="BD121" s="343">
        <v>1632</v>
      </c>
      <c r="BE121" s="343">
        <v>1640</v>
      </c>
      <c r="BF121" s="343">
        <v>1646</v>
      </c>
      <c r="BG121" s="343">
        <v>1653</v>
      </c>
      <c r="BH121" s="343">
        <v>1658</v>
      </c>
      <c r="BI121" s="343">
        <v>1663</v>
      </c>
      <c r="BJ121" s="343">
        <v>1668</v>
      </c>
      <c r="BK121" s="343">
        <v>1672</v>
      </c>
      <c r="BL121" s="343">
        <v>1675</v>
      </c>
      <c r="BM121" s="343">
        <v>1674</v>
      </c>
      <c r="BN121" s="343">
        <v>1670</v>
      </c>
      <c r="BO121" s="343">
        <v>1667</v>
      </c>
      <c r="BP121" s="343">
        <v>1661</v>
      </c>
      <c r="BQ121" s="343">
        <v>1657</v>
      </c>
      <c r="BR121" s="343">
        <v>1650</v>
      </c>
      <c r="BS121" s="343">
        <v>1647</v>
      </c>
      <c r="BT121" s="343">
        <v>1646</v>
      </c>
      <c r="BU121" s="343">
        <v>1646</v>
      </c>
      <c r="BV121" s="343">
        <v>1647</v>
      </c>
      <c r="BW121" s="343">
        <v>1652</v>
      </c>
      <c r="BX121" s="343">
        <v>1656</v>
      </c>
      <c r="BY121" s="343">
        <v>1660</v>
      </c>
      <c r="BZ121" s="343">
        <v>1665</v>
      </c>
      <c r="CA121" s="343">
        <v>1672</v>
      </c>
      <c r="CB121" s="343">
        <v>1678</v>
      </c>
      <c r="CC121" s="343">
        <v>1684</v>
      </c>
      <c r="CD121" s="343">
        <v>1692</v>
      </c>
      <c r="CE121" s="343">
        <v>1698</v>
      </c>
      <c r="CF121" s="343">
        <v>1703</v>
      </c>
      <c r="CG121" s="341"/>
    </row>
    <row r="122" spans="1:85" x14ac:dyDescent="0.3">
      <c r="A122" s="342" t="s">
        <v>1496</v>
      </c>
      <c r="B122" s="342"/>
      <c r="C122" s="342"/>
      <c r="D122" s="343">
        <v>1735</v>
      </c>
      <c r="E122" s="343">
        <v>1788</v>
      </c>
      <c r="F122" s="343">
        <v>1866</v>
      </c>
      <c r="G122" s="343">
        <v>1771</v>
      </c>
      <c r="H122" s="343">
        <v>1713</v>
      </c>
      <c r="I122" s="343">
        <v>1710</v>
      </c>
      <c r="J122" s="343">
        <v>1585</v>
      </c>
      <c r="K122" s="343">
        <v>1569</v>
      </c>
      <c r="L122" s="343">
        <v>1639</v>
      </c>
      <c r="M122" s="343">
        <v>1425</v>
      </c>
      <c r="N122" s="343">
        <v>1430</v>
      </c>
      <c r="O122" s="343">
        <v>1447</v>
      </c>
      <c r="P122" s="343">
        <v>1388</v>
      </c>
      <c r="Q122" s="343">
        <v>1410</v>
      </c>
      <c r="R122" s="343">
        <v>1377</v>
      </c>
      <c r="S122" s="343">
        <v>1437</v>
      </c>
      <c r="T122" s="343">
        <v>1455</v>
      </c>
      <c r="U122" s="343">
        <v>1476</v>
      </c>
      <c r="V122" s="343">
        <v>1560</v>
      </c>
      <c r="W122" s="343">
        <v>1552</v>
      </c>
      <c r="X122" s="343">
        <v>1540</v>
      </c>
      <c r="Y122" s="343">
        <v>1639</v>
      </c>
      <c r="Z122" s="343">
        <v>1615</v>
      </c>
      <c r="AA122" s="343">
        <v>1544</v>
      </c>
      <c r="AB122" s="343">
        <v>1574</v>
      </c>
      <c r="AC122" s="343">
        <v>1523</v>
      </c>
      <c r="AD122" s="343">
        <v>1612</v>
      </c>
      <c r="AE122" s="343">
        <v>1507</v>
      </c>
      <c r="AF122" s="343">
        <v>1538</v>
      </c>
      <c r="AG122" s="343">
        <v>1573</v>
      </c>
      <c r="AH122" s="343">
        <v>1609</v>
      </c>
      <c r="AI122" s="343">
        <v>1646</v>
      </c>
      <c r="AJ122" s="343">
        <v>1646</v>
      </c>
      <c r="AK122" s="343">
        <v>1643</v>
      </c>
      <c r="AL122" s="343">
        <v>1628</v>
      </c>
      <c r="AM122" s="343">
        <v>1616</v>
      </c>
      <c r="AN122" s="343">
        <v>1597</v>
      </c>
      <c r="AO122" s="343">
        <v>1581</v>
      </c>
      <c r="AP122" s="343">
        <v>1566</v>
      </c>
      <c r="AQ122" s="343">
        <v>1556</v>
      </c>
      <c r="AR122" s="343">
        <v>1548</v>
      </c>
      <c r="AS122" s="343">
        <v>1543</v>
      </c>
      <c r="AT122" s="343">
        <v>1542</v>
      </c>
      <c r="AU122" s="343">
        <v>1548</v>
      </c>
      <c r="AV122" s="343">
        <v>1559</v>
      </c>
      <c r="AW122" s="343">
        <v>1571</v>
      </c>
      <c r="AX122" s="343">
        <v>1583</v>
      </c>
      <c r="AY122" s="343">
        <v>1596</v>
      </c>
      <c r="AZ122" s="343">
        <v>1610</v>
      </c>
      <c r="BA122" s="343">
        <v>1619</v>
      </c>
      <c r="BB122" s="343">
        <v>1631</v>
      </c>
      <c r="BC122" s="343">
        <v>1640</v>
      </c>
      <c r="BD122" s="343">
        <v>1650</v>
      </c>
      <c r="BE122" s="343">
        <v>1657</v>
      </c>
      <c r="BF122" s="343">
        <v>1666</v>
      </c>
      <c r="BG122" s="343">
        <v>1671</v>
      </c>
      <c r="BH122" s="343">
        <v>1678</v>
      </c>
      <c r="BI122" s="343">
        <v>1683</v>
      </c>
      <c r="BJ122" s="343">
        <v>1689</v>
      </c>
      <c r="BK122" s="343">
        <v>1694</v>
      </c>
      <c r="BL122" s="343">
        <v>1697</v>
      </c>
      <c r="BM122" s="343">
        <v>1702</v>
      </c>
      <c r="BN122" s="343">
        <v>1700</v>
      </c>
      <c r="BO122" s="343">
        <v>1696</v>
      </c>
      <c r="BP122" s="343">
        <v>1691</v>
      </c>
      <c r="BQ122" s="343">
        <v>1684</v>
      </c>
      <c r="BR122" s="343">
        <v>1681</v>
      </c>
      <c r="BS122" s="343">
        <v>1673</v>
      </c>
      <c r="BT122" s="343">
        <v>1670</v>
      </c>
      <c r="BU122" s="343">
        <v>1669</v>
      </c>
      <c r="BV122" s="343">
        <v>1670</v>
      </c>
      <c r="BW122" s="343">
        <v>1671</v>
      </c>
      <c r="BX122" s="343">
        <v>1675</v>
      </c>
      <c r="BY122" s="343">
        <v>1681</v>
      </c>
      <c r="BZ122" s="343">
        <v>1683</v>
      </c>
      <c r="CA122" s="343">
        <v>1688</v>
      </c>
      <c r="CB122" s="343">
        <v>1695</v>
      </c>
      <c r="CC122" s="343">
        <v>1703</v>
      </c>
      <c r="CD122" s="343">
        <v>1709</v>
      </c>
      <c r="CE122" s="343">
        <v>1716</v>
      </c>
      <c r="CF122" s="343">
        <v>1722</v>
      </c>
    </row>
    <row r="123" spans="1:85" x14ac:dyDescent="0.3">
      <c r="A123" s="342" t="s">
        <v>1497</v>
      </c>
      <c r="B123" s="342"/>
      <c r="C123" s="342"/>
      <c r="D123" s="343">
        <v>1653</v>
      </c>
      <c r="E123" s="343">
        <v>1744</v>
      </c>
      <c r="F123" s="343">
        <v>1796</v>
      </c>
      <c r="G123" s="343">
        <v>1846</v>
      </c>
      <c r="H123" s="343">
        <v>1770</v>
      </c>
      <c r="I123" s="343">
        <v>1717</v>
      </c>
      <c r="J123" s="343">
        <v>1710</v>
      </c>
      <c r="K123" s="343">
        <v>1590</v>
      </c>
      <c r="L123" s="343">
        <v>1554</v>
      </c>
      <c r="M123" s="343">
        <v>1645</v>
      </c>
      <c r="N123" s="343">
        <v>1439</v>
      </c>
      <c r="O123" s="343">
        <v>1440</v>
      </c>
      <c r="P123" s="343">
        <v>1448</v>
      </c>
      <c r="Q123" s="343">
        <v>1393</v>
      </c>
      <c r="R123" s="343">
        <v>1408</v>
      </c>
      <c r="S123" s="343">
        <v>1385</v>
      </c>
      <c r="T123" s="343">
        <v>1445</v>
      </c>
      <c r="U123" s="343">
        <v>1462</v>
      </c>
      <c r="V123" s="343">
        <v>1502</v>
      </c>
      <c r="W123" s="343">
        <v>1580</v>
      </c>
      <c r="X123" s="343">
        <v>1570</v>
      </c>
      <c r="Y123" s="343">
        <v>1552</v>
      </c>
      <c r="Z123" s="343">
        <v>1654</v>
      </c>
      <c r="AA123" s="343">
        <v>1621</v>
      </c>
      <c r="AB123" s="343">
        <v>1552</v>
      </c>
      <c r="AC123" s="343">
        <v>1580</v>
      </c>
      <c r="AD123" s="343">
        <v>1542</v>
      </c>
      <c r="AE123" s="343">
        <v>1623</v>
      </c>
      <c r="AF123" s="343">
        <v>1515</v>
      </c>
      <c r="AG123" s="343">
        <v>1549</v>
      </c>
      <c r="AH123" s="343">
        <v>1587</v>
      </c>
      <c r="AI123" s="343">
        <v>1621</v>
      </c>
      <c r="AJ123" s="343">
        <v>1657</v>
      </c>
      <c r="AK123" s="343">
        <v>1657</v>
      </c>
      <c r="AL123" s="343">
        <v>1652</v>
      </c>
      <c r="AM123" s="343">
        <v>1637</v>
      </c>
      <c r="AN123" s="343">
        <v>1623</v>
      </c>
      <c r="AO123" s="343">
        <v>1607</v>
      </c>
      <c r="AP123" s="343">
        <v>1588</v>
      </c>
      <c r="AQ123" s="343">
        <v>1573</v>
      </c>
      <c r="AR123" s="343">
        <v>1564</v>
      </c>
      <c r="AS123" s="343">
        <v>1556</v>
      </c>
      <c r="AT123" s="343">
        <v>1552</v>
      </c>
      <c r="AU123" s="343">
        <v>1550</v>
      </c>
      <c r="AV123" s="343">
        <v>1558</v>
      </c>
      <c r="AW123" s="343">
        <v>1568</v>
      </c>
      <c r="AX123" s="343">
        <v>1579</v>
      </c>
      <c r="AY123" s="343">
        <v>1590</v>
      </c>
      <c r="AZ123" s="343">
        <v>1603</v>
      </c>
      <c r="BA123" s="343">
        <v>1619</v>
      </c>
      <c r="BB123" s="343">
        <v>1626</v>
      </c>
      <c r="BC123" s="343">
        <v>1638</v>
      </c>
      <c r="BD123" s="343">
        <v>1645</v>
      </c>
      <c r="BE123" s="343">
        <v>1655</v>
      </c>
      <c r="BF123" s="343">
        <v>1663</v>
      </c>
      <c r="BG123" s="343">
        <v>1673</v>
      </c>
      <c r="BH123" s="343">
        <v>1679</v>
      </c>
      <c r="BI123" s="343">
        <v>1684</v>
      </c>
      <c r="BJ123" s="343">
        <v>1692</v>
      </c>
      <c r="BK123" s="343">
        <v>1698</v>
      </c>
      <c r="BL123" s="343">
        <v>1704</v>
      </c>
      <c r="BM123" s="343">
        <v>1706</v>
      </c>
      <c r="BN123" s="343">
        <v>1710</v>
      </c>
      <c r="BO123" s="343">
        <v>1710</v>
      </c>
      <c r="BP123" s="343">
        <v>1706</v>
      </c>
      <c r="BQ123" s="343">
        <v>1698</v>
      </c>
      <c r="BR123" s="343">
        <v>1691</v>
      </c>
      <c r="BS123" s="343">
        <v>1688</v>
      </c>
      <c r="BT123" s="343">
        <v>1682</v>
      </c>
      <c r="BU123" s="343">
        <v>1678</v>
      </c>
      <c r="BV123" s="343">
        <v>1679</v>
      </c>
      <c r="BW123" s="343">
        <v>1680</v>
      </c>
      <c r="BX123" s="343">
        <v>1680</v>
      </c>
      <c r="BY123" s="343">
        <v>1684</v>
      </c>
      <c r="BZ123" s="343">
        <v>1690</v>
      </c>
      <c r="CA123" s="343">
        <v>1691</v>
      </c>
      <c r="CB123" s="343">
        <v>1698</v>
      </c>
      <c r="CC123" s="343">
        <v>1702</v>
      </c>
      <c r="CD123" s="343">
        <v>1709</v>
      </c>
      <c r="CE123" s="343">
        <v>1716</v>
      </c>
      <c r="CF123" s="343">
        <v>1723</v>
      </c>
    </row>
    <row r="124" spans="1:85" x14ac:dyDescent="0.3">
      <c r="A124" s="342" t="s">
        <v>1498</v>
      </c>
      <c r="B124" s="342"/>
      <c r="C124" s="342"/>
      <c r="D124" s="343">
        <v>1730</v>
      </c>
      <c r="E124" s="343">
        <v>1650</v>
      </c>
      <c r="F124" s="343">
        <v>1748</v>
      </c>
      <c r="G124" s="343">
        <v>1784</v>
      </c>
      <c r="H124" s="343">
        <v>1853</v>
      </c>
      <c r="I124" s="343">
        <v>1781</v>
      </c>
      <c r="J124" s="343">
        <v>1717</v>
      </c>
      <c r="K124" s="343">
        <v>1701</v>
      </c>
      <c r="L124" s="343">
        <v>1594</v>
      </c>
      <c r="M124" s="343">
        <v>1552</v>
      </c>
      <c r="N124" s="343">
        <v>1637</v>
      </c>
      <c r="O124" s="343">
        <v>1442</v>
      </c>
      <c r="P124" s="343">
        <v>1445</v>
      </c>
      <c r="Q124" s="343">
        <v>1464</v>
      </c>
      <c r="R124" s="343">
        <v>1402</v>
      </c>
      <c r="S124" s="343">
        <v>1430</v>
      </c>
      <c r="T124" s="343">
        <v>1392</v>
      </c>
      <c r="U124" s="343">
        <v>1454</v>
      </c>
      <c r="V124" s="343">
        <v>1489</v>
      </c>
      <c r="W124" s="343">
        <v>1507</v>
      </c>
      <c r="X124" s="343">
        <v>1607</v>
      </c>
      <c r="Y124" s="343">
        <v>1574</v>
      </c>
      <c r="Z124" s="343">
        <v>1557</v>
      </c>
      <c r="AA124" s="343">
        <v>1659</v>
      </c>
      <c r="AB124" s="343">
        <v>1642</v>
      </c>
      <c r="AC124" s="343">
        <v>1556</v>
      </c>
      <c r="AD124" s="343">
        <v>1585</v>
      </c>
      <c r="AE124" s="343">
        <v>1557</v>
      </c>
      <c r="AF124" s="343">
        <v>1636</v>
      </c>
      <c r="AG124" s="343">
        <v>1530</v>
      </c>
      <c r="AH124" s="343">
        <v>1561</v>
      </c>
      <c r="AI124" s="343">
        <v>1600</v>
      </c>
      <c r="AJ124" s="343">
        <v>1636</v>
      </c>
      <c r="AK124" s="343">
        <v>1670</v>
      </c>
      <c r="AL124" s="343">
        <v>1670</v>
      </c>
      <c r="AM124" s="343">
        <v>1664</v>
      </c>
      <c r="AN124" s="343">
        <v>1648</v>
      </c>
      <c r="AO124" s="343">
        <v>1638</v>
      </c>
      <c r="AP124" s="343">
        <v>1619</v>
      </c>
      <c r="AQ124" s="343">
        <v>1603</v>
      </c>
      <c r="AR124" s="343">
        <v>1588</v>
      </c>
      <c r="AS124" s="343">
        <v>1579</v>
      </c>
      <c r="AT124" s="343">
        <v>1569</v>
      </c>
      <c r="AU124" s="343">
        <v>1566</v>
      </c>
      <c r="AV124" s="343">
        <v>1561</v>
      </c>
      <c r="AW124" s="343">
        <v>1573</v>
      </c>
      <c r="AX124" s="343">
        <v>1581</v>
      </c>
      <c r="AY124" s="343">
        <v>1595</v>
      </c>
      <c r="AZ124" s="343">
        <v>1603</v>
      </c>
      <c r="BA124" s="343">
        <v>1618</v>
      </c>
      <c r="BB124" s="343">
        <v>1636</v>
      </c>
      <c r="BC124" s="343">
        <v>1642</v>
      </c>
      <c r="BD124" s="343">
        <v>1652</v>
      </c>
      <c r="BE124" s="343">
        <v>1657</v>
      </c>
      <c r="BF124" s="343">
        <v>1667</v>
      </c>
      <c r="BG124" s="343">
        <v>1675</v>
      </c>
      <c r="BH124" s="343">
        <v>1685</v>
      </c>
      <c r="BI124" s="343">
        <v>1689</v>
      </c>
      <c r="BJ124" s="343">
        <v>1695</v>
      </c>
      <c r="BK124" s="343">
        <v>1704</v>
      </c>
      <c r="BL124" s="343">
        <v>1708</v>
      </c>
      <c r="BM124" s="343">
        <v>1715</v>
      </c>
      <c r="BN124" s="343">
        <v>1716</v>
      </c>
      <c r="BO124" s="343">
        <v>1721</v>
      </c>
      <c r="BP124" s="343">
        <v>1720</v>
      </c>
      <c r="BQ124" s="343">
        <v>1717</v>
      </c>
      <c r="BR124" s="343">
        <v>1711</v>
      </c>
      <c r="BS124" s="343">
        <v>1704</v>
      </c>
      <c r="BT124" s="343">
        <v>1701</v>
      </c>
      <c r="BU124" s="343">
        <v>1696</v>
      </c>
      <c r="BV124" s="343">
        <v>1693</v>
      </c>
      <c r="BW124" s="343">
        <v>1693</v>
      </c>
      <c r="BX124" s="343">
        <v>1694</v>
      </c>
      <c r="BY124" s="343">
        <v>1694</v>
      </c>
      <c r="BZ124" s="343">
        <v>1698</v>
      </c>
      <c r="CA124" s="343">
        <v>1703</v>
      </c>
      <c r="CB124" s="343">
        <v>1704</v>
      </c>
      <c r="CC124" s="343">
        <v>1710</v>
      </c>
      <c r="CD124" s="343">
        <v>1713</v>
      </c>
      <c r="CE124" s="343">
        <v>1720</v>
      </c>
      <c r="CF124" s="343">
        <v>1728</v>
      </c>
    </row>
    <row r="125" spans="1:85" x14ac:dyDescent="0.3">
      <c r="A125" s="342" t="s">
        <v>1499</v>
      </c>
      <c r="B125" s="342"/>
      <c r="C125" s="342"/>
      <c r="D125" s="343">
        <v>1690</v>
      </c>
      <c r="E125" s="343">
        <v>1715</v>
      </c>
      <c r="F125" s="343">
        <v>1649</v>
      </c>
      <c r="G125" s="343">
        <v>1761</v>
      </c>
      <c r="H125" s="343">
        <v>1785</v>
      </c>
      <c r="I125" s="343">
        <v>1847</v>
      </c>
      <c r="J125" s="343">
        <v>1774</v>
      </c>
      <c r="K125" s="343">
        <v>1734</v>
      </c>
      <c r="L125" s="343">
        <v>1702</v>
      </c>
      <c r="M125" s="343">
        <v>1594</v>
      </c>
      <c r="N125" s="343">
        <v>1557</v>
      </c>
      <c r="O125" s="343">
        <v>1646</v>
      </c>
      <c r="P125" s="343">
        <v>1441</v>
      </c>
      <c r="Q125" s="343">
        <v>1439</v>
      </c>
      <c r="R125" s="343">
        <v>1468</v>
      </c>
      <c r="S125" s="343">
        <v>1416</v>
      </c>
      <c r="T125" s="343">
        <v>1437</v>
      </c>
      <c r="U125" s="343">
        <v>1392</v>
      </c>
      <c r="V125" s="343">
        <v>1460</v>
      </c>
      <c r="W125" s="343">
        <v>1502</v>
      </c>
      <c r="X125" s="343">
        <v>1510</v>
      </c>
      <c r="Y125" s="343">
        <v>1610</v>
      </c>
      <c r="Z125" s="343">
        <v>1570</v>
      </c>
      <c r="AA125" s="343">
        <v>1581</v>
      </c>
      <c r="AB125" s="343">
        <v>1677</v>
      </c>
      <c r="AC125" s="343">
        <v>1651</v>
      </c>
      <c r="AD125" s="343">
        <v>1571</v>
      </c>
      <c r="AE125" s="343">
        <v>1611</v>
      </c>
      <c r="AF125" s="343">
        <v>1576</v>
      </c>
      <c r="AG125" s="343">
        <v>1658</v>
      </c>
      <c r="AH125" s="343">
        <v>1552</v>
      </c>
      <c r="AI125" s="343">
        <v>1583</v>
      </c>
      <c r="AJ125" s="343">
        <v>1622</v>
      </c>
      <c r="AK125" s="343">
        <v>1657</v>
      </c>
      <c r="AL125" s="343">
        <v>1688</v>
      </c>
      <c r="AM125" s="343">
        <v>1692</v>
      </c>
      <c r="AN125" s="343">
        <v>1682</v>
      </c>
      <c r="AO125" s="343">
        <v>1667</v>
      </c>
      <c r="AP125" s="343">
        <v>1659</v>
      </c>
      <c r="AQ125" s="343">
        <v>1640</v>
      </c>
      <c r="AR125" s="343">
        <v>1624</v>
      </c>
      <c r="AS125" s="343">
        <v>1608</v>
      </c>
      <c r="AT125" s="343">
        <v>1600</v>
      </c>
      <c r="AU125" s="343">
        <v>1589</v>
      </c>
      <c r="AV125" s="343">
        <v>1587</v>
      </c>
      <c r="AW125" s="343">
        <v>1581</v>
      </c>
      <c r="AX125" s="343">
        <v>1592</v>
      </c>
      <c r="AY125" s="343">
        <v>1600</v>
      </c>
      <c r="AZ125" s="343">
        <v>1617</v>
      </c>
      <c r="BA125" s="343">
        <v>1625</v>
      </c>
      <c r="BB125" s="343">
        <v>1640</v>
      </c>
      <c r="BC125" s="343">
        <v>1660</v>
      </c>
      <c r="BD125" s="343">
        <v>1666</v>
      </c>
      <c r="BE125" s="343">
        <v>1674</v>
      </c>
      <c r="BF125" s="343">
        <v>1678</v>
      </c>
      <c r="BG125" s="343">
        <v>1689</v>
      </c>
      <c r="BH125" s="343">
        <v>1696</v>
      </c>
      <c r="BI125" s="343">
        <v>1706</v>
      </c>
      <c r="BJ125" s="343">
        <v>1712</v>
      </c>
      <c r="BK125" s="343">
        <v>1716</v>
      </c>
      <c r="BL125" s="343">
        <v>1725</v>
      </c>
      <c r="BM125" s="343">
        <v>1731</v>
      </c>
      <c r="BN125" s="343">
        <v>1737</v>
      </c>
      <c r="BO125" s="343">
        <v>1739</v>
      </c>
      <c r="BP125" s="343">
        <v>1742</v>
      </c>
      <c r="BQ125" s="343">
        <v>1741</v>
      </c>
      <c r="BR125" s="343">
        <v>1739</v>
      </c>
      <c r="BS125" s="343">
        <v>1734</v>
      </c>
      <c r="BT125" s="343">
        <v>1729</v>
      </c>
      <c r="BU125" s="343">
        <v>1726</v>
      </c>
      <c r="BV125" s="343">
        <v>1721</v>
      </c>
      <c r="BW125" s="343">
        <v>1717</v>
      </c>
      <c r="BX125" s="343">
        <v>1718</v>
      </c>
      <c r="BY125" s="343">
        <v>1719</v>
      </c>
      <c r="BZ125" s="343">
        <v>1717</v>
      </c>
      <c r="CA125" s="343">
        <v>1721</v>
      </c>
      <c r="CB125" s="343">
        <v>1725</v>
      </c>
      <c r="CC125" s="343">
        <v>1727</v>
      </c>
      <c r="CD125" s="343">
        <v>1731</v>
      </c>
      <c r="CE125" s="343">
        <v>1736</v>
      </c>
      <c r="CF125" s="343">
        <v>1742</v>
      </c>
    </row>
    <row r="126" spans="1:85" x14ac:dyDescent="0.3">
      <c r="A126" s="342" t="s">
        <v>1500</v>
      </c>
      <c r="B126" s="342"/>
      <c r="C126" s="342"/>
      <c r="D126" s="343">
        <v>1621</v>
      </c>
      <c r="E126" s="343">
        <v>1696</v>
      </c>
      <c r="F126" s="343">
        <v>1709</v>
      </c>
      <c r="G126" s="343">
        <v>1649</v>
      </c>
      <c r="H126" s="343">
        <v>1758</v>
      </c>
      <c r="I126" s="343">
        <v>1791</v>
      </c>
      <c r="J126" s="343">
        <v>1844</v>
      </c>
      <c r="K126" s="343">
        <v>1784</v>
      </c>
      <c r="L126" s="343">
        <v>1730</v>
      </c>
      <c r="M126" s="343">
        <v>1709</v>
      </c>
      <c r="N126" s="343">
        <v>1590</v>
      </c>
      <c r="O126" s="343">
        <v>1562</v>
      </c>
      <c r="P126" s="343">
        <v>1638</v>
      </c>
      <c r="Q126" s="343">
        <v>1449</v>
      </c>
      <c r="R126" s="343">
        <v>1440</v>
      </c>
      <c r="S126" s="343">
        <v>1462</v>
      </c>
      <c r="T126" s="343">
        <v>1423</v>
      </c>
      <c r="U126" s="343">
        <v>1445</v>
      </c>
      <c r="V126" s="343">
        <v>1403</v>
      </c>
      <c r="W126" s="343">
        <v>1469</v>
      </c>
      <c r="X126" s="343">
        <v>1522</v>
      </c>
      <c r="Y126" s="343">
        <v>1516</v>
      </c>
      <c r="Z126" s="343">
        <v>1620</v>
      </c>
      <c r="AA126" s="343">
        <v>1596</v>
      </c>
      <c r="AB126" s="343">
        <v>1576</v>
      </c>
      <c r="AC126" s="343">
        <v>1690</v>
      </c>
      <c r="AD126" s="343">
        <v>1673</v>
      </c>
      <c r="AE126" s="343">
        <v>1576</v>
      </c>
      <c r="AF126" s="343">
        <v>1621</v>
      </c>
      <c r="AG126" s="343">
        <v>1586</v>
      </c>
      <c r="AH126" s="343">
        <v>1669</v>
      </c>
      <c r="AI126" s="343">
        <v>1561</v>
      </c>
      <c r="AJ126" s="343">
        <v>1591</v>
      </c>
      <c r="AK126" s="343">
        <v>1633</v>
      </c>
      <c r="AL126" s="343">
        <v>1664</v>
      </c>
      <c r="AM126" s="343">
        <v>1695</v>
      </c>
      <c r="AN126" s="343">
        <v>1699</v>
      </c>
      <c r="AO126" s="343">
        <v>1691</v>
      </c>
      <c r="AP126" s="343">
        <v>1675</v>
      </c>
      <c r="AQ126" s="343">
        <v>1667</v>
      </c>
      <c r="AR126" s="343">
        <v>1647</v>
      </c>
      <c r="AS126" s="343">
        <v>1630</v>
      </c>
      <c r="AT126" s="343">
        <v>1616</v>
      </c>
      <c r="AU126" s="343">
        <v>1606</v>
      </c>
      <c r="AV126" s="343">
        <v>1596</v>
      </c>
      <c r="AW126" s="343">
        <v>1594</v>
      </c>
      <c r="AX126" s="343">
        <v>1588</v>
      </c>
      <c r="AY126" s="343">
        <v>1599</v>
      </c>
      <c r="AZ126" s="343">
        <v>1607</v>
      </c>
      <c r="BA126" s="343">
        <v>1624</v>
      </c>
      <c r="BB126" s="343">
        <v>1632</v>
      </c>
      <c r="BC126" s="343">
        <v>1648</v>
      </c>
      <c r="BD126" s="343">
        <v>1667</v>
      </c>
      <c r="BE126" s="343">
        <v>1673</v>
      </c>
      <c r="BF126" s="343">
        <v>1681</v>
      </c>
      <c r="BG126" s="343">
        <v>1685</v>
      </c>
      <c r="BH126" s="343">
        <v>1696</v>
      </c>
      <c r="BI126" s="343">
        <v>1703</v>
      </c>
      <c r="BJ126" s="343">
        <v>1714</v>
      </c>
      <c r="BK126" s="343">
        <v>1720</v>
      </c>
      <c r="BL126" s="343">
        <v>1722</v>
      </c>
      <c r="BM126" s="343">
        <v>1732</v>
      </c>
      <c r="BN126" s="343">
        <v>1738</v>
      </c>
      <c r="BO126" s="343">
        <v>1745</v>
      </c>
      <c r="BP126" s="343">
        <v>1747</v>
      </c>
      <c r="BQ126" s="343">
        <v>1750</v>
      </c>
      <c r="BR126" s="343">
        <v>1749</v>
      </c>
      <c r="BS126" s="343">
        <v>1748</v>
      </c>
      <c r="BT126" s="343">
        <v>1742</v>
      </c>
      <c r="BU126" s="343">
        <v>1736</v>
      </c>
      <c r="BV126" s="343">
        <v>1733</v>
      </c>
      <c r="BW126" s="343">
        <v>1728</v>
      </c>
      <c r="BX126" s="343">
        <v>1722</v>
      </c>
      <c r="BY126" s="343">
        <v>1724</v>
      </c>
      <c r="BZ126" s="343">
        <v>1727</v>
      </c>
      <c r="CA126" s="343">
        <v>1723</v>
      </c>
      <c r="CB126" s="343">
        <v>1727</v>
      </c>
      <c r="CC126" s="343">
        <v>1732</v>
      </c>
      <c r="CD126" s="343">
        <v>1734</v>
      </c>
      <c r="CE126" s="343">
        <v>1739</v>
      </c>
      <c r="CF126" s="343">
        <v>1744</v>
      </c>
    </row>
    <row r="127" spans="1:85" x14ac:dyDescent="0.3">
      <c r="A127" s="342" t="s">
        <v>1501</v>
      </c>
      <c r="B127" s="342"/>
      <c r="C127" s="342"/>
      <c r="D127" s="343">
        <v>1750</v>
      </c>
      <c r="E127" s="343">
        <v>1624</v>
      </c>
      <c r="F127" s="343">
        <v>1680</v>
      </c>
      <c r="G127" s="343">
        <v>1706</v>
      </c>
      <c r="H127" s="343">
        <v>1644</v>
      </c>
      <c r="I127" s="343">
        <v>1755</v>
      </c>
      <c r="J127" s="343">
        <v>1784</v>
      </c>
      <c r="K127" s="343">
        <v>1829</v>
      </c>
      <c r="L127" s="343">
        <v>1774</v>
      </c>
      <c r="M127" s="343">
        <v>1734</v>
      </c>
      <c r="N127" s="343">
        <v>1708</v>
      </c>
      <c r="O127" s="343">
        <v>1596</v>
      </c>
      <c r="P127" s="343">
        <v>1553</v>
      </c>
      <c r="Q127" s="343">
        <v>1643</v>
      </c>
      <c r="R127" s="343">
        <v>1445</v>
      </c>
      <c r="S127" s="343">
        <v>1451</v>
      </c>
      <c r="T127" s="343">
        <v>1460</v>
      </c>
      <c r="U127" s="343">
        <v>1429</v>
      </c>
      <c r="V127" s="343">
        <v>1450</v>
      </c>
      <c r="W127" s="343">
        <v>1410</v>
      </c>
      <c r="X127" s="343">
        <v>1489</v>
      </c>
      <c r="Y127" s="343">
        <v>1523</v>
      </c>
      <c r="Z127" s="343">
        <v>1518</v>
      </c>
      <c r="AA127" s="343">
        <v>1627</v>
      </c>
      <c r="AB127" s="343">
        <v>1602</v>
      </c>
      <c r="AC127" s="343">
        <v>1593</v>
      </c>
      <c r="AD127" s="343">
        <v>1705</v>
      </c>
      <c r="AE127" s="343">
        <v>1682</v>
      </c>
      <c r="AF127" s="343">
        <v>1586</v>
      </c>
      <c r="AG127" s="343">
        <v>1632</v>
      </c>
      <c r="AH127" s="343">
        <v>1597</v>
      </c>
      <c r="AI127" s="343">
        <v>1681</v>
      </c>
      <c r="AJ127" s="343">
        <v>1575</v>
      </c>
      <c r="AK127" s="343">
        <v>1602</v>
      </c>
      <c r="AL127" s="343">
        <v>1643</v>
      </c>
      <c r="AM127" s="343">
        <v>1672</v>
      </c>
      <c r="AN127" s="343">
        <v>1704</v>
      </c>
      <c r="AO127" s="343">
        <v>1707</v>
      </c>
      <c r="AP127" s="343">
        <v>1699</v>
      </c>
      <c r="AQ127" s="343">
        <v>1684</v>
      </c>
      <c r="AR127" s="343">
        <v>1676</v>
      </c>
      <c r="AS127" s="343">
        <v>1655</v>
      </c>
      <c r="AT127" s="343">
        <v>1638</v>
      </c>
      <c r="AU127" s="343">
        <v>1623</v>
      </c>
      <c r="AV127" s="343">
        <v>1613</v>
      </c>
      <c r="AW127" s="343">
        <v>1602</v>
      </c>
      <c r="AX127" s="343">
        <v>1600</v>
      </c>
      <c r="AY127" s="343">
        <v>1595</v>
      </c>
      <c r="AZ127" s="343">
        <v>1605</v>
      </c>
      <c r="BA127" s="343">
        <v>1613</v>
      </c>
      <c r="BB127" s="343">
        <v>1632</v>
      </c>
      <c r="BC127" s="343">
        <v>1638</v>
      </c>
      <c r="BD127" s="343">
        <v>1656</v>
      </c>
      <c r="BE127" s="343">
        <v>1674</v>
      </c>
      <c r="BF127" s="343">
        <v>1680</v>
      </c>
      <c r="BG127" s="343">
        <v>1689</v>
      </c>
      <c r="BH127" s="343">
        <v>1692</v>
      </c>
      <c r="BI127" s="343">
        <v>1703</v>
      </c>
      <c r="BJ127" s="343">
        <v>1711</v>
      </c>
      <c r="BK127" s="343">
        <v>1722</v>
      </c>
      <c r="BL127" s="343">
        <v>1728</v>
      </c>
      <c r="BM127" s="343">
        <v>1729</v>
      </c>
      <c r="BN127" s="343">
        <v>1739</v>
      </c>
      <c r="BO127" s="343">
        <v>1746</v>
      </c>
      <c r="BP127" s="343">
        <v>1753</v>
      </c>
      <c r="BQ127" s="343">
        <v>1755</v>
      </c>
      <c r="BR127" s="343">
        <v>1757</v>
      </c>
      <c r="BS127" s="343">
        <v>1757</v>
      </c>
      <c r="BT127" s="343">
        <v>1756</v>
      </c>
      <c r="BU127" s="343">
        <v>1749</v>
      </c>
      <c r="BV127" s="343">
        <v>1742</v>
      </c>
      <c r="BW127" s="343">
        <v>1739</v>
      </c>
      <c r="BX127" s="343">
        <v>1736</v>
      </c>
      <c r="BY127" s="343">
        <v>1730</v>
      </c>
      <c r="BZ127" s="343">
        <v>1732</v>
      </c>
      <c r="CA127" s="343">
        <v>1734</v>
      </c>
      <c r="CB127" s="343">
        <v>1731</v>
      </c>
      <c r="CC127" s="343">
        <v>1733</v>
      </c>
      <c r="CD127" s="343">
        <v>1738</v>
      </c>
      <c r="CE127" s="343">
        <v>1740</v>
      </c>
      <c r="CF127" s="343">
        <v>1746</v>
      </c>
    </row>
    <row r="128" spans="1:85" x14ac:dyDescent="0.3">
      <c r="A128" s="342" t="s">
        <v>1502</v>
      </c>
      <c r="B128" s="342"/>
      <c r="C128" s="342"/>
      <c r="D128" s="343">
        <v>1655</v>
      </c>
      <c r="E128" s="343">
        <v>1751</v>
      </c>
      <c r="F128" s="343">
        <v>1625</v>
      </c>
      <c r="G128" s="343">
        <v>1683</v>
      </c>
      <c r="H128" s="343">
        <v>1713</v>
      </c>
      <c r="I128" s="343">
        <v>1651</v>
      </c>
      <c r="J128" s="343">
        <v>1749</v>
      </c>
      <c r="K128" s="343">
        <v>1787</v>
      </c>
      <c r="L128" s="343">
        <v>1829</v>
      </c>
      <c r="M128" s="343">
        <v>1764</v>
      </c>
      <c r="N128" s="343">
        <v>1732</v>
      </c>
      <c r="O128" s="343">
        <v>1703</v>
      </c>
      <c r="P128" s="343">
        <v>1599</v>
      </c>
      <c r="Q128" s="343">
        <v>1567</v>
      </c>
      <c r="R128" s="343">
        <v>1644</v>
      </c>
      <c r="S128" s="343">
        <v>1450</v>
      </c>
      <c r="T128" s="343">
        <v>1455</v>
      </c>
      <c r="U128" s="343">
        <v>1488</v>
      </c>
      <c r="V128" s="343">
        <v>1423</v>
      </c>
      <c r="W128" s="343">
        <v>1461</v>
      </c>
      <c r="X128" s="343">
        <v>1402</v>
      </c>
      <c r="Y128" s="343">
        <v>1492</v>
      </c>
      <c r="Z128" s="343">
        <v>1527</v>
      </c>
      <c r="AA128" s="343">
        <v>1529</v>
      </c>
      <c r="AB128" s="343">
        <v>1629</v>
      </c>
      <c r="AC128" s="343">
        <v>1624</v>
      </c>
      <c r="AD128" s="343">
        <v>1608</v>
      </c>
      <c r="AE128" s="343">
        <v>1729</v>
      </c>
      <c r="AF128" s="343">
        <v>1706</v>
      </c>
      <c r="AG128" s="343">
        <v>1607</v>
      </c>
      <c r="AH128" s="343">
        <v>1655</v>
      </c>
      <c r="AI128" s="343">
        <v>1615</v>
      </c>
      <c r="AJ128" s="343">
        <v>1699</v>
      </c>
      <c r="AK128" s="343">
        <v>1592</v>
      </c>
      <c r="AL128" s="343">
        <v>1621</v>
      </c>
      <c r="AM128" s="343">
        <v>1663</v>
      </c>
      <c r="AN128" s="343">
        <v>1692</v>
      </c>
      <c r="AO128" s="343">
        <v>1721</v>
      </c>
      <c r="AP128" s="343">
        <v>1725</v>
      </c>
      <c r="AQ128" s="343">
        <v>1717</v>
      </c>
      <c r="AR128" s="343">
        <v>1704</v>
      </c>
      <c r="AS128" s="343">
        <v>1693</v>
      </c>
      <c r="AT128" s="343">
        <v>1673</v>
      </c>
      <c r="AU128" s="343">
        <v>1656</v>
      </c>
      <c r="AV128" s="343">
        <v>1639</v>
      </c>
      <c r="AW128" s="343">
        <v>1632</v>
      </c>
      <c r="AX128" s="343">
        <v>1619</v>
      </c>
      <c r="AY128" s="343">
        <v>1618</v>
      </c>
      <c r="AZ128" s="343">
        <v>1613</v>
      </c>
      <c r="BA128" s="343">
        <v>1624</v>
      </c>
      <c r="BB128" s="343">
        <v>1631</v>
      </c>
      <c r="BC128" s="343">
        <v>1650</v>
      </c>
      <c r="BD128" s="343">
        <v>1657</v>
      </c>
      <c r="BE128" s="343">
        <v>1674</v>
      </c>
      <c r="BF128" s="343">
        <v>1691</v>
      </c>
      <c r="BG128" s="343">
        <v>1696</v>
      </c>
      <c r="BH128" s="343">
        <v>1706</v>
      </c>
      <c r="BI128" s="343">
        <v>1707</v>
      </c>
      <c r="BJ128" s="343">
        <v>1719</v>
      </c>
      <c r="BK128" s="343">
        <v>1727</v>
      </c>
      <c r="BL128" s="343">
        <v>1738</v>
      </c>
      <c r="BM128" s="343">
        <v>1746</v>
      </c>
      <c r="BN128" s="343">
        <v>1746</v>
      </c>
      <c r="BO128" s="343">
        <v>1755</v>
      </c>
      <c r="BP128" s="343">
        <v>1763</v>
      </c>
      <c r="BQ128" s="343">
        <v>1770</v>
      </c>
      <c r="BR128" s="343">
        <v>1771</v>
      </c>
      <c r="BS128" s="343">
        <v>1773</v>
      </c>
      <c r="BT128" s="343">
        <v>1773</v>
      </c>
      <c r="BU128" s="343">
        <v>1772</v>
      </c>
      <c r="BV128" s="343">
        <v>1765</v>
      </c>
      <c r="BW128" s="343">
        <v>1761</v>
      </c>
      <c r="BX128" s="343">
        <v>1757</v>
      </c>
      <c r="BY128" s="343">
        <v>1753</v>
      </c>
      <c r="BZ128" s="343">
        <v>1747</v>
      </c>
      <c r="CA128" s="343">
        <v>1750</v>
      </c>
      <c r="CB128" s="343">
        <v>1752</v>
      </c>
      <c r="CC128" s="343">
        <v>1749</v>
      </c>
      <c r="CD128" s="343">
        <v>1752</v>
      </c>
      <c r="CE128" s="343">
        <v>1757</v>
      </c>
      <c r="CF128" s="343">
        <v>1759</v>
      </c>
    </row>
    <row r="129" spans="1:84" x14ac:dyDescent="0.3">
      <c r="A129" s="342" t="s">
        <v>1503</v>
      </c>
      <c r="B129" s="342"/>
      <c r="C129" s="342"/>
      <c r="D129" s="343">
        <v>1791</v>
      </c>
      <c r="E129" s="343">
        <v>1652</v>
      </c>
      <c r="F129" s="343">
        <v>1752</v>
      </c>
      <c r="G129" s="343">
        <v>1623</v>
      </c>
      <c r="H129" s="343">
        <v>1679</v>
      </c>
      <c r="I129" s="343">
        <v>1707</v>
      </c>
      <c r="J129" s="343">
        <v>1648</v>
      </c>
      <c r="K129" s="343">
        <v>1747</v>
      </c>
      <c r="L129" s="343">
        <v>1792</v>
      </c>
      <c r="M129" s="343">
        <v>1830</v>
      </c>
      <c r="N129" s="343">
        <v>1761</v>
      </c>
      <c r="O129" s="343">
        <v>1734</v>
      </c>
      <c r="P129" s="343">
        <v>1702</v>
      </c>
      <c r="Q129" s="343">
        <v>1599</v>
      </c>
      <c r="R129" s="343">
        <v>1575</v>
      </c>
      <c r="S129" s="343">
        <v>1645</v>
      </c>
      <c r="T129" s="343">
        <v>1465</v>
      </c>
      <c r="U129" s="343">
        <v>1469</v>
      </c>
      <c r="V129" s="343">
        <v>1492</v>
      </c>
      <c r="W129" s="343">
        <v>1445</v>
      </c>
      <c r="X129" s="343">
        <v>1479</v>
      </c>
      <c r="Y129" s="343">
        <v>1415</v>
      </c>
      <c r="Z129" s="343">
        <v>1502</v>
      </c>
      <c r="AA129" s="343">
        <v>1543</v>
      </c>
      <c r="AB129" s="343">
        <v>1530</v>
      </c>
      <c r="AC129" s="343">
        <v>1635</v>
      </c>
      <c r="AD129" s="343">
        <v>1636</v>
      </c>
      <c r="AE129" s="343">
        <v>1615</v>
      </c>
      <c r="AF129" s="343">
        <v>1734</v>
      </c>
      <c r="AG129" s="343">
        <v>1710</v>
      </c>
      <c r="AH129" s="343">
        <v>1616</v>
      </c>
      <c r="AI129" s="343">
        <v>1663</v>
      </c>
      <c r="AJ129" s="343">
        <v>1622</v>
      </c>
      <c r="AK129" s="343">
        <v>1704</v>
      </c>
      <c r="AL129" s="343">
        <v>1596</v>
      </c>
      <c r="AM129" s="343">
        <v>1627</v>
      </c>
      <c r="AN129" s="343">
        <v>1669</v>
      </c>
      <c r="AO129" s="343">
        <v>1694</v>
      </c>
      <c r="AP129" s="343">
        <v>1723</v>
      </c>
      <c r="AQ129" s="343">
        <v>1728</v>
      </c>
      <c r="AR129" s="343">
        <v>1721</v>
      </c>
      <c r="AS129" s="343">
        <v>1708</v>
      </c>
      <c r="AT129" s="343">
        <v>1697</v>
      </c>
      <c r="AU129" s="343">
        <v>1679</v>
      </c>
      <c r="AV129" s="343">
        <v>1663</v>
      </c>
      <c r="AW129" s="343">
        <v>1644</v>
      </c>
      <c r="AX129" s="343">
        <v>1639</v>
      </c>
      <c r="AY129" s="343">
        <v>1625</v>
      </c>
      <c r="AZ129" s="343">
        <v>1624</v>
      </c>
      <c r="BA129" s="343">
        <v>1619</v>
      </c>
      <c r="BB129" s="343">
        <v>1631</v>
      </c>
      <c r="BC129" s="343">
        <v>1637</v>
      </c>
      <c r="BD129" s="343">
        <v>1656</v>
      </c>
      <c r="BE129" s="343">
        <v>1662</v>
      </c>
      <c r="BF129" s="343">
        <v>1677</v>
      </c>
      <c r="BG129" s="343">
        <v>1693</v>
      </c>
      <c r="BH129" s="343">
        <v>1700</v>
      </c>
      <c r="BI129" s="343">
        <v>1709</v>
      </c>
      <c r="BJ129" s="343">
        <v>1711</v>
      </c>
      <c r="BK129" s="343">
        <v>1723</v>
      </c>
      <c r="BL129" s="343">
        <v>1729</v>
      </c>
      <c r="BM129" s="343">
        <v>1741</v>
      </c>
      <c r="BN129" s="343">
        <v>1748</v>
      </c>
      <c r="BO129" s="343">
        <v>1748</v>
      </c>
      <c r="BP129" s="343">
        <v>1758</v>
      </c>
      <c r="BQ129" s="343">
        <v>1766</v>
      </c>
      <c r="BR129" s="343">
        <v>1773</v>
      </c>
      <c r="BS129" s="343">
        <v>1773</v>
      </c>
      <c r="BT129" s="343">
        <v>1776</v>
      </c>
      <c r="BU129" s="343">
        <v>1775</v>
      </c>
      <c r="BV129" s="343">
        <v>1774</v>
      </c>
      <c r="BW129" s="343">
        <v>1767</v>
      </c>
      <c r="BX129" s="343">
        <v>1763</v>
      </c>
      <c r="BY129" s="343">
        <v>1759</v>
      </c>
      <c r="BZ129" s="343">
        <v>1755</v>
      </c>
      <c r="CA129" s="343">
        <v>1751</v>
      </c>
      <c r="CB129" s="343">
        <v>1754</v>
      </c>
      <c r="CC129" s="343">
        <v>1756</v>
      </c>
      <c r="CD129" s="343">
        <v>1752</v>
      </c>
      <c r="CE129" s="343">
        <v>1755</v>
      </c>
      <c r="CF129" s="343">
        <v>1760</v>
      </c>
    </row>
    <row r="130" spans="1:84" x14ac:dyDescent="0.3">
      <c r="A130" s="342" t="s">
        <v>1504</v>
      </c>
      <c r="B130" s="342"/>
      <c r="C130" s="342"/>
      <c r="D130" s="343">
        <v>1852</v>
      </c>
      <c r="E130" s="343">
        <v>1793</v>
      </c>
      <c r="F130" s="343">
        <v>1651</v>
      </c>
      <c r="G130" s="343">
        <v>1749</v>
      </c>
      <c r="H130" s="343">
        <v>1626</v>
      </c>
      <c r="I130" s="343">
        <v>1680</v>
      </c>
      <c r="J130" s="343">
        <v>1707</v>
      </c>
      <c r="K130" s="343">
        <v>1649</v>
      </c>
      <c r="L130" s="343">
        <v>1750</v>
      </c>
      <c r="M130" s="343">
        <v>1798</v>
      </c>
      <c r="N130" s="343">
        <v>1828</v>
      </c>
      <c r="O130" s="343">
        <v>1773</v>
      </c>
      <c r="P130" s="343">
        <v>1740</v>
      </c>
      <c r="Q130" s="343">
        <v>1700</v>
      </c>
      <c r="R130" s="343">
        <v>1598</v>
      </c>
      <c r="S130" s="343">
        <v>1574</v>
      </c>
      <c r="T130" s="343">
        <v>1657</v>
      </c>
      <c r="U130" s="343">
        <v>1464</v>
      </c>
      <c r="V130" s="343">
        <v>1478</v>
      </c>
      <c r="W130" s="343">
        <v>1498</v>
      </c>
      <c r="X130" s="343">
        <v>1459</v>
      </c>
      <c r="Y130" s="343">
        <v>1477</v>
      </c>
      <c r="Z130" s="343">
        <v>1412</v>
      </c>
      <c r="AA130" s="343">
        <v>1501</v>
      </c>
      <c r="AB130" s="343">
        <v>1550</v>
      </c>
      <c r="AC130" s="343">
        <v>1547</v>
      </c>
      <c r="AD130" s="343">
        <v>1642</v>
      </c>
      <c r="AE130" s="343">
        <v>1648</v>
      </c>
      <c r="AF130" s="343">
        <v>1624</v>
      </c>
      <c r="AG130" s="343">
        <v>1744</v>
      </c>
      <c r="AH130" s="343">
        <v>1722</v>
      </c>
      <c r="AI130" s="343">
        <v>1627</v>
      </c>
      <c r="AJ130" s="343">
        <v>1671</v>
      </c>
      <c r="AK130" s="343">
        <v>1635</v>
      </c>
      <c r="AL130" s="343">
        <v>1716</v>
      </c>
      <c r="AM130" s="343">
        <v>1608</v>
      </c>
      <c r="AN130" s="343">
        <v>1641</v>
      </c>
      <c r="AO130" s="343">
        <v>1681</v>
      </c>
      <c r="AP130" s="343">
        <v>1709</v>
      </c>
      <c r="AQ130" s="343">
        <v>1736</v>
      </c>
      <c r="AR130" s="343">
        <v>1740</v>
      </c>
      <c r="AS130" s="343">
        <v>1734</v>
      </c>
      <c r="AT130" s="343">
        <v>1720</v>
      </c>
      <c r="AU130" s="343">
        <v>1709</v>
      </c>
      <c r="AV130" s="343">
        <v>1691</v>
      </c>
      <c r="AW130" s="343">
        <v>1677</v>
      </c>
      <c r="AX130" s="343">
        <v>1659</v>
      </c>
      <c r="AY130" s="343">
        <v>1655</v>
      </c>
      <c r="AZ130" s="343">
        <v>1638</v>
      </c>
      <c r="BA130" s="343">
        <v>1635</v>
      </c>
      <c r="BB130" s="343">
        <v>1633</v>
      </c>
      <c r="BC130" s="343">
        <v>1644</v>
      </c>
      <c r="BD130" s="343">
        <v>1651</v>
      </c>
      <c r="BE130" s="343">
        <v>1669</v>
      </c>
      <c r="BF130" s="343">
        <v>1676</v>
      </c>
      <c r="BG130" s="343">
        <v>1690</v>
      </c>
      <c r="BH130" s="343">
        <v>1706</v>
      </c>
      <c r="BI130" s="343">
        <v>1713</v>
      </c>
      <c r="BJ130" s="343">
        <v>1722</v>
      </c>
      <c r="BK130" s="343">
        <v>1724</v>
      </c>
      <c r="BL130" s="343">
        <v>1736</v>
      </c>
      <c r="BM130" s="343">
        <v>1742</v>
      </c>
      <c r="BN130" s="343">
        <v>1754</v>
      </c>
      <c r="BO130" s="343">
        <v>1761</v>
      </c>
      <c r="BP130" s="343">
        <v>1761</v>
      </c>
      <c r="BQ130" s="343">
        <v>1771</v>
      </c>
      <c r="BR130" s="343">
        <v>1779</v>
      </c>
      <c r="BS130" s="343">
        <v>1786</v>
      </c>
      <c r="BT130" s="343">
        <v>1786</v>
      </c>
      <c r="BU130" s="343">
        <v>1789</v>
      </c>
      <c r="BV130" s="343">
        <v>1789</v>
      </c>
      <c r="BW130" s="343">
        <v>1788</v>
      </c>
      <c r="BX130" s="343">
        <v>1781</v>
      </c>
      <c r="BY130" s="343">
        <v>1776</v>
      </c>
      <c r="BZ130" s="343">
        <v>1772</v>
      </c>
      <c r="CA130" s="343">
        <v>1768</v>
      </c>
      <c r="CB130" s="343">
        <v>1765</v>
      </c>
      <c r="CC130" s="343">
        <v>1767</v>
      </c>
      <c r="CD130" s="343">
        <v>1770</v>
      </c>
      <c r="CE130" s="343">
        <v>1766</v>
      </c>
      <c r="CF130" s="343">
        <v>1769</v>
      </c>
    </row>
    <row r="131" spans="1:84" x14ac:dyDescent="0.3">
      <c r="A131" s="342" t="s">
        <v>1505</v>
      </c>
      <c r="B131" s="342"/>
      <c r="C131" s="342"/>
      <c r="D131" s="343">
        <v>1872</v>
      </c>
      <c r="E131" s="343">
        <v>1853</v>
      </c>
      <c r="F131" s="343">
        <v>1802</v>
      </c>
      <c r="G131" s="343">
        <v>1657</v>
      </c>
      <c r="H131" s="343">
        <v>1747</v>
      </c>
      <c r="I131" s="343">
        <v>1628</v>
      </c>
      <c r="J131" s="343">
        <v>1680</v>
      </c>
      <c r="K131" s="343">
        <v>1713</v>
      </c>
      <c r="L131" s="343">
        <v>1651</v>
      </c>
      <c r="M131" s="343">
        <v>1756</v>
      </c>
      <c r="N131" s="343">
        <v>1801</v>
      </c>
      <c r="O131" s="343">
        <v>1823</v>
      </c>
      <c r="P131" s="343">
        <v>1772</v>
      </c>
      <c r="Q131" s="343">
        <v>1746</v>
      </c>
      <c r="R131" s="343">
        <v>1711</v>
      </c>
      <c r="S131" s="343">
        <v>1596</v>
      </c>
      <c r="T131" s="343">
        <v>1570</v>
      </c>
      <c r="U131" s="343">
        <v>1663</v>
      </c>
      <c r="V131" s="343">
        <v>1481</v>
      </c>
      <c r="W131" s="343">
        <v>1494</v>
      </c>
      <c r="X131" s="343">
        <v>1511</v>
      </c>
      <c r="Y131" s="343">
        <v>1475</v>
      </c>
      <c r="Z131" s="343">
        <v>1478</v>
      </c>
      <c r="AA131" s="343">
        <v>1420</v>
      </c>
      <c r="AB131" s="343">
        <v>1497</v>
      </c>
      <c r="AC131" s="343">
        <v>1541</v>
      </c>
      <c r="AD131" s="343">
        <v>1552</v>
      </c>
      <c r="AE131" s="343">
        <v>1644</v>
      </c>
      <c r="AF131" s="343">
        <v>1647</v>
      </c>
      <c r="AG131" s="343">
        <v>1624</v>
      </c>
      <c r="AH131" s="343">
        <v>1743</v>
      </c>
      <c r="AI131" s="343">
        <v>1721</v>
      </c>
      <c r="AJ131" s="343">
        <v>1626</v>
      </c>
      <c r="AK131" s="343">
        <v>1670</v>
      </c>
      <c r="AL131" s="343">
        <v>1634</v>
      </c>
      <c r="AM131" s="343">
        <v>1713</v>
      </c>
      <c r="AN131" s="343">
        <v>1608</v>
      </c>
      <c r="AO131" s="343">
        <v>1640</v>
      </c>
      <c r="AP131" s="343">
        <v>1680</v>
      </c>
      <c r="AQ131" s="343">
        <v>1707</v>
      </c>
      <c r="AR131" s="343">
        <v>1735</v>
      </c>
      <c r="AS131" s="343">
        <v>1738</v>
      </c>
      <c r="AT131" s="343">
        <v>1733</v>
      </c>
      <c r="AU131" s="343">
        <v>1720</v>
      </c>
      <c r="AV131" s="343">
        <v>1708</v>
      </c>
      <c r="AW131" s="343">
        <v>1690</v>
      </c>
      <c r="AX131" s="343">
        <v>1675</v>
      </c>
      <c r="AY131" s="343">
        <v>1658</v>
      </c>
      <c r="AZ131" s="343">
        <v>1654</v>
      </c>
      <c r="BA131" s="343">
        <v>1637</v>
      </c>
      <c r="BB131" s="343">
        <v>1634</v>
      </c>
      <c r="BC131" s="343">
        <v>1632</v>
      </c>
      <c r="BD131" s="343">
        <v>1643</v>
      </c>
      <c r="BE131" s="343">
        <v>1650</v>
      </c>
      <c r="BF131" s="343">
        <v>1667</v>
      </c>
      <c r="BG131" s="343">
        <v>1673</v>
      </c>
      <c r="BH131" s="343">
        <v>1687</v>
      </c>
      <c r="BI131" s="343">
        <v>1704</v>
      </c>
      <c r="BJ131" s="343">
        <v>1711</v>
      </c>
      <c r="BK131" s="343">
        <v>1722</v>
      </c>
      <c r="BL131" s="343">
        <v>1723</v>
      </c>
      <c r="BM131" s="343">
        <v>1737</v>
      </c>
      <c r="BN131" s="343">
        <v>1744</v>
      </c>
      <c r="BO131" s="343">
        <v>1756</v>
      </c>
      <c r="BP131" s="343">
        <v>1762</v>
      </c>
      <c r="BQ131" s="343">
        <v>1760</v>
      </c>
      <c r="BR131" s="343">
        <v>1772</v>
      </c>
      <c r="BS131" s="343">
        <v>1779</v>
      </c>
      <c r="BT131" s="343">
        <v>1785</v>
      </c>
      <c r="BU131" s="343">
        <v>1786</v>
      </c>
      <c r="BV131" s="343">
        <v>1789</v>
      </c>
      <c r="BW131" s="343">
        <v>1790</v>
      </c>
      <c r="BX131" s="343">
        <v>1789</v>
      </c>
      <c r="BY131" s="343">
        <v>1782</v>
      </c>
      <c r="BZ131" s="343">
        <v>1777</v>
      </c>
      <c r="CA131" s="343">
        <v>1773</v>
      </c>
      <c r="CB131" s="343">
        <v>1768</v>
      </c>
      <c r="CC131" s="343">
        <v>1765</v>
      </c>
      <c r="CD131" s="343">
        <v>1767</v>
      </c>
      <c r="CE131" s="343">
        <v>1770</v>
      </c>
      <c r="CF131" s="343">
        <v>1766</v>
      </c>
    </row>
    <row r="132" spans="1:84" x14ac:dyDescent="0.3">
      <c r="A132" s="342" t="s">
        <v>1506</v>
      </c>
      <c r="B132" s="342"/>
      <c r="C132" s="342"/>
      <c r="D132" s="343">
        <v>1922</v>
      </c>
      <c r="E132" s="343">
        <v>1877</v>
      </c>
      <c r="F132" s="343">
        <v>1852</v>
      </c>
      <c r="G132" s="343">
        <v>1797</v>
      </c>
      <c r="H132" s="343">
        <v>1654</v>
      </c>
      <c r="I132" s="343">
        <v>1750</v>
      </c>
      <c r="J132" s="343">
        <v>1626</v>
      </c>
      <c r="K132" s="343">
        <v>1679</v>
      </c>
      <c r="L132" s="343">
        <v>1709</v>
      </c>
      <c r="M132" s="343">
        <v>1640</v>
      </c>
      <c r="N132" s="343">
        <v>1748</v>
      </c>
      <c r="O132" s="343">
        <v>1798</v>
      </c>
      <c r="P132" s="343">
        <v>1818</v>
      </c>
      <c r="Q132" s="343">
        <v>1777</v>
      </c>
      <c r="R132" s="343">
        <v>1752</v>
      </c>
      <c r="S132" s="343">
        <v>1707</v>
      </c>
      <c r="T132" s="343">
        <v>1591</v>
      </c>
      <c r="U132" s="343">
        <v>1579</v>
      </c>
      <c r="V132" s="343">
        <v>1664</v>
      </c>
      <c r="W132" s="343">
        <v>1481</v>
      </c>
      <c r="X132" s="343">
        <v>1497</v>
      </c>
      <c r="Y132" s="343">
        <v>1526</v>
      </c>
      <c r="Z132" s="343">
        <v>1491</v>
      </c>
      <c r="AA132" s="343">
        <v>1492</v>
      </c>
      <c r="AB132" s="343">
        <v>1435</v>
      </c>
      <c r="AC132" s="343">
        <v>1502</v>
      </c>
      <c r="AD132" s="343">
        <v>1542</v>
      </c>
      <c r="AE132" s="343">
        <v>1568</v>
      </c>
      <c r="AF132" s="343">
        <v>1655</v>
      </c>
      <c r="AG132" s="343">
        <v>1658</v>
      </c>
      <c r="AH132" s="343">
        <v>1638</v>
      </c>
      <c r="AI132" s="343">
        <v>1752</v>
      </c>
      <c r="AJ132" s="343">
        <v>1729</v>
      </c>
      <c r="AK132" s="343">
        <v>1634</v>
      </c>
      <c r="AL132" s="343">
        <v>1678</v>
      </c>
      <c r="AM132" s="343">
        <v>1640</v>
      </c>
      <c r="AN132" s="343">
        <v>1720</v>
      </c>
      <c r="AO132" s="343">
        <v>1613</v>
      </c>
      <c r="AP132" s="343">
        <v>1647</v>
      </c>
      <c r="AQ132" s="343">
        <v>1687</v>
      </c>
      <c r="AR132" s="343">
        <v>1714</v>
      </c>
      <c r="AS132" s="343">
        <v>1744</v>
      </c>
      <c r="AT132" s="343">
        <v>1746</v>
      </c>
      <c r="AU132" s="343">
        <v>1741</v>
      </c>
      <c r="AV132" s="343">
        <v>1727</v>
      </c>
      <c r="AW132" s="343">
        <v>1715</v>
      </c>
      <c r="AX132" s="343">
        <v>1697</v>
      </c>
      <c r="AY132" s="343">
        <v>1682</v>
      </c>
      <c r="AZ132" s="343">
        <v>1665</v>
      </c>
      <c r="BA132" s="343">
        <v>1661</v>
      </c>
      <c r="BB132" s="343">
        <v>1644</v>
      </c>
      <c r="BC132" s="343">
        <v>1641</v>
      </c>
      <c r="BD132" s="343">
        <v>1639</v>
      </c>
      <c r="BE132" s="343">
        <v>1650</v>
      </c>
      <c r="BF132" s="343">
        <v>1657</v>
      </c>
      <c r="BG132" s="343">
        <v>1674</v>
      </c>
      <c r="BH132" s="343">
        <v>1679</v>
      </c>
      <c r="BI132" s="343">
        <v>1694</v>
      </c>
      <c r="BJ132" s="343">
        <v>1711</v>
      </c>
      <c r="BK132" s="343">
        <v>1717</v>
      </c>
      <c r="BL132" s="343">
        <v>1727</v>
      </c>
      <c r="BM132" s="343">
        <v>1728</v>
      </c>
      <c r="BN132" s="343">
        <v>1743</v>
      </c>
      <c r="BO132" s="343">
        <v>1750</v>
      </c>
      <c r="BP132" s="343">
        <v>1763</v>
      </c>
      <c r="BQ132" s="343">
        <v>1769</v>
      </c>
      <c r="BR132" s="343">
        <v>1767</v>
      </c>
      <c r="BS132" s="343">
        <v>1779</v>
      </c>
      <c r="BT132" s="343">
        <v>1786</v>
      </c>
      <c r="BU132" s="343">
        <v>1792</v>
      </c>
      <c r="BV132" s="343">
        <v>1793</v>
      </c>
      <c r="BW132" s="343">
        <v>1796</v>
      </c>
      <c r="BX132" s="343">
        <v>1797</v>
      </c>
      <c r="BY132" s="343">
        <v>1796</v>
      </c>
      <c r="BZ132" s="343">
        <v>1789</v>
      </c>
      <c r="CA132" s="343">
        <v>1784</v>
      </c>
      <c r="CB132" s="343">
        <v>1780</v>
      </c>
      <c r="CC132" s="343">
        <v>1775</v>
      </c>
      <c r="CD132" s="343">
        <v>1772</v>
      </c>
      <c r="CE132" s="343">
        <v>1775</v>
      </c>
      <c r="CF132" s="343">
        <v>1777</v>
      </c>
    </row>
    <row r="133" spans="1:84" x14ac:dyDescent="0.3">
      <c r="A133" s="342" t="s">
        <v>1507</v>
      </c>
      <c r="B133" s="342"/>
      <c r="C133" s="342"/>
      <c r="D133" s="343">
        <v>1819</v>
      </c>
      <c r="E133" s="343">
        <v>1921</v>
      </c>
      <c r="F133" s="343">
        <v>1872</v>
      </c>
      <c r="G133" s="343">
        <v>1855</v>
      </c>
      <c r="H133" s="343">
        <v>1801</v>
      </c>
      <c r="I133" s="343">
        <v>1654</v>
      </c>
      <c r="J133" s="343">
        <v>1754</v>
      </c>
      <c r="K133" s="343">
        <v>1624</v>
      </c>
      <c r="L133" s="343">
        <v>1674</v>
      </c>
      <c r="M133" s="343">
        <v>1709</v>
      </c>
      <c r="N133" s="343">
        <v>1641</v>
      </c>
      <c r="O133" s="343">
        <v>1744</v>
      </c>
      <c r="P133" s="343">
        <v>1804</v>
      </c>
      <c r="Q133" s="343">
        <v>1829</v>
      </c>
      <c r="R133" s="343">
        <v>1761</v>
      </c>
      <c r="S133" s="343">
        <v>1756</v>
      </c>
      <c r="T133" s="343">
        <v>1710</v>
      </c>
      <c r="U133" s="343">
        <v>1607</v>
      </c>
      <c r="V133" s="343">
        <v>1595</v>
      </c>
      <c r="W133" s="343">
        <v>1667</v>
      </c>
      <c r="X133" s="343">
        <v>1485</v>
      </c>
      <c r="Y133" s="343">
        <v>1501</v>
      </c>
      <c r="Z133" s="343">
        <v>1539</v>
      </c>
      <c r="AA133" s="343">
        <v>1492</v>
      </c>
      <c r="AB133" s="343">
        <v>1502</v>
      </c>
      <c r="AC133" s="343">
        <v>1440</v>
      </c>
      <c r="AD133" s="343">
        <v>1508</v>
      </c>
      <c r="AE133" s="343">
        <v>1549</v>
      </c>
      <c r="AF133" s="343">
        <v>1575</v>
      </c>
      <c r="AG133" s="343">
        <v>1661</v>
      </c>
      <c r="AH133" s="343">
        <v>1664</v>
      </c>
      <c r="AI133" s="343">
        <v>1643</v>
      </c>
      <c r="AJ133" s="343">
        <v>1757</v>
      </c>
      <c r="AK133" s="343">
        <v>1738</v>
      </c>
      <c r="AL133" s="343">
        <v>1642</v>
      </c>
      <c r="AM133" s="343">
        <v>1686</v>
      </c>
      <c r="AN133" s="343">
        <v>1645</v>
      </c>
      <c r="AO133" s="343">
        <v>1727</v>
      </c>
      <c r="AP133" s="343">
        <v>1617</v>
      </c>
      <c r="AQ133" s="343">
        <v>1652</v>
      </c>
      <c r="AR133" s="343">
        <v>1693</v>
      </c>
      <c r="AS133" s="343">
        <v>1720</v>
      </c>
      <c r="AT133" s="343">
        <v>1749</v>
      </c>
      <c r="AU133" s="343">
        <v>1751</v>
      </c>
      <c r="AV133" s="343">
        <v>1747</v>
      </c>
      <c r="AW133" s="343">
        <v>1732</v>
      </c>
      <c r="AX133" s="343">
        <v>1720</v>
      </c>
      <c r="AY133" s="343">
        <v>1703</v>
      </c>
      <c r="AZ133" s="343">
        <v>1687</v>
      </c>
      <c r="BA133" s="343">
        <v>1670</v>
      </c>
      <c r="BB133" s="343">
        <v>1667</v>
      </c>
      <c r="BC133" s="343">
        <v>1651</v>
      </c>
      <c r="BD133" s="343">
        <v>1646</v>
      </c>
      <c r="BE133" s="343">
        <v>1644</v>
      </c>
      <c r="BF133" s="343">
        <v>1654</v>
      </c>
      <c r="BG133" s="343">
        <v>1661</v>
      </c>
      <c r="BH133" s="343">
        <v>1678</v>
      </c>
      <c r="BI133" s="343">
        <v>1683</v>
      </c>
      <c r="BJ133" s="343">
        <v>1698</v>
      </c>
      <c r="BK133" s="343">
        <v>1715</v>
      </c>
      <c r="BL133" s="343">
        <v>1721</v>
      </c>
      <c r="BM133" s="343">
        <v>1731</v>
      </c>
      <c r="BN133" s="343">
        <v>1732</v>
      </c>
      <c r="BO133" s="343">
        <v>1747</v>
      </c>
      <c r="BP133" s="343">
        <v>1754</v>
      </c>
      <c r="BQ133" s="343">
        <v>1767</v>
      </c>
      <c r="BR133" s="343">
        <v>1773</v>
      </c>
      <c r="BS133" s="343">
        <v>1771</v>
      </c>
      <c r="BT133" s="343">
        <v>1783</v>
      </c>
      <c r="BU133" s="343">
        <v>1790</v>
      </c>
      <c r="BV133" s="343">
        <v>1795</v>
      </c>
      <c r="BW133" s="343">
        <v>1796</v>
      </c>
      <c r="BX133" s="343">
        <v>1799</v>
      </c>
      <c r="BY133" s="343">
        <v>1800</v>
      </c>
      <c r="BZ133" s="343">
        <v>1799</v>
      </c>
      <c r="CA133" s="343">
        <v>1792</v>
      </c>
      <c r="CB133" s="343">
        <v>1787</v>
      </c>
      <c r="CC133" s="343">
        <v>1783</v>
      </c>
      <c r="CD133" s="343">
        <v>1778</v>
      </c>
      <c r="CE133" s="343">
        <v>1775</v>
      </c>
      <c r="CF133" s="343">
        <v>1778</v>
      </c>
    </row>
    <row r="134" spans="1:84" x14ac:dyDescent="0.3">
      <c r="A134" s="342" t="s">
        <v>1508</v>
      </c>
      <c r="B134" s="342"/>
      <c r="C134" s="342"/>
      <c r="D134" s="343">
        <v>1880</v>
      </c>
      <c r="E134" s="343">
        <v>1822</v>
      </c>
      <c r="F134" s="343">
        <v>1918</v>
      </c>
      <c r="G134" s="343">
        <v>1866</v>
      </c>
      <c r="H134" s="343">
        <v>1856</v>
      </c>
      <c r="I134" s="343">
        <v>1799</v>
      </c>
      <c r="J134" s="343">
        <v>1657</v>
      </c>
      <c r="K134" s="343">
        <v>1751</v>
      </c>
      <c r="L134" s="343">
        <v>1623</v>
      </c>
      <c r="M134" s="343">
        <v>1683</v>
      </c>
      <c r="N134" s="343">
        <v>1708</v>
      </c>
      <c r="O134" s="343">
        <v>1648</v>
      </c>
      <c r="P134" s="343">
        <v>1749</v>
      </c>
      <c r="Q134" s="343">
        <v>1805</v>
      </c>
      <c r="R134" s="343">
        <v>1825</v>
      </c>
      <c r="S134" s="343">
        <v>1761</v>
      </c>
      <c r="T134" s="343">
        <v>1752</v>
      </c>
      <c r="U134" s="343">
        <v>1705</v>
      </c>
      <c r="V134" s="343">
        <v>1605</v>
      </c>
      <c r="W134" s="343">
        <v>1616</v>
      </c>
      <c r="X134" s="343">
        <v>1682</v>
      </c>
      <c r="Y134" s="343">
        <v>1502</v>
      </c>
      <c r="Z134" s="343">
        <v>1522</v>
      </c>
      <c r="AA134" s="343">
        <v>1546</v>
      </c>
      <c r="AB134" s="343">
        <v>1495</v>
      </c>
      <c r="AC134" s="343">
        <v>1507</v>
      </c>
      <c r="AD134" s="343">
        <v>1456</v>
      </c>
      <c r="AE134" s="343">
        <v>1521</v>
      </c>
      <c r="AF134" s="343">
        <v>1560</v>
      </c>
      <c r="AG134" s="343">
        <v>1588</v>
      </c>
      <c r="AH134" s="343">
        <v>1674</v>
      </c>
      <c r="AI134" s="343">
        <v>1676</v>
      </c>
      <c r="AJ134" s="343">
        <v>1654</v>
      </c>
      <c r="AK134" s="343">
        <v>1769</v>
      </c>
      <c r="AL134" s="343">
        <v>1750</v>
      </c>
      <c r="AM134" s="343">
        <v>1652</v>
      </c>
      <c r="AN134" s="343">
        <v>1697</v>
      </c>
      <c r="AO134" s="343">
        <v>1652</v>
      </c>
      <c r="AP134" s="343">
        <v>1736</v>
      </c>
      <c r="AQ134" s="343">
        <v>1624</v>
      </c>
      <c r="AR134" s="343">
        <v>1658</v>
      </c>
      <c r="AS134" s="343">
        <v>1701</v>
      </c>
      <c r="AT134" s="343">
        <v>1730</v>
      </c>
      <c r="AU134" s="343">
        <v>1759</v>
      </c>
      <c r="AV134" s="343">
        <v>1761</v>
      </c>
      <c r="AW134" s="343">
        <v>1756</v>
      </c>
      <c r="AX134" s="343">
        <v>1741</v>
      </c>
      <c r="AY134" s="343">
        <v>1727</v>
      </c>
      <c r="AZ134" s="343">
        <v>1710</v>
      </c>
      <c r="BA134" s="343">
        <v>1694</v>
      </c>
      <c r="BB134" s="343">
        <v>1676</v>
      </c>
      <c r="BC134" s="343">
        <v>1673</v>
      </c>
      <c r="BD134" s="343">
        <v>1657</v>
      </c>
      <c r="BE134" s="343">
        <v>1653</v>
      </c>
      <c r="BF134" s="343">
        <v>1650</v>
      </c>
      <c r="BG134" s="343">
        <v>1660</v>
      </c>
      <c r="BH134" s="343">
        <v>1667</v>
      </c>
      <c r="BI134" s="343">
        <v>1684</v>
      </c>
      <c r="BJ134" s="343">
        <v>1690</v>
      </c>
      <c r="BK134" s="343">
        <v>1705</v>
      </c>
      <c r="BL134" s="343">
        <v>1721</v>
      </c>
      <c r="BM134" s="343">
        <v>1726</v>
      </c>
      <c r="BN134" s="343">
        <v>1737</v>
      </c>
      <c r="BO134" s="343">
        <v>1739</v>
      </c>
      <c r="BP134" s="343">
        <v>1754</v>
      </c>
      <c r="BQ134" s="343">
        <v>1762</v>
      </c>
      <c r="BR134" s="343">
        <v>1775</v>
      </c>
      <c r="BS134" s="343">
        <v>1781</v>
      </c>
      <c r="BT134" s="343">
        <v>1780</v>
      </c>
      <c r="BU134" s="343">
        <v>1792</v>
      </c>
      <c r="BV134" s="343">
        <v>1799</v>
      </c>
      <c r="BW134" s="343">
        <v>1804</v>
      </c>
      <c r="BX134" s="343">
        <v>1804</v>
      </c>
      <c r="BY134" s="343">
        <v>1808</v>
      </c>
      <c r="BZ134" s="343">
        <v>1809</v>
      </c>
      <c r="CA134" s="343">
        <v>1808</v>
      </c>
      <c r="CB134" s="343">
        <v>1801</v>
      </c>
      <c r="CC134" s="343">
        <v>1796</v>
      </c>
      <c r="CD134" s="343">
        <v>1792</v>
      </c>
      <c r="CE134" s="343">
        <v>1785</v>
      </c>
      <c r="CF134" s="343">
        <v>1785</v>
      </c>
    </row>
    <row r="135" spans="1:84" x14ac:dyDescent="0.3">
      <c r="A135" s="342" t="s">
        <v>1509</v>
      </c>
      <c r="B135" s="342"/>
      <c r="C135" s="342"/>
      <c r="D135" s="343">
        <v>1774</v>
      </c>
      <c r="E135" s="343">
        <v>1880</v>
      </c>
      <c r="F135" s="343">
        <v>1829</v>
      </c>
      <c r="G135" s="343">
        <v>1913</v>
      </c>
      <c r="H135" s="343">
        <v>1876</v>
      </c>
      <c r="I135" s="343">
        <v>1864</v>
      </c>
      <c r="J135" s="343">
        <v>1798</v>
      </c>
      <c r="K135" s="343">
        <v>1663</v>
      </c>
      <c r="L135" s="343">
        <v>1753</v>
      </c>
      <c r="M135" s="343">
        <v>1630</v>
      </c>
      <c r="N135" s="343">
        <v>1678</v>
      </c>
      <c r="O135" s="343">
        <v>1704</v>
      </c>
      <c r="P135" s="343">
        <v>1655</v>
      </c>
      <c r="Q135" s="343">
        <v>1752</v>
      </c>
      <c r="R135" s="343">
        <v>1813</v>
      </c>
      <c r="S135" s="343">
        <v>1818</v>
      </c>
      <c r="T135" s="343">
        <v>1771</v>
      </c>
      <c r="U135" s="343">
        <v>1751</v>
      </c>
      <c r="V135" s="343">
        <v>1725</v>
      </c>
      <c r="W135" s="343">
        <v>1607</v>
      </c>
      <c r="X135" s="343">
        <v>1620</v>
      </c>
      <c r="Y135" s="343">
        <v>1687</v>
      </c>
      <c r="Z135" s="343">
        <v>1511</v>
      </c>
      <c r="AA135" s="343">
        <v>1528</v>
      </c>
      <c r="AB135" s="343">
        <v>1537</v>
      </c>
      <c r="AC135" s="343">
        <v>1504</v>
      </c>
      <c r="AD135" s="343">
        <v>1501</v>
      </c>
      <c r="AE135" s="343">
        <v>1460</v>
      </c>
      <c r="AF135" s="343">
        <v>1525</v>
      </c>
      <c r="AG135" s="343">
        <v>1565</v>
      </c>
      <c r="AH135" s="343">
        <v>1590</v>
      </c>
      <c r="AI135" s="343">
        <v>1677</v>
      </c>
      <c r="AJ135" s="343">
        <v>1679</v>
      </c>
      <c r="AK135" s="343">
        <v>1654</v>
      </c>
      <c r="AL135" s="343">
        <v>1771</v>
      </c>
      <c r="AM135" s="343">
        <v>1750</v>
      </c>
      <c r="AN135" s="343">
        <v>1652</v>
      </c>
      <c r="AO135" s="343">
        <v>1700</v>
      </c>
      <c r="AP135" s="343">
        <v>1652</v>
      </c>
      <c r="AQ135" s="343">
        <v>1737</v>
      </c>
      <c r="AR135" s="343">
        <v>1623</v>
      </c>
      <c r="AS135" s="343">
        <v>1658</v>
      </c>
      <c r="AT135" s="343">
        <v>1701</v>
      </c>
      <c r="AU135" s="343">
        <v>1730</v>
      </c>
      <c r="AV135" s="343">
        <v>1760</v>
      </c>
      <c r="AW135" s="343">
        <v>1761</v>
      </c>
      <c r="AX135" s="343">
        <v>1756</v>
      </c>
      <c r="AY135" s="343">
        <v>1741</v>
      </c>
      <c r="AZ135" s="343">
        <v>1725</v>
      </c>
      <c r="BA135" s="343">
        <v>1708</v>
      </c>
      <c r="BB135" s="343">
        <v>1692</v>
      </c>
      <c r="BC135" s="343">
        <v>1674</v>
      </c>
      <c r="BD135" s="343">
        <v>1671</v>
      </c>
      <c r="BE135" s="343">
        <v>1656</v>
      </c>
      <c r="BF135" s="343">
        <v>1655</v>
      </c>
      <c r="BG135" s="343">
        <v>1653</v>
      </c>
      <c r="BH135" s="343">
        <v>1663</v>
      </c>
      <c r="BI135" s="343">
        <v>1668</v>
      </c>
      <c r="BJ135" s="343">
        <v>1686</v>
      </c>
      <c r="BK135" s="343">
        <v>1692</v>
      </c>
      <c r="BL135" s="343">
        <v>1706</v>
      </c>
      <c r="BM135" s="343">
        <v>1721</v>
      </c>
      <c r="BN135" s="343">
        <v>1726</v>
      </c>
      <c r="BO135" s="343">
        <v>1736</v>
      </c>
      <c r="BP135" s="343">
        <v>1738</v>
      </c>
      <c r="BQ135" s="343">
        <v>1754</v>
      </c>
      <c r="BR135" s="343">
        <v>1762</v>
      </c>
      <c r="BS135" s="343">
        <v>1774</v>
      </c>
      <c r="BT135" s="343">
        <v>1781</v>
      </c>
      <c r="BU135" s="343">
        <v>1780</v>
      </c>
      <c r="BV135" s="343">
        <v>1793</v>
      </c>
      <c r="BW135" s="343">
        <v>1800</v>
      </c>
      <c r="BX135" s="343">
        <v>1805</v>
      </c>
      <c r="BY135" s="343">
        <v>1805</v>
      </c>
      <c r="BZ135" s="343">
        <v>1809</v>
      </c>
      <c r="CA135" s="343">
        <v>1809</v>
      </c>
      <c r="CB135" s="343">
        <v>1809</v>
      </c>
      <c r="CC135" s="343">
        <v>1802</v>
      </c>
      <c r="CD135" s="343">
        <v>1797</v>
      </c>
      <c r="CE135" s="343">
        <v>1793</v>
      </c>
      <c r="CF135" s="343">
        <v>1786</v>
      </c>
    </row>
    <row r="136" spans="1:84" x14ac:dyDescent="0.3">
      <c r="A136" s="342" t="s">
        <v>1510</v>
      </c>
      <c r="B136" s="342"/>
      <c r="C136" s="342"/>
      <c r="D136" s="343">
        <v>1760</v>
      </c>
      <c r="E136" s="343">
        <v>1775</v>
      </c>
      <c r="F136" s="343">
        <v>1883</v>
      </c>
      <c r="G136" s="343">
        <v>1834</v>
      </c>
      <c r="H136" s="343">
        <v>1916</v>
      </c>
      <c r="I136" s="343">
        <v>1877</v>
      </c>
      <c r="J136" s="343">
        <v>1867</v>
      </c>
      <c r="K136" s="343">
        <v>1805</v>
      </c>
      <c r="L136" s="343">
        <v>1658</v>
      </c>
      <c r="M136" s="343">
        <v>1753</v>
      </c>
      <c r="N136" s="343">
        <v>1622</v>
      </c>
      <c r="O136" s="343">
        <v>1682</v>
      </c>
      <c r="P136" s="343">
        <v>1714</v>
      </c>
      <c r="Q136" s="343">
        <v>1649</v>
      </c>
      <c r="R136" s="343">
        <v>1751</v>
      </c>
      <c r="S136" s="343">
        <v>1808</v>
      </c>
      <c r="T136" s="343">
        <v>1837</v>
      </c>
      <c r="U136" s="343">
        <v>1777</v>
      </c>
      <c r="V136" s="343">
        <v>1753</v>
      </c>
      <c r="W136" s="343">
        <v>1736</v>
      </c>
      <c r="X136" s="343">
        <v>1618</v>
      </c>
      <c r="Y136" s="343">
        <v>1623</v>
      </c>
      <c r="Z136" s="343">
        <v>1687</v>
      </c>
      <c r="AA136" s="343">
        <v>1527</v>
      </c>
      <c r="AB136" s="343">
        <v>1528</v>
      </c>
      <c r="AC136" s="343">
        <v>1536</v>
      </c>
      <c r="AD136" s="343">
        <v>1508</v>
      </c>
      <c r="AE136" s="343">
        <v>1502</v>
      </c>
      <c r="AF136" s="343">
        <v>1463</v>
      </c>
      <c r="AG136" s="343">
        <v>1527</v>
      </c>
      <c r="AH136" s="343">
        <v>1564</v>
      </c>
      <c r="AI136" s="343">
        <v>1593</v>
      </c>
      <c r="AJ136" s="343">
        <v>1680</v>
      </c>
      <c r="AK136" s="343">
        <v>1680</v>
      </c>
      <c r="AL136" s="343">
        <v>1655</v>
      </c>
      <c r="AM136" s="343">
        <v>1772</v>
      </c>
      <c r="AN136" s="343">
        <v>1752</v>
      </c>
      <c r="AO136" s="343">
        <v>1651</v>
      </c>
      <c r="AP136" s="343">
        <v>1699</v>
      </c>
      <c r="AQ136" s="343">
        <v>1651</v>
      </c>
      <c r="AR136" s="343">
        <v>1736</v>
      </c>
      <c r="AS136" s="343">
        <v>1622</v>
      </c>
      <c r="AT136" s="343">
        <v>1657</v>
      </c>
      <c r="AU136" s="343">
        <v>1700</v>
      </c>
      <c r="AV136" s="343">
        <v>1731</v>
      </c>
      <c r="AW136" s="343">
        <v>1763</v>
      </c>
      <c r="AX136" s="343">
        <v>1764</v>
      </c>
      <c r="AY136" s="343">
        <v>1759</v>
      </c>
      <c r="AZ136" s="343">
        <v>1743</v>
      </c>
      <c r="BA136" s="343">
        <v>1727</v>
      </c>
      <c r="BB136" s="343">
        <v>1710</v>
      </c>
      <c r="BC136" s="343">
        <v>1693</v>
      </c>
      <c r="BD136" s="343">
        <v>1675</v>
      </c>
      <c r="BE136" s="343">
        <v>1671</v>
      </c>
      <c r="BF136" s="343">
        <v>1656</v>
      </c>
      <c r="BG136" s="343">
        <v>1655</v>
      </c>
      <c r="BH136" s="343">
        <v>1653</v>
      </c>
      <c r="BI136" s="343">
        <v>1663</v>
      </c>
      <c r="BJ136" s="343">
        <v>1669</v>
      </c>
      <c r="BK136" s="343">
        <v>1686</v>
      </c>
      <c r="BL136" s="343">
        <v>1692</v>
      </c>
      <c r="BM136" s="343">
        <v>1706</v>
      </c>
      <c r="BN136" s="343">
        <v>1721</v>
      </c>
      <c r="BO136" s="343">
        <v>1726</v>
      </c>
      <c r="BP136" s="343">
        <v>1736</v>
      </c>
      <c r="BQ136" s="343">
        <v>1739</v>
      </c>
      <c r="BR136" s="343">
        <v>1754</v>
      </c>
      <c r="BS136" s="343">
        <v>1763</v>
      </c>
      <c r="BT136" s="343">
        <v>1775</v>
      </c>
      <c r="BU136" s="343">
        <v>1782</v>
      </c>
      <c r="BV136" s="343">
        <v>1781</v>
      </c>
      <c r="BW136" s="343">
        <v>1795</v>
      </c>
      <c r="BX136" s="343">
        <v>1802</v>
      </c>
      <c r="BY136" s="343">
        <v>1807</v>
      </c>
      <c r="BZ136" s="343">
        <v>1808</v>
      </c>
      <c r="CA136" s="343">
        <v>1810</v>
      </c>
      <c r="CB136" s="343">
        <v>1810</v>
      </c>
      <c r="CC136" s="343">
        <v>1809</v>
      </c>
      <c r="CD136" s="343">
        <v>1803</v>
      </c>
      <c r="CE136" s="343">
        <v>1799</v>
      </c>
      <c r="CF136" s="343">
        <v>1794</v>
      </c>
    </row>
    <row r="137" spans="1:84" x14ac:dyDescent="0.3">
      <c r="A137" s="342" t="s">
        <v>1511</v>
      </c>
      <c r="B137" s="342"/>
      <c r="C137" s="342"/>
      <c r="D137" s="343">
        <v>1878</v>
      </c>
      <c r="E137" s="343">
        <v>1765</v>
      </c>
      <c r="F137" s="343">
        <v>1778</v>
      </c>
      <c r="G137" s="343">
        <v>1875</v>
      </c>
      <c r="H137" s="343">
        <v>1840</v>
      </c>
      <c r="I137" s="343">
        <v>1929</v>
      </c>
      <c r="J137" s="343">
        <v>1869</v>
      </c>
      <c r="K137" s="343">
        <v>1865</v>
      </c>
      <c r="L137" s="343">
        <v>1798</v>
      </c>
      <c r="M137" s="343">
        <v>1665</v>
      </c>
      <c r="N137" s="343">
        <v>1752</v>
      </c>
      <c r="O137" s="343">
        <v>1621</v>
      </c>
      <c r="P137" s="343">
        <v>1683</v>
      </c>
      <c r="Q137" s="343">
        <v>1720</v>
      </c>
      <c r="R137" s="343">
        <v>1651</v>
      </c>
      <c r="S137" s="343">
        <v>1750</v>
      </c>
      <c r="T137" s="343">
        <v>1804</v>
      </c>
      <c r="U137" s="343">
        <v>1829</v>
      </c>
      <c r="V137" s="343">
        <v>1786</v>
      </c>
      <c r="W137" s="343">
        <v>1761</v>
      </c>
      <c r="X137" s="343">
        <v>1738</v>
      </c>
      <c r="Y137" s="343">
        <v>1624</v>
      </c>
      <c r="Z137" s="343">
        <v>1627</v>
      </c>
      <c r="AA137" s="343">
        <v>1696</v>
      </c>
      <c r="AB137" s="343">
        <v>1530</v>
      </c>
      <c r="AC137" s="343">
        <v>1536</v>
      </c>
      <c r="AD137" s="343">
        <v>1535</v>
      </c>
      <c r="AE137" s="343">
        <v>1518</v>
      </c>
      <c r="AF137" s="343">
        <v>1509</v>
      </c>
      <c r="AG137" s="343">
        <v>1472</v>
      </c>
      <c r="AH137" s="343">
        <v>1535</v>
      </c>
      <c r="AI137" s="343">
        <v>1571</v>
      </c>
      <c r="AJ137" s="343">
        <v>1599</v>
      </c>
      <c r="AK137" s="343">
        <v>1684</v>
      </c>
      <c r="AL137" s="343">
        <v>1685</v>
      </c>
      <c r="AM137" s="343">
        <v>1661</v>
      </c>
      <c r="AN137" s="343">
        <v>1774</v>
      </c>
      <c r="AO137" s="343">
        <v>1755</v>
      </c>
      <c r="AP137" s="343">
        <v>1653</v>
      </c>
      <c r="AQ137" s="343">
        <v>1702</v>
      </c>
      <c r="AR137" s="343">
        <v>1652</v>
      </c>
      <c r="AS137" s="343">
        <v>1738</v>
      </c>
      <c r="AT137" s="343">
        <v>1625</v>
      </c>
      <c r="AU137" s="343">
        <v>1660</v>
      </c>
      <c r="AV137" s="343">
        <v>1702</v>
      </c>
      <c r="AW137" s="343">
        <v>1734</v>
      </c>
      <c r="AX137" s="343">
        <v>1766</v>
      </c>
      <c r="AY137" s="343">
        <v>1766</v>
      </c>
      <c r="AZ137" s="343">
        <v>1761</v>
      </c>
      <c r="BA137" s="343">
        <v>1746</v>
      </c>
      <c r="BB137" s="343">
        <v>1731</v>
      </c>
      <c r="BC137" s="343">
        <v>1714</v>
      </c>
      <c r="BD137" s="343">
        <v>1697</v>
      </c>
      <c r="BE137" s="343">
        <v>1680</v>
      </c>
      <c r="BF137" s="343">
        <v>1676</v>
      </c>
      <c r="BG137" s="343">
        <v>1661</v>
      </c>
      <c r="BH137" s="343">
        <v>1662</v>
      </c>
      <c r="BI137" s="343">
        <v>1659</v>
      </c>
      <c r="BJ137" s="343">
        <v>1670</v>
      </c>
      <c r="BK137" s="343">
        <v>1676</v>
      </c>
      <c r="BL137" s="343">
        <v>1693</v>
      </c>
      <c r="BM137" s="343">
        <v>1698</v>
      </c>
      <c r="BN137" s="343">
        <v>1713</v>
      </c>
      <c r="BO137" s="343">
        <v>1727</v>
      </c>
      <c r="BP137" s="343">
        <v>1732</v>
      </c>
      <c r="BQ137" s="343">
        <v>1742</v>
      </c>
      <c r="BR137" s="343">
        <v>1745</v>
      </c>
      <c r="BS137" s="343">
        <v>1760</v>
      </c>
      <c r="BT137" s="343">
        <v>1769</v>
      </c>
      <c r="BU137" s="343">
        <v>1781</v>
      </c>
      <c r="BV137" s="343">
        <v>1788</v>
      </c>
      <c r="BW137" s="343">
        <v>1787</v>
      </c>
      <c r="BX137" s="343">
        <v>1801</v>
      </c>
      <c r="BY137" s="343">
        <v>1807</v>
      </c>
      <c r="BZ137" s="343">
        <v>1812</v>
      </c>
      <c r="CA137" s="343">
        <v>1813</v>
      </c>
      <c r="CB137" s="343">
        <v>1816</v>
      </c>
      <c r="CC137" s="343">
        <v>1816</v>
      </c>
      <c r="CD137" s="343">
        <v>1816</v>
      </c>
      <c r="CE137" s="343">
        <v>1810</v>
      </c>
      <c r="CF137" s="343">
        <v>1806</v>
      </c>
    </row>
    <row r="138" spans="1:84" x14ac:dyDescent="0.3">
      <c r="A138" s="342" t="s">
        <v>1512</v>
      </c>
      <c r="B138" s="342"/>
      <c r="C138" s="342"/>
      <c r="D138" s="343">
        <v>1894</v>
      </c>
      <c r="E138" s="343">
        <v>1877</v>
      </c>
      <c r="F138" s="343">
        <v>1769</v>
      </c>
      <c r="G138" s="343">
        <v>1788</v>
      </c>
      <c r="H138" s="343">
        <v>1878</v>
      </c>
      <c r="I138" s="343">
        <v>1846</v>
      </c>
      <c r="J138" s="343">
        <v>1927</v>
      </c>
      <c r="K138" s="343">
        <v>1873</v>
      </c>
      <c r="L138" s="343">
        <v>1869</v>
      </c>
      <c r="M138" s="343">
        <v>1801</v>
      </c>
      <c r="N138" s="343">
        <v>1666</v>
      </c>
      <c r="O138" s="343">
        <v>1752</v>
      </c>
      <c r="P138" s="343">
        <v>1619</v>
      </c>
      <c r="Q138" s="343">
        <v>1686</v>
      </c>
      <c r="R138" s="343">
        <v>1708</v>
      </c>
      <c r="S138" s="343">
        <v>1653</v>
      </c>
      <c r="T138" s="343">
        <v>1754</v>
      </c>
      <c r="U138" s="343">
        <v>1805</v>
      </c>
      <c r="V138" s="343">
        <v>1843</v>
      </c>
      <c r="W138" s="343">
        <v>1788</v>
      </c>
      <c r="X138" s="343">
        <v>1773</v>
      </c>
      <c r="Y138" s="343">
        <v>1749</v>
      </c>
      <c r="Z138" s="343">
        <v>1631</v>
      </c>
      <c r="AA138" s="343">
        <v>1640</v>
      </c>
      <c r="AB138" s="343">
        <v>1696</v>
      </c>
      <c r="AC138" s="343">
        <v>1538</v>
      </c>
      <c r="AD138" s="343">
        <v>1548</v>
      </c>
      <c r="AE138" s="343">
        <v>1545</v>
      </c>
      <c r="AF138" s="343">
        <v>1527</v>
      </c>
      <c r="AG138" s="343">
        <v>1516</v>
      </c>
      <c r="AH138" s="343">
        <v>1480</v>
      </c>
      <c r="AI138" s="343">
        <v>1542</v>
      </c>
      <c r="AJ138" s="343">
        <v>1580</v>
      </c>
      <c r="AK138" s="343">
        <v>1608</v>
      </c>
      <c r="AL138" s="343">
        <v>1692</v>
      </c>
      <c r="AM138" s="343">
        <v>1695</v>
      </c>
      <c r="AN138" s="343">
        <v>1672</v>
      </c>
      <c r="AO138" s="343">
        <v>1784</v>
      </c>
      <c r="AP138" s="343">
        <v>1765</v>
      </c>
      <c r="AQ138" s="343">
        <v>1665</v>
      </c>
      <c r="AR138" s="343">
        <v>1713</v>
      </c>
      <c r="AS138" s="343">
        <v>1661</v>
      </c>
      <c r="AT138" s="343">
        <v>1747</v>
      </c>
      <c r="AU138" s="343">
        <v>1635</v>
      </c>
      <c r="AV138" s="343">
        <v>1671</v>
      </c>
      <c r="AW138" s="343">
        <v>1712</v>
      </c>
      <c r="AX138" s="343">
        <v>1743</v>
      </c>
      <c r="AY138" s="343">
        <v>1776</v>
      </c>
      <c r="AZ138" s="343">
        <v>1774</v>
      </c>
      <c r="BA138" s="343">
        <v>1768</v>
      </c>
      <c r="BB138" s="343">
        <v>1752</v>
      </c>
      <c r="BC138" s="343">
        <v>1738</v>
      </c>
      <c r="BD138" s="343">
        <v>1722</v>
      </c>
      <c r="BE138" s="343">
        <v>1703</v>
      </c>
      <c r="BF138" s="343">
        <v>1686</v>
      </c>
      <c r="BG138" s="343">
        <v>1681</v>
      </c>
      <c r="BH138" s="343">
        <v>1667</v>
      </c>
      <c r="BI138" s="343">
        <v>1667</v>
      </c>
      <c r="BJ138" s="343">
        <v>1664</v>
      </c>
      <c r="BK138" s="343">
        <v>1674</v>
      </c>
      <c r="BL138" s="343">
        <v>1681</v>
      </c>
      <c r="BM138" s="343">
        <v>1698</v>
      </c>
      <c r="BN138" s="343">
        <v>1703</v>
      </c>
      <c r="BO138" s="343">
        <v>1717</v>
      </c>
      <c r="BP138" s="343">
        <v>1732</v>
      </c>
      <c r="BQ138" s="343">
        <v>1737</v>
      </c>
      <c r="BR138" s="343">
        <v>1747</v>
      </c>
      <c r="BS138" s="343">
        <v>1751</v>
      </c>
      <c r="BT138" s="343">
        <v>1766</v>
      </c>
      <c r="BU138" s="343">
        <v>1775</v>
      </c>
      <c r="BV138" s="343">
        <v>1788</v>
      </c>
      <c r="BW138" s="343">
        <v>1795</v>
      </c>
      <c r="BX138" s="343">
        <v>1793</v>
      </c>
      <c r="BY138" s="343">
        <v>1807</v>
      </c>
      <c r="BZ138" s="343">
        <v>1813</v>
      </c>
      <c r="CA138" s="343">
        <v>1819</v>
      </c>
      <c r="CB138" s="343">
        <v>1819</v>
      </c>
      <c r="CC138" s="343">
        <v>1822</v>
      </c>
      <c r="CD138" s="343">
        <v>1824</v>
      </c>
      <c r="CE138" s="343">
        <v>1824</v>
      </c>
      <c r="CF138" s="343">
        <v>1818</v>
      </c>
    </row>
    <row r="139" spans="1:84" x14ac:dyDescent="0.3">
      <c r="A139" s="342" t="s">
        <v>1513</v>
      </c>
      <c r="B139" s="342"/>
      <c r="C139" s="342"/>
      <c r="D139" s="343">
        <v>1994</v>
      </c>
      <c r="E139" s="343">
        <v>1903</v>
      </c>
      <c r="F139" s="343">
        <v>1886</v>
      </c>
      <c r="G139" s="343">
        <v>1771</v>
      </c>
      <c r="H139" s="343">
        <v>1797</v>
      </c>
      <c r="I139" s="343">
        <v>1879</v>
      </c>
      <c r="J139" s="343">
        <v>1845</v>
      </c>
      <c r="K139" s="343">
        <v>1912</v>
      </c>
      <c r="L139" s="343">
        <v>1882</v>
      </c>
      <c r="M139" s="343">
        <v>1871</v>
      </c>
      <c r="N139" s="343">
        <v>1799</v>
      </c>
      <c r="O139" s="343">
        <v>1665</v>
      </c>
      <c r="P139" s="343">
        <v>1767</v>
      </c>
      <c r="Q139" s="343">
        <v>1624</v>
      </c>
      <c r="R139" s="343">
        <v>1689</v>
      </c>
      <c r="S139" s="343">
        <v>1727</v>
      </c>
      <c r="T139" s="343">
        <v>1661</v>
      </c>
      <c r="U139" s="343">
        <v>1755</v>
      </c>
      <c r="V139" s="343">
        <v>1824</v>
      </c>
      <c r="W139" s="343">
        <v>1857</v>
      </c>
      <c r="X139" s="343">
        <v>1796</v>
      </c>
      <c r="Y139" s="343">
        <v>1785</v>
      </c>
      <c r="Z139" s="343">
        <v>1767</v>
      </c>
      <c r="AA139" s="343">
        <v>1649</v>
      </c>
      <c r="AB139" s="343">
        <v>1646</v>
      </c>
      <c r="AC139" s="343">
        <v>1696</v>
      </c>
      <c r="AD139" s="343">
        <v>1550</v>
      </c>
      <c r="AE139" s="343">
        <v>1559</v>
      </c>
      <c r="AF139" s="343">
        <v>1556</v>
      </c>
      <c r="AG139" s="343">
        <v>1538</v>
      </c>
      <c r="AH139" s="343">
        <v>1524</v>
      </c>
      <c r="AI139" s="343">
        <v>1489</v>
      </c>
      <c r="AJ139" s="343">
        <v>1551</v>
      </c>
      <c r="AK139" s="343">
        <v>1592</v>
      </c>
      <c r="AL139" s="343">
        <v>1617</v>
      </c>
      <c r="AM139" s="343">
        <v>1702</v>
      </c>
      <c r="AN139" s="343">
        <v>1707</v>
      </c>
      <c r="AO139" s="343">
        <v>1683</v>
      </c>
      <c r="AP139" s="343">
        <v>1798</v>
      </c>
      <c r="AQ139" s="343">
        <v>1777</v>
      </c>
      <c r="AR139" s="343">
        <v>1675</v>
      </c>
      <c r="AS139" s="343">
        <v>1724</v>
      </c>
      <c r="AT139" s="343">
        <v>1672</v>
      </c>
      <c r="AU139" s="343">
        <v>1756</v>
      </c>
      <c r="AV139" s="343">
        <v>1646</v>
      </c>
      <c r="AW139" s="343">
        <v>1683</v>
      </c>
      <c r="AX139" s="343">
        <v>1721</v>
      </c>
      <c r="AY139" s="343">
        <v>1752</v>
      </c>
      <c r="AZ139" s="343">
        <v>1786</v>
      </c>
      <c r="BA139" s="343">
        <v>1782</v>
      </c>
      <c r="BB139" s="343">
        <v>1777</v>
      </c>
      <c r="BC139" s="343">
        <v>1761</v>
      </c>
      <c r="BD139" s="343">
        <v>1747</v>
      </c>
      <c r="BE139" s="343">
        <v>1732</v>
      </c>
      <c r="BF139" s="343">
        <v>1713</v>
      </c>
      <c r="BG139" s="343">
        <v>1696</v>
      </c>
      <c r="BH139" s="343">
        <v>1692</v>
      </c>
      <c r="BI139" s="343">
        <v>1677</v>
      </c>
      <c r="BJ139" s="343">
        <v>1678</v>
      </c>
      <c r="BK139" s="343">
        <v>1675</v>
      </c>
      <c r="BL139" s="343">
        <v>1683</v>
      </c>
      <c r="BM139" s="343">
        <v>1691</v>
      </c>
      <c r="BN139" s="343">
        <v>1707</v>
      </c>
      <c r="BO139" s="343">
        <v>1712</v>
      </c>
      <c r="BP139" s="343">
        <v>1727</v>
      </c>
      <c r="BQ139" s="343">
        <v>1742</v>
      </c>
      <c r="BR139" s="343">
        <v>1747</v>
      </c>
      <c r="BS139" s="343">
        <v>1756</v>
      </c>
      <c r="BT139" s="343">
        <v>1760</v>
      </c>
      <c r="BU139" s="343">
        <v>1775</v>
      </c>
      <c r="BV139" s="343">
        <v>1785</v>
      </c>
      <c r="BW139" s="343">
        <v>1797</v>
      </c>
      <c r="BX139" s="343">
        <v>1804</v>
      </c>
      <c r="BY139" s="343">
        <v>1802</v>
      </c>
      <c r="BZ139" s="343">
        <v>1816</v>
      </c>
      <c r="CA139" s="343">
        <v>1822</v>
      </c>
      <c r="CB139" s="343">
        <v>1828</v>
      </c>
      <c r="CC139" s="343">
        <v>1828</v>
      </c>
      <c r="CD139" s="343">
        <v>1831</v>
      </c>
      <c r="CE139" s="343">
        <v>1832</v>
      </c>
      <c r="CF139" s="343">
        <v>1831</v>
      </c>
    </row>
    <row r="140" spans="1:84" x14ac:dyDescent="0.3">
      <c r="A140" s="342" t="s">
        <v>1514</v>
      </c>
      <c r="B140" s="342"/>
      <c r="C140" s="342"/>
      <c r="D140" s="343">
        <v>2013</v>
      </c>
      <c r="E140" s="343">
        <v>1993</v>
      </c>
      <c r="F140" s="343">
        <v>1892</v>
      </c>
      <c r="G140" s="343">
        <v>1881</v>
      </c>
      <c r="H140" s="343">
        <v>1762</v>
      </c>
      <c r="I140" s="343">
        <v>1797</v>
      </c>
      <c r="J140" s="343">
        <v>1875</v>
      </c>
      <c r="K140" s="343">
        <v>1842</v>
      </c>
      <c r="L140" s="343">
        <v>1919</v>
      </c>
      <c r="M140" s="343">
        <v>1880</v>
      </c>
      <c r="N140" s="343">
        <v>1869</v>
      </c>
      <c r="O140" s="343">
        <v>1819</v>
      </c>
      <c r="P140" s="343">
        <v>1666</v>
      </c>
      <c r="Q140" s="343">
        <v>1774</v>
      </c>
      <c r="R140" s="343">
        <v>1635</v>
      </c>
      <c r="S140" s="343">
        <v>1694</v>
      </c>
      <c r="T140" s="343">
        <v>1732</v>
      </c>
      <c r="U140" s="343">
        <v>1659</v>
      </c>
      <c r="V140" s="343">
        <v>1747</v>
      </c>
      <c r="W140" s="343">
        <v>1811</v>
      </c>
      <c r="X140" s="343">
        <v>1861</v>
      </c>
      <c r="Y140" s="343">
        <v>1802</v>
      </c>
      <c r="Z140" s="343">
        <v>1787</v>
      </c>
      <c r="AA140" s="343">
        <v>1768</v>
      </c>
      <c r="AB140" s="343">
        <v>1644</v>
      </c>
      <c r="AC140" s="343">
        <v>1651</v>
      </c>
      <c r="AD140" s="343">
        <v>1728</v>
      </c>
      <c r="AE140" s="343">
        <v>1559</v>
      </c>
      <c r="AF140" s="343">
        <v>1569</v>
      </c>
      <c r="AG140" s="343">
        <v>1566</v>
      </c>
      <c r="AH140" s="343">
        <v>1550</v>
      </c>
      <c r="AI140" s="343">
        <v>1537</v>
      </c>
      <c r="AJ140" s="343">
        <v>1502</v>
      </c>
      <c r="AK140" s="343">
        <v>1564</v>
      </c>
      <c r="AL140" s="343">
        <v>1602</v>
      </c>
      <c r="AM140" s="343">
        <v>1628</v>
      </c>
      <c r="AN140" s="343">
        <v>1710</v>
      </c>
      <c r="AO140" s="343">
        <v>1717</v>
      </c>
      <c r="AP140" s="343">
        <v>1690</v>
      </c>
      <c r="AQ140" s="343">
        <v>1805</v>
      </c>
      <c r="AR140" s="343">
        <v>1785</v>
      </c>
      <c r="AS140" s="343">
        <v>1681</v>
      </c>
      <c r="AT140" s="343">
        <v>1730</v>
      </c>
      <c r="AU140" s="343">
        <v>1680</v>
      </c>
      <c r="AV140" s="343">
        <v>1765</v>
      </c>
      <c r="AW140" s="343">
        <v>1657</v>
      </c>
      <c r="AX140" s="343">
        <v>1690</v>
      </c>
      <c r="AY140" s="343">
        <v>1730</v>
      </c>
      <c r="AZ140" s="343">
        <v>1761</v>
      </c>
      <c r="BA140" s="343">
        <v>1798</v>
      </c>
      <c r="BB140" s="343">
        <v>1794</v>
      </c>
      <c r="BC140" s="343">
        <v>1788</v>
      </c>
      <c r="BD140" s="343">
        <v>1772</v>
      </c>
      <c r="BE140" s="343">
        <v>1755</v>
      </c>
      <c r="BF140" s="343">
        <v>1742</v>
      </c>
      <c r="BG140" s="343">
        <v>1722</v>
      </c>
      <c r="BH140" s="343">
        <v>1704</v>
      </c>
      <c r="BI140" s="343">
        <v>1700</v>
      </c>
      <c r="BJ140" s="343">
        <v>1685</v>
      </c>
      <c r="BK140" s="343">
        <v>1687</v>
      </c>
      <c r="BL140" s="343">
        <v>1682</v>
      </c>
      <c r="BM140" s="343">
        <v>1692</v>
      </c>
      <c r="BN140" s="343">
        <v>1700</v>
      </c>
      <c r="BO140" s="343">
        <v>1716</v>
      </c>
      <c r="BP140" s="343">
        <v>1721</v>
      </c>
      <c r="BQ140" s="343">
        <v>1736</v>
      </c>
      <c r="BR140" s="343">
        <v>1751</v>
      </c>
      <c r="BS140" s="343">
        <v>1756</v>
      </c>
      <c r="BT140" s="343">
        <v>1766</v>
      </c>
      <c r="BU140" s="343">
        <v>1770</v>
      </c>
      <c r="BV140" s="343">
        <v>1786</v>
      </c>
      <c r="BW140" s="343">
        <v>1796</v>
      </c>
      <c r="BX140" s="343">
        <v>1808</v>
      </c>
      <c r="BY140" s="343">
        <v>1816</v>
      </c>
      <c r="BZ140" s="343">
        <v>1813</v>
      </c>
      <c r="CA140" s="343">
        <v>1827</v>
      </c>
      <c r="CB140" s="343">
        <v>1833</v>
      </c>
      <c r="CC140" s="343">
        <v>1840</v>
      </c>
      <c r="CD140" s="343">
        <v>1841</v>
      </c>
      <c r="CE140" s="343">
        <v>1844</v>
      </c>
      <c r="CF140" s="343">
        <v>1846</v>
      </c>
    </row>
    <row r="141" spans="1:84" x14ac:dyDescent="0.3">
      <c r="A141" s="342" t="s">
        <v>1515</v>
      </c>
      <c r="B141" s="342"/>
      <c r="C141" s="342"/>
      <c r="D141" s="343">
        <v>2062</v>
      </c>
      <c r="E141" s="343">
        <v>2014</v>
      </c>
      <c r="F141" s="343">
        <v>2001</v>
      </c>
      <c r="G141" s="343">
        <v>1898</v>
      </c>
      <c r="H141" s="343">
        <v>1873</v>
      </c>
      <c r="I141" s="343">
        <v>1751</v>
      </c>
      <c r="J141" s="343">
        <v>1791</v>
      </c>
      <c r="K141" s="343">
        <v>1888</v>
      </c>
      <c r="L141" s="343">
        <v>1824</v>
      </c>
      <c r="M141" s="343">
        <v>1931</v>
      </c>
      <c r="N141" s="343">
        <v>1880</v>
      </c>
      <c r="O141" s="343">
        <v>1872</v>
      </c>
      <c r="P141" s="343">
        <v>1816</v>
      </c>
      <c r="Q141" s="343">
        <v>1671</v>
      </c>
      <c r="R141" s="343">
        <v>1782</v>
      </c>
      <c r="S141" s="343">
        <v>1643</v>
      </c>
      <c r="T141" s="343">
        <v>1691</v>
      </c>
      <c r="U141" s="343">
        <v>1757</v>
      </c>
      <c r="V141" s="343">
        <v>1672</v>
      </c>
      <c r="W141" s="343">
        <v>1762</v>
      </c>
      <c r="X141" s="343">
        <v>1824</v>
      </c>
      <c r="Y141" s="343">
        <v>1873</v>
      </c>
      <c r="Z141" s="343">
        <v>1834</v>
      </c>
      <c r="AA141" s="343">
        <v>1811</v>
      </c>
      <c r="AB141" s="343">
        <v>1784</v>
      </c>
      <c r="AC141" s="343">
        <v>1651</v>
      </c>
      <c r="AD141" s="343">
        <v>1662</v>
      </c>
      <c r="AE141" s="343">
        <v>1744</v>
      </c>
      <c r="AF141" s="343">
        <v>1567</v>
      </c>
      <c r="AG141" s="343">
        <v>1577</v>
      </c>
      <c r="AH141" s="343">
        <v>1576</v>
      </c>
      <c r="AI141" s="343">
        <v>1554</v>
      </c>
      <c r="AJ141" s="343">
        <v>1541</v>
      </c>
      <c r="AK141" s="343">
        <v>1508</v>
      </c>
      <c r="AL141" s="343">
        <v>1568</v>
      </c>
      <c r="AM141" s="343">
        <v>1606</v>
      </c>
      <c r="AN141" s="343">
        <v>1634</v>
      </c>
      <c r="AO141" s="343">
        <v>1716</v>
      </c>
      <c r="AP141" s="343">
        <v>1726</v>
      </c>
      <c r="AQ141" s="343">
        <v>1699</v>
      </c>
      <c r="AR141" s="343">
        <v>1807</v>
      </c>
      <c r="AS141" s="343">
        <v>1792</v>
      </c>
      <c r="AT141" s="343">
        <v>1690</v>
      </c>
      <c r="AU141" s="343">
        <v>1737</v>
      </c>
      <c r="AV141" s="343">
        <v>1687</v>
      </c>
      <c r="AW141" s="343">
        <v>1773</v>
      </c>
      <c r="AX141" s="343">
        <v>1663</v>
      </c>
      <c r="AY141" s="343">
        <v>1696</v>
      </c>
      <c r="AZ141" s="343">
        <v>1737</v>
      </c>
      <c r="BA141" s="343">
        <v>1767</v>
      </c>
      <c r="BB141" s="343">
        <v>1805</v>
      </c>
      <c r="BC141" s="343">
        <v>1801</v>
      </c>
      <c r="BD141" s="343">
        <v>1797</v>
      </c>
      <c r="BE141" s="343">
        <v>1779</v>
      </c>
      <c r="BF141" s="343">
        <v>1763</v>
      </c>
      <c r="BG141" s="343">
        <v>1749</v>
      </c>
      <c r="BH141" s="343">
        <v>1728</v>
      </c>
      <c r="BI141" s="343">
        <v>1711</v>
      </c>
      <c r="BJ141" s="343">
        <v>1706</v>
      </c>
      <c r="BK141" s="343">
        <v>1689</v>
      </c>
      <c r="BL141" s="343">
        <v>1694</v>
      </c>
      <c r="BM141" s="343">
        <v>1688</v>
      </c>
      <c r="BN141" s="343">
        <v>1700</v>
      </c>
      <c r="BO141" s="343">
        <v>1706</v>
      </c>
      <c r="BP141" s="343">
        <v>1723</v>
      </c>
      <c r="BQ141" s="343">
        <v>1726</v>
      </c>
      <c r="BR141" s="343">
        <v>1743</v>
      </c>
      <c r="BS141" s="343">
        <v>1758</v>
      </c>
      <c r="BT141" s="343">
        <v>1761</v>
      </c>
      <c r="BU141" s="343">
        <v>1772</v>
      </c>
      <c r="BV141" s="343">
        <v>1776</v>
      </c>
      <c r="BW141" s="343">
        <v>1792</v>
      </c>
      <c r="BX141" s="343">
        <v>1804</v>
      </c>
      <c r="BY141" s="343">
        <v>1813</v>
      </c>
      <c r="BZ141" s="343">
        <v>1821</v>
      </c>
      <c r="CA141" s="343">
        <v>1821</v>
      </c>
      <c r="CB141" s="343">
        <v>1833</v>
      </c>
      <c r="CC141" s="343">
        <v>1839</v>
      </c>
      <c r="CD141" s="343">
        <v>1845</v>
      </c>
      <c r="CE141" s="343">
        <v>1847</v>
      </c>
      <c r="CF141" s="343">
        <v>1849</v>
      </c>
    </row>
    <row r="142" spans="1:84" x14ac:dyDescent="0.3">
      <c r="A142" s="342" t="s">
        <v>1516</v>
      </c>
      <c r="B142" s="342"/>
      <c r="C142" s="342"/>
      <c r="D142" s="343">
        <v>2088</v>
      </c>
      <c r="E142" s="343">
        <v>2072</v>
      </c>
      <c r="F142" s="343">
        <v>2025</v>
      </c>
      <c r="G142" s="343">
        <v>1987</v>
      </c>
      <c r="H142" s="343">
        <v>1906</v>
      </c>
      <c r="I142" s="343">
        <v>1864</v>
      </c>
      <c r="J142" s="343">
        <v>1746</v>
      </c>
      <c r="K142" s="343">
        <v>1789</v>
      </c>
      <c r="L142" s="343">
        <v>1893</v>
      </c>
      <c r="M142" s="343">
        <v>1828</v>
      </c>
      <c r="N142" s="343">
        <v>1920</v>
      </c>
      <c r="O142" s="343">
        <v>1896</v>
      </c>
      <c r="P142" s="343">
        <v>1882</v>
      </c>
      <c r="Q142" s="343">
        <v>1808</v>
      </c>
      <c r="R142" s="343">
        <v>1686</v>
      </c>
      <c r="S142" s="343">
        <v>1788</v>
      </c>
      <c r="T142" s="343">
        <v>1646</v>
      </c>
      <c r="U142" s="343">
        <v>1706</v>
      </c>
      <c r="V142" s="343">
        <v>1771</v>
      </c>
      <c r="W142" s="343">
        <v>1682</v>
      </c>
      <c r="X142" s="343">
        <v>1776</v>
      </c>
      <c r="Y142" s="343">
        <v>1828</v>
      </c>
      <c r="Z142" s="343">
        <v>1876</v>
      </c>
      <c r="AA142" s="343">
        <v>1841</v>
      </c>
      <c r="AB142" s="343">
        <v>1822</v>
      </c>
      <c r="AC142" s="343">
        <v>1798</v>
      </c>
      <c r="AD142" s="343">
        <v>1686</v>
      </c>
      <c r="AE142" s="343">
        <v>1689</v>
      </c>
      <c r="AF142" s="343">
        <v>1767</v>
      </c>
      <c r="AG142" s="343">
        <v>1591</v>
      </c>
      <c r="AH142" s="343">
        <v>1597</v>
      </c>
      <c r="AI142" s="343">
        <v>1597</v>
      </c>
      <c r="AJ142" s="343">
        <v>1574</v>
      </c>
      <c r="AK142" s="343">
        <v>1560</v>
      </c>
      <c r="AL142" s="343">
        <v>1529</v>
      </c>
      <c r="AM142" s="343">
        <v>1589</v>
      </c>
      <c r="AN142" s="343">
        <v>1626</v>
      </c>
      <c r="AO142" s="343">
        <v>1654</v>
      </c>
      <c r="AP142" s="343">
        <v>1733</v>
      </c>
      <c r="AQ142" s="343">
        <v>1744</v>
      </c>
      <c r="AR142" s="343">
        <v>1715</v>
      </c>
      <c r="AS142" s="343">
        <v>1823</v>
      </c>
      <c r="AT142" s="343">
        <v>1808</v>
      </c>
      <c r="AU142" s="343">
        <v>1707</v>
      </c>
      <c r="AV142" s="343">
        <v>1755</v>
      </c>
      <c r="AW142" s="343">
        <v>1705</v>
      </c>
      <c r="AX142" s="343">
        <v>1791</v>
      </c>
      <c r="AY142" s="343">
        <v>1679</v>
      </c>
      <c r="AZ142" s="343">
        <v>1712</v>
      </c>
      <c r="BA142" s="343">
        <v>1753</v>
      </c>
      <c r="BB142" s="343">
        <v>1783</v>
      </c>
      <c r="BC142" s="343">
        <v>1820</v>
      </c>
      <c r="BD142" s="343">
        <v>1817</v>
      </c>
      <c r="BE142" s="343">
        <v>1813</v>
      </c>
      <c r="BF142" s="343">
        <v>1794</v>
      </c>
      <c r="BG142" s="343">
        <v>1778</v>
      </c>
      <c r="BH142" s="343">
        <v>1764</v>
      </c>
      <c r="BI142" s="343">
        <v>1743</v>
      </c>
      <c r="BJ142" s="343">
        <v>1729</v>
      </c>
      <c r="BK142" s="343">
        <v>1723</v>
      </c>
      <c r="BL142" s="343">
        <v>1708</v>
      </c>
      <c r="BM142" s="343">
        <v>1712</v>
      </c>
      <c r="BN142" s="343">
        <v>1706</v>
      </c>
      <c r="BO142" s="343">
        <v>1719</v>
      </c>
      <c r="BP142" s="343">
        <v>1724</v>
      </c>
      <c r="BQ142" s="343">
        <v>1740</v>
      </c>
      <c r="BR142" s="343">
        <v>1742</v>
      </c>
      <c r="BS142" s="343">
        <v>1760</v>
      </c>
      <c r="BT142" s="343">
        <v>1774</v>
      </c>
      <c r="BU142" s="343">
        <v>1775</v>
      </c>
      <c r="BV142" s="343">
        <v>1786</v>
      </c>
      <c r="BW142" s="343">
        <v>1792</v>
      </c>
      <c r="BX142" s="343">
        <v>1808</v>
      </c>
      <c r="BY142" s="343">
        <v>1818</v>
      </c>
      <c r="BZ142" s="343">
        <v>1829</v>
      </c>
      <c r="CA142" s="343">
        <v>1838</v>
      </c>
      <c r="CB142" s="343">
        <v>1835</v>
      </c>
      <c r="CC142" s="343">
        <v>1849</v>
      </c>
      <c r="CD142" s="343">
        <v>1855</v>
      </c>
      <c r="CE142" s="343">
        <v>1860</v>
      </c>
      <c r="CF142" s="343">
        <v>1863</v>
      </c>
    </row>
    <row r="143" spans="1:84" x14ac:dyDescent="0.3">
      <c r="A143" s="342" t="s">
        <v>1517</v>
      </c>
      <c r="B143" s="342"/>
      <c r="C143" s="342"/>
      <c r="D143" s="343">
        <v>2074</v>
      </c>
      <c r="E143" s="343">
        <v>2097</v>
      </c>
      <c r="F143" s="343">
        <v>2069</v>
      </c>
      <c r="G143" s="343">
        <v>2026</v>
      </c>
      <c r="H143" s="343">
        <v>1979</v>
      </c>
      <c r="I143" s="343">
        <v>1913</v>
      </c>
      <c r="J143" s="343">
        <v>1873</v>
      </c>
      <c r="K143" s="343">
        <v>1732</v>
      </c>
      <c r="L143" s="343">
        <v>1769</v>
      </c>
      <c r="M143" s="343">
        <v>1861</v>
      </c>
      <c r="N143" s="343">
        <v>1821</v>
      </c>
      <c r="O143" s="343">
        <v>1882</v>
      </c>
      <c r="P143" s="343">
        <v>1884</v>
      </c>
      <c r="Q143" s="343">
        <v>1882</v>
      </c>
      <c r="R143" s="343">
        <v>1806</v>
      </c>
      <c r="S143" s="343">
        <v>1684</v>
      </c>
      <c r="T143" s="343">
        <v>1781</v>
      </c>
      <c r="U143" s="343">
        <v>1661</v>
      </c>
      <c r="V143" s="343">
        <v>1722</v>
      </c>
      <c r="W143" s="343">
        <v>1797</v>
      </c>
      <c r="X143" s="343">
        <v>1692</v>
      </c>
      <c r="Y143" s="343">
        <v>1771</v>
      </c>
      <c r="Z143" s="343">
        <v>1835</v>
      </c>
      <c r="AA143" s="343">
        <v>1906</v>
      </c>
      <c r="AB143" s="343">
        <v>1846</v>
      </c>
      <c r="AC143" s="343">
        <v>1828</v>
      </c>
      <c r="AD143" s="343">
        <v>1809</v>
      </c>
      <c r="AE143" s="343">
        <v>1702</v>
      </c>
      <c r="AF143" s="343">
        <v>1704</v>
      </c>
      <c r="AG143" s="343">
        <v>1789</v>
      </c>
      <c r="AH143" s="343">
        <v>1606</v>
      </c>
      <c r="AI143" s="343">
        <v>1609</v>
      </c>
      <c r="AJ143" s="343">
        <v>1612</v>
      </c>
      <c r="AK143" s="343">
        <v>1586</v>
      </c>
      <c r="AL143" s="343">
        <v>1574</v>
      </c>
      <c r="AM143" s="343">
        <v>1541</v>
      </c>
      <c r="AN143" s="343">
        <v>1602</v>
      </c>
      <c r="AO143" s="343">
        <v>1639</v>
      </c>
      <c r="AP143" s="343">
        <v>1666</v>
      </c>
      <c r="AQ143" s="343">
        <v>1747</v>
      </c>
      <c r="AR143" s="343">
        <v>1759</v>
      </c>
      <c r="AS143" s="343">
        <v>1728</v>
      </c>
      <c r="AT143" s="343">
        <v>1836</v>
      </c>
      <c r="AU143" s="343">
        <v>1822</v>
      </c>
      <c r="AV143" s="343">
        <v>1719</v>
      </c>
      <c r="AW143" s="343">
        <v>1769</v>
      </c>
      <c r="AX143" s="343">
        <v>1721</v>
      </c>
      <c r="AY143" s="343">
        <v>1802</v>
      </c>
      <c r="AZ143" s="343">
        <v>1692</v>
      </c>
      <c r="BA143" s="343">
        <v>1726</v>
      </c>
      <c r="BB143" s="343">
        <v>1769</v>
      </c>
      <c r="BC143" s="343">
        <v>1799</v>
      </c>
      <c r="BD143" s="343">
        <v>1832</v>
      </c>
      <c r="BE143" s="343">
        <v>1828</v>
      </c>
      <c r="BF143" s="343">
        <v>1825</v>
      </c>
      <c r="BG143" s="343">
        <v>1807</v>
      </c>
      <c r="BH143" s="343">
        <v>1790</v>
      </c>
      <c r="BI143" s="343">
        <v>1776</v>
      </c>
      <c r="BJ143" s="343">
        <v>1755</v>
      </c>
      <c r="BK143" s="343">
        <v>1740</v>
      </c>
      <c r="BL143" s="343">
        <v>1735</v>
      </c>
      <c r="BM143" s="343">
        <v>1717</v>
      </c>
      <c r="BN143" s="343">
        <v>1723</v>
      </c>
      <c r="BO143" s="343">
        <v>1716</v>
      </c>
      <c r="BP143" s="343">
        <v>1728</v>
      </c>
      <c r="BQ143" s="343">
        <v>1734</v>
      </c>
      <c r="BR143" s="343">
        <v>1750</v>
      </c>
      <c r="BS143" s="343">
        <v>1752</v>
      </c>
      <c r="BT143" s="343">
        <v>1771</v>
      </c>
      <c r="BU143" s="343">
        <v>1786</v>
      </c>
      <c r="BV143" s="343">
        <v>1786</v>
      </c>
      <c r="BW143" s="343">
        <v>1797</v>
      </c>
      <c r="BX143" s="343">
        <v>1804</v>
      </c>
      <c r="BY143" s="343">
        <v>1820</v>
      </c>
      <c r="BZ143" s="343">
        <v>1832</v>
      </c>
      <c r="CA143" s="343">
        <v>1842</v>
      </c>
      <c r="CB143" s="343">
        <v>1851</v>
      </c>
      <c r="CC143" s="343">
        <v>1848</v>
      </c>
      <c r="CD143" s="343">
        <v>1862</v>
      </c>
      <c r="CE143" s="343">
        <v>1867</v>
      </c>
      <c r="CF143" s="343">
        <v>1872</v>
      </c>
    </row>
    <row r="144" spans="1:84" x14ac:dyDescent="0.3">
      <c r="A144" s="342" t="s">
        <v>1518</v>
      </c>
      <c r="B144" s="342"/>
      <c r="C144" s="342"/>
      <c r="D144" s="343">
        <v>2225</v>
      </c>
      <c r="E144" s="343">
        <v>2091</v>
      </c>
      <c r="F144" s="343">
        <v>2100</v>
      </c>
      <c r="G144" s="343">
        <v>2083</v>
      </c>
      <c r="H144" s="343">
        <v>2020</v>
      </c>
      <c r="I144" s="343">
        <v>1958</v>
      </c>
      <c r="J144" s="343">
        <v>1883</v>
      </c>
      <c r="K144" s="343">
        <v>1868</v>
      </c>
      <c r="L144" s="343">
        <v>1730</v>
      </c>
      <c r="M144" s="343">
        <v>1751</v>
      </c>
      <c r="N144" s="343">
        <v>1815</v>
      </c>
      <c r="O144" s="343">
        <v>1821</v>
      </c>
      <c r="P144" s="343">
        <v>1858</v>
      </c>
      <c r="Q144" s="343">
        <v>1874</v>
      </c>
      <c r="R144" s="343">
        <v>1856</v>
      </c>
      <c r="S144" s="343">
        <v>1782</v>
      </c>
      <c r="T144" s="343">
        <v>1662</v>
      </c>
      <c r="U144" s="343">
        <v>1781</v>
      </c>
      <c r="V144" s="343">
        <v>1656</v>
      </c>
      <c r="W144" s="343">
        <v>1721</v>
      </c>
      <c r="X144" s="343">
        <v>1793</v>
      </c>
      <c r="Y144" s="343">
        <v>1713</v>
      </c>
      <c r="Z144" s="343">
        <v>1764</v>
      </c>
      <c r="AA144" s="343">
        <v>1831</v>
      </c>
      <c r="AB144" s="343">
        <v>1890</v>
      </c>
      <c r="AC144" s="343">
        <v>1843</v>
      </c>
      <c r="AD144" s="343">
        <v>1809</v>
      </c>
      <c r="AE144" s="343">
        <v>1800</v>
      </c>
      <c r="AF144" s="343">
        <v>1694</v>
      </c>
      <c r="AG144" s="343">
        <v>1698</v>
      </c>
      <c r="AH144" s="343">
        <v>1782</v>
      </c>
      <c r="AI144" s="343">
        <v>1598</v>
      </c>
      <c r="AJ144" s="343">
        <v>1599</v>
      </c>
      <c r="AK144" s="343">
        <v>1600</v>
      </c>
      <c r="AL144" s="343">
        <v>1575</v>
      </c>
      <c r="AM144" s="343">
        <v>1561</v>
      </c>
      <c r="AN144" s="343">
        <v>1529</v>
      </c>
      <c r="AO144" s="343">
        <v>1587</v>
      </c>
      <c r="AP144" s="343">
        <v>1623</v>
      </c>
      <c r="AQ144" s="343">
        <v>1647</v>
      </c>
      <c r="AR144" s="343">
        <v>1734</v>
      </c>
      <c r="AS144" s="343">
        <v>1746</v>
      </c>
      <c r="AT144" s="343">
        <v>1709</v>
      </c>
      <c r="AU144" s="343">
        <v>1823</v>
      </c>
      <c r="AV144" s="343">
        <v>1809</v>
      </c>
      <c r="AW144" s="343">
        <v>1701</v>
      </c>
      <c r="AX144" s="343">
        <v>1754</v>
      </c>
      <c r="AY144" s="343">
        <v>1706</v>
      </c>
      <c r="AZ144" s="343">
        <v>1788</v>
      </c>
      <c r="BA144" s="343">
        <v>1678</v>
      </c>
      <c r="BB144" s="343">
        <v>1710</v>
      </c>
      <c r="BC144" s="343">
        <v>1754</v>
      </c>
      <c r="BD144" s="343">
        <v>1786</v>
      </c>
      <c r="BE144" s="343">
        <v>1819</v>
      </c>
      <c r="BF144" s="343">
        <v>1814</v>
      </c>
      <c r="BG144" s="343">
        <v>1811</v>
      </c>
      <c r="BH144" s="343">
        <v>1794</v>
      </c>
      <c r="BI144" s="343">
        <v>1777</v>
      </c>
      <c r="BJ144" s="343">
        <v>1760</v>
      </c>
      <c r="BK144" s="343">
        <v>1741</v>
      </c>
      <c r="BL144" s="343">
        <v>1725</v>
      </c>
      <c r="BM144" s="343">
        <v>1719</v>
      </c>
      <c r="BN144" s="343">
        <v>1700</v>
      </c>
      <c r="BO144" s="343">
        <v>1707</v>
      </c>
      <c r="BP144" s="343">
        <v>1701</v>
      </c>
      <c r="BQ144" s="343">
        <v>1711</v>
      </c>
      <c r="BR144" s="343">
        <v>1718</v>
      </c>
      <c r="BS144" s="343">
        <v>1735</v>
      </c>
      <c r="BT144" s="343">
        <v>1735</v>
      </c>
      <c r="BU144" s="343">
        <v>1752</v>
      </c>
      <c r="BV144" s="343">
        <v>1767</v>
      </c>
      <c r="BW144" s="343">
        <v>1766</v>
      </c>
      <c r="BX144" s="343">
        <v>1777</v>
      </c>
      <c r="BY144" s="343">
        <v>1786</v>
      </c>
      <c r="BZ144" s="343">
        <v>1801</v>
      </c>
      <c r="CA144" s="343">
        <v>1815</v>
      </c>
      <c r="CB144" s="343">
        <v>1822</v>
      </c>
      <c r="CC144" s="343">
        <v>1833</v>
      </c>
      <c r="CD144" s="343">
        <v>1829</v>
      </c>
      <c r="CE144" s="343">
        <v>1843</v>
      </c>
      <c r="CF144" s="343">
        <v>1849</v>
      </c>
    </row>
    <row r="145" spans="1:84" x14ac:dyDescent="0.3">
      <c r="A145" s="342" t="s">
        <v>1519</v>
      </c>
      <c r="B145" s="342"/>
      <c r="C145" s="342"/>
      <c r="D145" s="343">
        <v>2256</v>
      </c>
      <c r="E145" s="343">
        <v>2222</v>
      </c>
      <c r="F145" s="343">
        <v>2085</v>
      </c>
      <c r="G145" s="343">
        <v>2099</v>
      </c>
      <c r="H145" s="343">
        <v>2063</v>
      </c>
      <c r="I145" s="343">
        <v>1989</v>
      </c>
      <c r="J145" s="343">
        <v>1933</v>
      </c>
      <c r="K145" s="343">
        <v>1841</v>
      </c>
      <c r="L145" s="343">
        <v>1836</v>
      </c>
      <c r="M145" s="343">
        <v>1721</v>
      </c>
      <c r="N145" s="343">
        <v>1719</v>
      </c>
      <c r="O145" s="343">
        <v>1807</v>
      </c>
      <c r="P145" s="343">
        <v>1798</v>
      </c>
      <c r="Q145" s="343">
        <v>1838</v>
      </c>
      <c r="R145" s="343">
        <v>1818</v>
      </c>
      <c r="S145" s="343">
        <v>1828</v>
      </c>
      <c r="T145" s="343">
        <v>1781</v>
      </c>
      <c r="U145" s="343">
        <v>1640</v>
      </c>
      <c r="V145" s="343">
        <v>1774</v>
      </c>
      <c r="W145" s="343">
        <v>1650</v>
      </c>
      <c r="X145" s="343">
        <v>1712</v>
      </c>
      <c r="Y145" s="343">
        <v>1787</v>
      </c>
      <c r="Z145" s="343">
        <v>1713</v>
      </c>
      <c r="AA145" s="343">
        <v>1754</v>
      </c>
      <c r="AB145" s="343">
        <v>1813</v>
      </c>
      <c r="AC145" s="343">
        <v>1881</v>
      </c>
      <c r="AD145" s="343">
        <v>1838</v>
      </c>
      <c r="AE145" s="343">
        <v>1805</v>
      </c>
      <c r="AF145" s="343">
        <v>1788</v>
      </c>
      <c r="AG145" s="343">
        <v>1683</v>
      </c>
      <c r="AH145" s="343">
        <v>1688</v>
      </c>
      <c r="AI145" s="343">
        <v>1772</v>
      </c>
      <c r="AJ145" s="343">
        <v>1586</v>
      </c>
      <c r="AK145" s="343">
        <v>1584</v>
      </c>
      <c r="AL145" s="343">
        <v>1586</v>
      </c>
      <c r="AM145" s="343">
        <v>1561</v>
      </c>
      <c r="AN145" s="343">
        <v>1548</v>
      </c>
      <c r="AO145" s="343">
        <v>1515</v>
      </c>
      <c r="AP145" s="343">
        <v>1572</v>
      </c>
      <c r="AQ145" s="343">
        <v>1608</v>
      </c>
      <c r="AR145" s="343">
        <v>1629</v>
      </c>
      <c r="AS145" s="343">
        <v>1717</v>
      </c>
      <c r="AT145" s="343">
        <v>1728</v>
      </c>
      <c r="AU145" s="343">
        <v>1693</v>
      </c>
      <c r="AV145" s="343">
        <v>1804</v>
      </c>
      <c r="AW145" s="343">
        <v>1791</v>
      </c>
      <c r="AX145" s="343">
        <v>1686</v>
      </c>
      <c r="AY145" s="343">
        <v>1737</v>
      </c>
      <c r="AZ145" s="343">
        <v>1693</v>
      </c>
      <c r="BA145" s="343">
        <v>1774</v>
      </c>
      <c r="BB145" s="343">
        <v>1666</v>
      </c>
      <c r="BC145" s="343">
        <v>1695</v>
      </c>
      <c r="BD145" s="343">
        <v>1738</v>
      </c>
      <c r="BE145" s="343">
        <v>1771</v>
      </c>
      <c r="BF145" s="343">
        <v>1800</v>
      </c>
      <c r="BG145" s="343">
        <v>1796</v>
      </c>
      <c r="BH145" s="343">
        <v>1793</v>
      </c>
      <c r="BI145" s="343">
        <v>1776</v>
      </c>
      <c r="BJ145" s="343">
        <v>1758</v>
      </c>
      <c r="BK145" s="343">
        <v>1743</v>
      </c>
      <c r="BL145" s="343">
        <v>1723</v>
      </c>
      <c r="BM145" s="343">
        <v>1708</v>
      </c>
      <c r="BN145" s="343">
        <v>1700</v>
      </c>
      <c r="BO145" s="343">
        <v>1683</v>
      </c>
      <c r="BP145" s="343">
        <v>1689</v>
      </c>
      <c r="BQ145" s="343">
        <v>1684</v>
      </c>
      <c r="BR145" s="343">
        <v>1693</v>
      </c>
      <c r="BS145" s="343">
        <v>1701</v>
      </c>
      <c r="BT145" s="343">
        <v>1718</v>
      </c>
      <c r="BU145" s="343">
        <v>1714</v>
      </c>
      <c r="BV145" s="343">
        <v>1732</v>
      </c>
      <c r="BW145" s="343">
        <v>1747</v>
      </c>
      <c r="BX145" s="343">
        <v>1745</v>
      </c>
      <c r="BY145" s="343">
        <v>1758</v>
      </c>
      <c r="BZ145" s="343">
        <v>1766</v>
      </c>
      <c r="CA145" s="343">
        <v>1780</v>
      </c>
      <c r="CB145" s="343">
        <v>1794</v>
      </c>
      <c r="CC145" s="343">
        <v>1801</v>
      </c>
      <c r="CD145" s="343">
        <v>1811</v>
      </c>
      <c r="CE145" s="343">
        <v>1808</v>
      </c>
      <c r="CF145" s="343">
        <v>1823</v>
      </c>
    </row>
    <row r="146" spans="1:84" x14ac:dyDescent="0.3">
      <c r="A146" s="342" t="s">
        <v>1520</v>
      </c>
      <c r="B146" s="342"/>
      <c r="C146" s="342"/>
      <c r="D146" s="343">
        <v>2361</v>
      </c>
      <c r="E146" s="343">
        <v>2210</v>
      </c>
      <c r="F146" s="343">
        <v>2218</v>
      </c>
      <c r="G146" s="343">
        <v>2056</v>
      </c>
      <c r="H146" s="343">
        <v>2046</v>
      </c>
      <c r="I146" s="343">
        <v>2041</v>
      </c>
      <c r="J146" s="343">
        <v>1967</v>
      </c>
      <c r="K146" s="343">
        <v>1875</v>
      </c>
      <c r="L146" s="343">
        <v>1799</v>
      </c>
      <c r="M146" s="343">
        <v>1802</v>
      </c>
      <c r="N146" s="343">
        <v>1661</v>
      </c>
      <c r="O146" s="343">
        <v>1681</v>
      </c>
      <c r="P146" s="343">
        <v>1767</v>
      </c>
      <c r="Q146" s="343">
        <v>1756</v>
      </c>
      <c r="R146" s="343">
        <v>1826</v>
      </c>
      <c r="S146" s="343">
        <v>1767</v>
      </c>
      <c r="T146" s="343">
        <v>1827</v>
      </c>
      <c r="U146" s="343">
        <v>1744</v>
      </c>
      <c r="V146" s="343">
        <v>1652</v>
      </c>
      <c r="W146" s="343">
        <v>1755</v>
      </c>
      <c r="X146" s="343">
        <v>1623</v>
      </c>
      <c r="Y146" s="343">
        <v>1713</v>
      </c>
      <c r="Z146" s="343">
        <v>1781</v>
      </c>
      <c r="AA146" s="343">
        <v>1682</v>
      </c>
      <c r="AB146" s="343">
        <v>1753</v>
      </c>
      <c r="AC146" s="343">
        <v>1815</v>
      </c>
      <c r="AD146" s="343">
        <v>1870</v>
      </c>
      <c r="AE146" s="343">
        <v>1829</v>
      </c>
      <c r="AF146" s="343">
        <v>1797</v>
      </c>
      <c r="AG146" s="343">
        <v>1774</v>
      </c>
      <c r="AH146" s="343">
        <v>1671</v>
      </c>
      <c r="AI146" s="343">
        <v>1674</v>
      </c>
      <c r="AJ146" s="343">
        <v>1757</v>
      </c>
      <c r="AK146" s="343">
        <v>1568</v>
      </c>
      <c r="AL146" s="343">
        <v>1567</v>
      </c>
      <c r="AM146" s="343">
        <v>1569</v>
      </c>
      <c r="AN146" s="343">
        <v>1543</v>
      </c>
      <c r="AO146" s="343">
        <v>1533</v>
      </c>
      <c r="AP146" s="343">
        <v>1498</v>
      </c>
      <c r="AQ146" s="343">
        <v>1553</v>
      </c>
      <c r="AR146" s="343">
        <v>1590</v>
      </c>
      <c r="AS146" s="343">
        <v>1610</v>
      </c>
      <c r="AT146" s="343">
        <v>1698</v>
      </c>
      <c r="AU146" s="343">
        <v>1708</v>
      </c>
      <c r="AV146" s="343">
        <v>1674</v>
      </c>
      <c r="AW146" s="343">
        <v>1782</v>
      </c>
      <c r="AX146" s="343">
        <v>1771</v>
      </c>
      <c r="AY146" s="343">
        <v>1666</v>
      </c>
      <c r="AZ146" s="343">
        <v>1718</v>
      </c>
      <c r="BA146" s="343">
        <v>1671</v>
      </c>
      <c r="BB146" s="343">
        <v>1754</v>
      </c>
      <c r="BC146" s="343">
        <v>1645</v>
      </c>
      <c r="BD146" s="343">
        <v>1674</v>
      </c>
      <c r="BE146" s="343">
        <v>1717</v>
      </c>
      <c r="BF146" s="343">
        <v>1750</v>
      </c>
      <c r="BG146" s="343">
        <v>1776</v>
      </c>
      <c r="BH146" s="343">
        <v>1772</v>
      </c>
      <c r="BI146" s="343">
        <v>1768</v>
      </c>
      <c r="BJ146" s="343">
        <v>1754</v>
      </c>
      <c r="BK146" s="343">
        <v>1734</v>
      </c>
      <c r="BL146" s="343">
        <v>1720</v>
      </c>
      <c r="BM146" s="343">
        <v>1698</v>
      </c>
      <c r="BN146" s="343">
        <v>1684</v>
      </c>
      <c r="BO146" s="343">
        <v>1676</v>
      </c>
      <c r="BP146" s="343">
        <v>1660</v>
      </c>
      <c r="BQ146" s="343">
        <v>1665</v>
      </c>
      <c r="BR146" s="343">
        <v>1660</v>
      </c>
      <c r="BS146" s="343">
        <v>1668</v>
      </c>
      <c r="BT146" s="343">
        <v>1677</v>
      </c>
      <c r="BU146" s="343">
        <v>1693</v>
      </c>
      <c r="BV146" s="343">
        <v>1689</v>
      </c>
      <c r="BW146" s="343">
        <v>1706</v>
      </c>
      <c r="BX146" s="343">
        <v>1721</v>
      </c>
      <c r="BY146" s="343">
        <v>1720</v>
      </c>
      <c r="BZ146" s="343">
        <v>1731</v>
      </c>
      <c r="CA146" s="343">
        <v>1738</v>
      </c>
      <c r="CB146" s="343">
        <v>1752</v>
      </c>
      <c r="CC146" s="343">
        <v>1766</v>
      </c>
      <c r="CD146" s="343">
        <v>1774</v>
      </c>
      <c r="CE146" s="343">
        <v>1783</v>
      </c>
      <c r="CF146" s="343">
        <v>1778</v>
      </c>
    </row>
    <row r="147" spans="1:84" x14ac:dyDescent="0.3">
      <c r="A147" s="342" t="s">
        <v>1521</v>
      </c>
      <c r="B147" s="342"/>
      <c r="C147" s="342"/>
      <c r="D147" s="343">
        <v>2539</v>
      </c>
      <c r="E147" s="343">
        <v>2350</v>
      </c>
      <c r="F147" s="343">
        <v>2198</v>
      </c>
      <c r="G147" s="343">
        <v>2193</v>
      </c>
      <c r="H147" s="343">
        <v>2027</v>
      </c>
      <c r="I147" s="343">
        <v>1985</v>
      </c>
      <c r="J147" s="343">
        <v>2019</v>
      </c>
      <c r="K147" s="343">
        <v>1927</v>
      </c>
      <c r="L147" s="343">
        <v>1892</v>
      </c>
      <c r="M147" s="343">
        <v>1779</v>
      </c>
      <c r="N147" s="343">
        <v>1754</v>
      </c>
      <c r="O147" s="343">
        <v>1621</v>
      </c>
      <c r="P147" s="343">
        <v>1654</v>
      </c>
      <c r="Q147" s="343">
        <v>1740</v>
      </c>
      <c r="R147" s="343">
        <v>1713</v>
      </c>
      <c r="S147" s="343">
        <v>1793</v>
      </c>
      <c r="T147" s="343">
        <v>1753</v>
      </c>
      <c r="U147" s="343">
        <v>1796</v>
      </c>
      <c r="V147" s="343">
        <v>1747</v>
      </c>
      <c r="W147" s="343">
        <v>1643</v>
      </c>
      <c r="X147" s="343">
        <v>1766</v>
      </c>
      <c r="Y147" s="343">
        <v>1623</v>
      </c>
      <c r="Z147" s="343">
        <v>1721</v>
      </c>
      <c r="AA147" s="343">
        <v>1747</v>
      </c>
      <c r="AB147" s="343">
        <v>1702</v>
      </c>
      <c r="AC147" s="343">
        <v>1761</v>
      </c>
      <c r="AD147" s="343">
        <v>1845</v>
      </c>
      <c r="AE147" s="343">
        <v>1888</v>
      </c>
      <c r="AF147" s="343">
        <v>1837</v>
      </c>
      <c r="AG147" s="343">
        <v>1805</v>
      </c>
      <c r="AH147" s="343">
        <v>1778</v>
      </c>
      <c r="AI147" s="343">
        <v>1674</v>
      </c>
      <c r="AJ147" s="343">
        <v>1673</v>
      </c>
      <c r="AK147" s="343">
        <v>1761</v>
      </c>
      <c r="AL147" s="343">
        <v>1567</v>
      </c>
      <c r="AM147" s="343">
        <v>1565</v>
      </c>
      <c r="AN147" s="343">
        <v>1569</v>
      </c>
      <c r="AO147" s="343">
        <v>1538</v>
      </c>
      <c r="AP147" s="343">
        <v>1532</v>
      </c>
      <c r="AQ147" s="343">
        <v>1498</v>
      </c>
      <c r="AR147" s="343">
        <v>1553</v>
      </c>
      <c r="AS147" s="343">
        <v>1589</v>
      </c>
      <c r="AT147" s="343">
        <v>1612</v>
      </c>
      <c r="AU147" s="343">
        <v>1697</v>
      </c>
      <c r="AV147" s="343">
        <v>1708</v>
      </c>
      <c r="AW147" s="343">
        <v>1675</v>
      </c>
      <c r="AX147" s="343">
        <v>1781</v>
      </c>
      <c r="AY147" s="343">
        <v>1770</v>
      </c>
      <c r="AZ147" s="343">
        <v>1668</v>
      </c>
      <c r="BA147" s="343">
        <v>1721</v>
      </c>
      <c r="BB147" s="343">
        <v>1673</v>
      </c>
      <c r="BC147" s="343">
        <v>1755</v>
      </c>
      <c r="BD147" s="343">
        <v>1646</v>
      </c>
      <c r="BE147" s="343">
        <v>1674</v>
      </c>
      <c r="BF147" s="343">
        <v>1719</v>
      </c>
      <c r="BG147" s="343">
        <v>1752</v>
      </c>
      <c r="BH147" s="343">
        <v>1777</v>
      </c>
      <c r="BI147" s="343">
        <v>1773</v>
      </c>
      <c r="BJ147" s="343">
        <v>1767</v>
      </c>
      <c r="BK147" s="343">
        <v>1752</v>
      </c>
      <c r="BL147" s="343">
        <v>1734</v>
      </c>
      <c r="BM147" s="343">
        <v>1720</v>
      </c>
      <c r="BN147" s="343">
        <v>1698</v>
      </c>
      <c r="BO147" s="343">
        <v>1681</v>
      </c>
      <c r="BP147" s="343">
        <v>1674</v>
      </c>
      <c r="BQ147" s="343">
        <v>1659</v>
      </c>
      <c r="BR147" s="343">
        <v>1664</v>
      </c>
      <c r="BS147" s="343">
        <v>1658</v>
      </c>
      <c r="BT147" s="343">
        <v>1666</v>
      </c>
      <c r="BU147" s="343">
        <v>1674</v>
      </c>
      <c r="BV147" s="343">
        <v>1693</v>
      </c>
      <c r="BW147" s="343">
        <v>1688</v>
      </c>
      <c r="BX147" s="343">
        <v>1706</v>
      </c>
      <c r="BY147" s="343">
        <v>1721</v>
      </c>
      <c r="BZ147" s="343">
        <v>1718</v>
      </c>
      <c r="CA147" s="343">
        <v>1730</v>
      </c>
      <c r="CB147" s="343">
        <v>1737</v>
      </c>
      <c r="CC147" s="343">
        <v>1750</v>
      </c>
      <c r="CD147" s="343">
        <v>1763</v>
      </c>
      <c r="CE147" s="343">
        <v>1769</v>
      </c>
      <c r="CF147" s="343">
        <v>1778</v>
      </c>
    </row>
    <row r="148" spans="1:84" x14ac:dyDescent="0.3">
      <c r="A148" s="342" t="s">
        <v>1522</v>
      </c>
      <c r="B148" s="342"/>
      <c r="C148" s="342"/>
      <c r="D148" s="343">
        <v>2393</v>
      </c>
      <c r="E148" s="343">
        <v>2536</v>
      </c>
      <c r="F148" s="343">
        <v>2336</v>
      </c>
      <c r="G148" s="343">
        <v>2178</v>
      </c>
      <c r="H148" s="343">
        <v>2185</v>
      </c>
      <c r="I148" s="343">
        <v>2020</v>
      </c>
      <c r="J148" s="343">
        <v>1959</v>
      </c>
      <c r="K148" s="343">
        <v>1987</v>
      </c>
      <c r="L148" s="343">
        <v>1927</v>
      </c>
      <c r="M148" s="343">
        <v>1844</v>
      </c>
      <c r="N148" s="343">
        <v>1735</v>
      </c>
      <c r="O148" s="343">
        <v>1728</v>
      </c>
      <c r="P148" s="343">
        <v>1618</v>
      </c>
      <c r="Q148" s="343">
        <v>1649</v>
      </c>
      <c r="R148" s="343">
        <v>1714</v>
      </c>
      <c r="S148" s="343">
        <v>1691</v>
      </c>
      <c r="T148" s="343">
        <v>1769</v>
      </c>
      <c r="U148" s="343">
        <v>1758</v>
      </c>
      <c r="V148" s="343">
        <v>1811</v>
      </c>
      <c r="W148" s="343">
        <v>1746</v>
      </c>
      <c r="X148" s="343">
        <v>1657</v>
      </c>
      <c r="Y148" s="343">
        <v>1768</v>
      </c>
      <c r="Z148" s="343">
        <v>1632</v>
      </c>
      <c r="AA148" s="343">
        <v>1729</v>
      </c>
      <c r="AB148" s="343">
        <v>1758</v>
      </c>
      <c r="AC148" s="343">
        <v>1743</v>
      </c>
      <c r="AD148" s="343">
        <v>1776</v>
      </c>
      <c r="AE148" s="343">
        <v>1867</v>
      </c>
      <c r="AF148" s="343">
        <v>1908</v>
      </c>
      <c r="AG148" s="343">
        <v>1854</v>
      </c>
      <c r="AH148" s="343">
        <v>1822</v>
      </c>
      <c r="AI148" s="343">
        <v>1799</v>
      </c>
      <c r="AJ148" s="343">
        <v>1695</v>
      </c>
      <c r="AK148" s="343">
        <v>1691</v>
      </c>
      <c r="AL148" s="343">
        <v>1778</v>
      </c>
      <c r="AM148" s="343">
        <v>1582</v>
      </c>
      <c r="AN148" s="343">
        <v>1579</v>
      </c>
      <c r="AO148" s="343">
        <v>1586</v>
      </c>
      <c r="AP148" s="343">
        <v>1552</v>
      </c>
      <c r="AQ148" s="343">
        <v>1547</v>
      </c>
      <c r="AR148" s="343">
        <v>1513</v>
      </c>
      <c r="AS148" s="343">
        <v>1567</v>
      </c>
      <c r="AT148" s="343">
        <v>1605</v>
      </c>
      <c r="AU148" s="343">
        <v>1629</v>
      </c>
      <c r="AV148" s="343">
        <v>1714</v>
      </c>
      <c r="AW148" s="343">
        <v>1726</v>
      </c>
      <c r="AX148" s="343">
        <v>1692</v>
      </c>
      <c r="AY148" s="343">
        <v>1796</v>
      </c>
      <c r="AZ148" s="343">
        <v>1789</v>
      </c>
      <c r="BA148" s="343">
        <v>1686</v>
      </c>
      <c r="BB148" s="343">
        <v>1738</v>
      </c>
      <c r="BC148" s="343">
        <v>1689</v>
      </c>
      <c r="BD148" s="343">
        <v>1775</v>
      </c>
      <c r="BE148" s="343">
        <v>1665</v>
      </c>
      <c r="BF148" s="343">
        <v>1693</v>
      </c>
      <c r="BG148" s="343">
        <v>1737</v>
      </c>
      <c r="BH148" s="343">
        <v>1766</v>
      </c>
      <c r="BI148" s="343">
        <v>1794</v>
      </c>
      <c r="BJ148" s="343">
        <v>1790</v>
      </c>
      <c r="BK148" s="343">
        <v>1784</v>
      </c>
      <c r="BL148" s="343">
        <v>1769</v>
      </c>
      <c r="BM148" s="343">
        <v>1749</v>
      </c>
      <c r="BN148" s="343">
        <v>1735</v>
      </c>
      <c r="BO148" s="343">
        <v>1715</v>
      </c>
      <c r="BP148" s="343">
        <v>1698</v>
      </c>
      <c r="BQ148" s="343">
        <v>1690</v>
      </c>
      <c r="BR148" s="343">
        <v>1676</v>
      </c>
      <c r="BS148" s="343">
        <v>1680</v>
      </c>
      <c r="BT148" s="343">
        <v>1675</v>
      </c>
      <c r="BU148" s="343">
        <v>1682</v>
      </c>
      <c r="BV148" s="343">
        <v>1690</v>
      </c>
      <c r="BW148" s="343">
        <v>1708</v>
      </c>
      <c r="BX148" s="343">
        <v>1704</v>
      </c>
      <c r="BY148" s="343">
        <v>1722</v>
      </c>
      <c r="BZ148" s="343">
        <v>1737</v>
      </c>
      <c r="CA148" s="343">
        <v>1733</v>
      </c>
      <c r="CB148" s="343">
        <v>1745</v>
      </c>
      <c r="CC148" s="343">
        <v>1752</v>
      </c>
      <c r="CD148" s="343">
        <v>1765</v>
      </c>
      <c r="CE148" s="343">
        <v>1779</v>
      </c>
      <c r="CF148" s="343">
        <v>1787</v>
      </c>
    </row>
    <row r="149" spans="1:84" x14ac:dyDescent="0.3">
      <c r="A149" s="342" t="s">
        <v>1523</v>
      </c>
      <c r="B149" s="342"/>
      <c r="C149" s="342"/>
      <c r="D149" s="343">
        <v>2357</v>
      </c>
      <c r="E149" s="343">
        <v>2378</v>
      </c>
      <c r="F149" s="343">
        <v>2543</v>
      </c>
      <c r="G149" s="343">
        <v>2300</v>
      </c>
      <c r="H149" s="343">
        <v>2160</v>
      </c>
      <c r="I149" s="343">
        <v>2168</v>
      </c>
      <c r="J149" s="343">
        <v>2005</v>
      </c>
      <c r="K149" s="343">
        <v>1959</v>
      </c>
      <c r="L149" s="343">
        <v>1977</v>
      </c>
      <c r="M149" s="343">
        <v>1906</v>
      </c>
      <c r="N149" s="343">
        <v>1814</v>
      </c>
      <c r="O149" s="343">
        <v>1741</v>
      </c>
      <c r="P149" s="343">
        <v>1726</v>
      </c>
      <c r="Q149" s="343">
        <v>1598</v>
      </c>
      <c r="R149" s="343">
        <v>1605</v>
      </c>
      <c r="S149" s="343">
        <v>1745</v>
      </c>
      <c r="T149" s="343">
        <v>1712</v>
      </c>
      <c r="U149" s="343">
        <v>1746</v>
      </c>
      <c r="V149" s="343">
        <v>1779</v>
      </c>
      <c r="W149" s="343">
        <v>1798</v>
      </c>
      <c r="X149" s="343">
        <v>1737</v>
      </c>
      <c r="Y149" s="343">
        <v>1661</v>
      </c>
      <c r="Z149" s="343">
        <v>1744</v>
      </c>
      <c r="AA149" s="343">
        <v>1649</v>
      </c>
      <c r="AB149" s="343">
        <v>1739</v>
      </c>
      <c r="AC149" s="343">
        <v>1764</v>
      </c>
      <c r="AD149" s="343">
        <v>1763</v>
      </c>
      <c r="AE149" s="343">
        <v>1784</v>
      </c>
      <c r="AF149" s="343">
        <v>1871</v>
      </c>
      <c r="AG149" s="343">
        <v>1914</v>
      </c>
      <c r="AH149" s="343">
        <v>1860</v>
      </c>
      <c r="AI149" s="343">
        <v>1826</v>
      </c>
      <c r="AJ149" s="343">
        <v>1799</v>
      </c>
      <c r="AK149" s="343">
        <v>1694</v>
      </c>
      <c r="AL149" s="343">
        <v>1687</v>
      </c>
      <c r="AM149" s="343">
        <v>1775</v>
      </c>
      <c r="AN149" s="343">
        <v>1582</v>
      </c>
      <c r="AO149" s="343">
        <v>1577</v>
      </c>
      <c r="AP149" s="343">
        <v>1585</v>
      </c>
      <c r="AQ149" s="343">
        <v>1548</v>
      </c>
      <c r="AR149" s="343">
        <v>1544</v>
      </c>
      <c r="AS149" s="343">
        <v>1512</v>
      </c>
      <c r="AT149" s="343">
        <v>1567</v>
      </c>
      <c r="AU149" s="343">
        <v>1604</v>
      </c>
      <c r="AV149" s="343">
        <v>1628</v>
      </c>
      <c r="AW149" s="343">
        <v>1713</v>
      </c>
      <c r="AX149" s="343">
        <v>1725</v>
      </c>
      <c r="AY149" s="343">
        <v>1689</v>
      </c>
      <c r="AZ149" s="343">
        <v>1796</v>
      </c>
      <c r="BA149" s="343">
        <v>1789</v>
      </c>
      <c r="BB149" s="343">
        <v>1681</v>
      </c>
      <c r="BC149" s="343">
        <v>1735</v>
      </c>
      <c r="BD149" s="343">
        <v>1686</v>
      </c>
      <c r="BE149" s="343">
        <v>1773</v>
      </c>
      <c r="BF149" s="343">
        <v>1660</v>
      </c>
      <c r="BG149" s="343">
        <v>1692</v>
      </c>
      <c r="BH149" s="343">
        <v>1732</v>
      </c>
      <c r="BI149" s="343">
        <v>1761</v>
      </c>
      <c r="BJ149" s="343">
        <v>1791</v>
      </c>
      <c r="BK149" s="343">
        <v>1788</v>
      </c>
      <c r="BL149" s="343">
        <v>1780</v>
      </c>
      <c r="BM149" s="343">
        <v>1765</v>
      </c>
      <c r="BN149" s="343">
        <v>1744</v>
      </c>
      <c r="BO149" s="343">
        <v>1729</v>
      </c>
      <c r="BP149" s="343">
        <v>1709</v>
      </c>
      <c r="BQ149" s="343">
        <v>1692</v>
      </c>
      <c r="BR149" s="343">
        <v>1684</v>
      </c>
      <c r="BS149" s="343">
        <v>1671</v>
      </c>
      <c r="BT149" s="343">
        <v>1674</v>
      </c>
      <c r="BU149" s="343">
        <v>1669</v>
      </c>
      <c r="BV149" s="343">
        <v>1676</v>
      </c>
      <c r="BW149" s="343">
        <v>1685</v>
      </c>
      <c r="BX149" s="343">
        <v>1703</v>
      </c>
      <c r="BY149" s="343">
        <v>1699</v>
      </c>
      <c r="BZ149" s="343">
        <v>1717</v>
      </c>
      <c r="CA149" s="343">
        <v>1732</v>
      </c>
      <c r="CB149" s="343">
        <v>1729</v>
      </c>
      <c r="CC149" s="343">
        <v>1741</v>
      </c>
      <c r="CD149" s="343">
        <v>1747</v>
      </c>
      <c r="CE149" s="343">
        <v>1762</v>
      </c>
      <c r="CF149" s="343">
        <v>1776</v>
      </c>
    </row>
    <row r="150" spans="1:84" x14ac:dyDescent="0.3">
      <c r="A150" s="342" t="s">
        <v>1524</v>
      </c>
      <c r="B150" s="342"/>
      <c r="C150" s="342"/>
      <c r="D150" s="343">
        <v>2274</v>
      </c>
      <c r="E150" s="343">
        <v>2353</v>
      </c>
      <c r="F150" s="343">
        <v>2374</v>
      </c>
      <c r="G150" s="343">
        <v>2542</v>
      </c>
      <c r="H150" s="343">
        <v>2295</v>
      </c>
      <c r="I150" s="343">
        <v>2155</v>
      </c>
      <c r="J150" s="343">
        <v>2150</v>
      </c>
      <c r="K150" s="343">
        <v>1985</v>
      </c>
      <c r="L150" s="343">
        <v>1953</v>
      </c>
      <c r="M150" s="343">
        <v>1972</v>
      </c>
      <c r="N150" s="343">
        <v>1895</v>
      </c>
      <c r="O150" s="343">
        <v>1818</v>
      </c>
      <c r="P150" s="343">
        <v>1727</v>
      </c>
      <c r="Q150" s="343">
        <v>1719</v>
      </c>
      <c r="R150" s="343">
        <v>1572</v>
      </c>
      <c r="S150" s="343">
        <v>1611</v>
      </c>
      <c r="T150" s="343">
        <v>1728</v>
      </c>
      <c r="U150" s="343">
        <v>1722</v>
      </c>
      <c r="V150" s="343">
        <v>1738</v>
      </c>
      <c r="W150" s="343">
        <v>1792</v>
      </c>
      <c r="X150" s="343">
        <v>1821</v>
      </c>
      <c r="Y150" s="343">
        <v>1748</v>
      </c>
      <c r="Z150" s="343">
        <v>1658</v>
      </c>
      <c r="AA150" s="343">
        <v>1749</v>
      </c>
      <c r="AB150" s="343">
        <v>1662</v>
      </c>
      <c r="AC150" s="343">
        <v>1766</v>
      </c>
      <c r="AD150" s="343">
        <v>1794</v>
      </c>
      <c r="AE150" s="343">
        <v>1793</v>
      </c>
      <c r="AF150" s="343">
        <v>1809</v>
      </c>
      <c r="AG150" s="343">
        <v>1895</v>
      </c>
      <c r="AH150" s="343">
        <v>1938</v>
      </c>
      <c r="AI150" s="343">
        <v>1882</v>
      </c>
      <c r="AJ150" s="343">
        <v>1845</v>
      </c>
      <c r="AK150" s="343">
        <v>1814</v>
      </c>
      <c r="AL150" s="343">
        <v>1709</v>
      </c>
      <c r="AM150" s="343">
        <v>1701</v>
      </c>
      <c r="AN150" s="343">
        <v>1792</v>
      </c>
      <c r="AO150" s="343">
        <v>1597</v>
      </c>
      <c r="AP150" s="343">
        <v>1590</v>
      </c>
      <c r="AQ150" s="343">
        <v>1600</v>
      </c>
      <c r="AR150" s="343">
        <v>1564</v>
      </c>
      <c r="AS150" s="343">
        <v>1558</v>
      </c>
      <c r="AT150" s="343">
        <v>1528</v>
      </c>
      <c r="AU150" s="343">
        <v>1582</v>
      </c>
      <c r="AV150" s="343">
        <v>1618</v>
      </c>
      <c r="AW150" s="343">
        <v>1646</v>
      </c>
      <c r="AX150" s="343">
        <v>1730</v>
      </c>
      <c r="AY150" s="343">
        <v>1740</v>
      </c>
      <c r="AZ150" s="343">
        <v>1705</v>
      </c>
      <c r="BA150" s="343">
        <v>1811</v>
      </c>
      <c r="BB150" s="343">
        <v>1807</v>
      </c>
      <c r="BC150" s="343">
        <v>1697</v>
      </c>
      <c r="BD150" s="343">
        <v>1752</v>
      </c>
      <c r="BE150" s="343">
        <v>1700</v>
      </c>
      <c r="BF150" s="343">
        <v>1787</v>
      </c>
      <c r="BG150" s="343">
        <v>1676</v>
      </c>
      <c r="BH150" s="343">
        <v>1706</v>
      </c>
      <c r="BI150" s="343">
        <v>1749</v>
      </c>
      <c r="BJ150" s="343">
        <v>1776</v>
      </c>
      <c r="BK150" s="343">
        <v>1806</v>
      </c>
      <c r="BL150" s="343">
        <v>1804</v>
      </c>
      <c r="BM150" s="343">
        <v>1796</v>
      </c>
      <c r="BN150" s="343">
        <v>1780</v>
      </c>
      <c r="BO150" s="343">
        <v>1760</v>
      </c>
      <c r="BP150" s="343">
        <v>1745</v>
      </c>
      <c r="BQ150" s="343">
        <v>1725</v>
      </c>
      <c r="BR150" s="343">
        <v>1705</v>
      </c>
      <c r="BS150" s="343">
        <v>1699</v>
      </c>
      <c r="BT150" s="343">
        <v>1686</v>
      </c>
      <c r="BU150" s="343">
        <v>1689</v>
      </c>
      <c r="BV150" s="343">
        <v>1683</v>
      </c>
      <c r="BW150" s="343">
        <v>1692</v>
      </c>
      <c r="BX150" s="343">
        <v>1700</v>
      </c>
      <c r="BY150" s="343">
        <v>1718</v>
      </c>
      <c r="BZ150" s="343">
        <v>1716</v>
      </c>
      <c r="CA150" s="343">
        <v>1732</v>
      </c>
      <c r="CB150" s="343">
        <v>1746</v>
      </c>
      <c r="CC150" s="343">
        <v>1745</v>
      </c>
      <c r="CD150" s="343">
        <v>1756</v>
      </c>
      <c r="CE150" s="343">
        <v>1762</v>
      </c>
      <c r="CF150" s="343">
        <v>1776</v>
      </c>
    </row>
    <row r="151" spans="1:84" x14ac:dyDescent="0.3">
      <c r="A151" s="342" t="s">
        <v>1525</v>
      </c>
      <c r="B151" s="342"/>
      <c r="C151" s="342"/>
      <c r="D151" s="343">
        <v>2192</v>
      </c>
      <c r="E151" s="343">
        <v>2275</v>
      </c>
      <c r="F151" s="343">
        <v>2334</v>
      </c>
      <c r="G151" s="343">
        <v>2385</v>
      </c>
      <c r="H151" s="343">
        <v>2519</v>
      </c>
      <c r="I151" s="343">
        <v>2304</v>
      </c>
      <c r="J151" s="343">
        <v>2120</v>
      </c>
      <c r="K151" s="343">
        <v>2115</v>
      </c>
      <c r="L151" s="343">
        <v>1995</v>
      </c>
      <c r="M151" s="343">
        <v>1936</v>
      </c>
      <c r="N151" s="343">
        <v>1952</v>
      </c>
      <c r="O151" s="343">
        <v>1905</v>
      </c>
      <c r="P151" s="343">
        <v>1828</v>
      </c>
      <c r="Q151" s="343">
        <v>1730</v>
      </c>
      <c r="R151" s="343">
        <v>1719</v>
      </c>
      <c r="S151" s="343">
        <v>1583</v>
      </c>
      <c r="T151" s="343">
        <v>1632</v>
      </c>
      <c r="U151" s="343">
        <v>1729</v>
      </c>
      <c r="V151" s="343">
        <v>1763</v>
      </c>
      <c r="W151" s="343">
        <v>1756</v>
      </c>
      <c r="X151" s="343">
        <v>1811</v>
      </c>
      <c r="Y151" s="343">
        <v>1810</v>
      </c>
      <c r="Z151" s="343">
        <v>1762</v>
      </c>
      <c r="AA151" s="343">
        <v>1701</v>
      </c>
      <c r="AB151" s="343">
        <v>1764</v>
      </c>
      <c r="AC151" s="343">
        <v>1667</v>
      </c>
      <c r="AD151" s="343">
        <v>1790</v>
      </c>
      <c r="AE151" s="343">
        <v>1824</v>
      </c>
      <c r="AF151" s="343">
        <v>1814</v>
      </c>
      <c r="AG151" s="343">
        <v>1833</v>
      </c>
      <c r="AH151" s="343">
        <v>1917</v>
      </c>
      <c r="AI151" s="343">
        <v>1957</v>
      </c>
      <c r="AJ151" s="343">
        <v>1903</v>
      </c>
      <c r="AK151" s="343">
        <v>1864</v>
      </c>
      <c r="AL151" s="343">
        <v>1831</v>
      </c>
      <c r="AM151" s="343">
        <v>1729</v>
      </c>
      <c r="AN151" s="343">
        <v>1719</v>
      </c>
      <c r="AO151" s="343">
        <v>1811</v>
      </c>
      <c r="AP151" s="343">
        <v>1617</v>
      </c>
      <c r="AQ151" s="343">
        <v>1608</v>
      </c>
      <c r="AR151" s="343">
        <v>1621</v>
      </c>
      <c r="AS151" s="343">
        <v>1585</v>
      </c>
      <c r="AT151" s="343">
        <v>1578</v>
      </c>
      <c r="AU151" s="343">
        <v>1547</v>
      </c>
      <c r="AV151" s="343">
        <v>1602</v>
      </c>
      <c r="AW151" s="343">
        <v>1638</v>
      </c>
      <c r="AX151" s="343">
        <v>1664</v>
      </c>
      <c r="AY151" s="343">
        <v>1750</v>
      </c>
      <c r="AZ151" s="343">
        <v>1759</v>
      </c>
      <c r="BA151" s="343">
        <v>1724</v>
      </c>
      <c r="BB151" s="343">
        <v>1831</v>
      </c>
      <c r="BC151" s="343">
        <v>1828</v>
      </c>
      <c r="BD151" s="343">
        <v>1715</v>
      </c>
      <c r="BE151" s="343">
        <v>1771</v>
      </c>
      <c r="BF151" s="343">
        <v>1719</v>
      </c>
      <c r="BG151" s="343">
        <v>1804</v>
      </c>
      <c r="BH151" s="343">
        <v>1695</v>
      </c>
      <c r="BI151" s="343">
        <v>1725</v>
      </c>
      <c r="BJ151" s="343">
        <v>1766</v>
      </c>
      <c r="BK151" s="343">
        <v>1795</v>
      </c>
      <c r="BL151" s="343">
        <v>1824</v>
      </c>
      <c r="BM151" s="343">
        <v>1822</v>
      </c>
      <c r="BN151" s="343">
        <v>1815</v>
      </c>
      <c r="BO151" s="343">
        <v>1799</v>
      </c>
      <c r="BP151" s="343">
        <v>1780</v>
      </c>
      <c r="BQ151" s="343">
        <v>1765</v>
      </c>
      <c r="BR151" s="343">
        <v>1743</v>
      </c>
      <c r="BS151" s="343">
        <v>1725</v>
      </c>
      <c r="BT151" s="343">
        <v>1719</v>
      </c>
      <c r="BU151" s="343">
        <v>1706</v>
      </c>
      <c r="BV151" s="343">
        <v>1707</v>
      </c>
      <c r="BW151" s="343">
        <v>1701</v>
      </c>
      <c r="BX151" s="343">
        <v>1711</v>
      </c>
      <c r="BY151" s="343">
        <v>1718</v>
      </c>
      <c r="BZ151" s="343">
        <v>1739</v>
      </c>
      <c r="CA151" s="343">
        <v>1736</v>
      </c>
      <c r="CB151" s="343">
        <v>1751</v>
      </c>
      <c r="CC151" s="343">
        <v>1765</v>
      </c>
      <c r="CD151" s="343">
        <v>1764</v>
      </c>
      <c r="CE151" s="343">
        <v>1775</v>
      </c>
      <c r="CF151" s="343">
        <v>1782</v>
      </c>
    </row>
    <row r="152" spans="1:84" x14ac:dyDescent="0.3">
      <c r="A152" s="342" t="s">
        <v>1526</v>
      </c>
      <c r="B152" s="342"/>
      <c r="C152" s="342"/>
      <c r="D152" s="343">
        <v>2254</v>
      </c>
      <c r="E152" s="343">
        <v>2172</v>
      </c>
      <c r="F152" s="343">
        <v>2254</v>
      </c>
      <c r="G152" s="343">
        <v>2320</v>
      </c>
      <c r="H152" s="343">
        <v>2372</v>
      </c>
      <c r="I152" s="343">
        <v>2499</v>
      </c>
      <c r="J152" s="343">
        <v>2301</v>
      </c>
      <c r="K152" s="343">
        <v>2113</v>
      </c>
      <c r="L152" s="343">
        <v>2114</v>
      </c>
      <c r="M152" s="343">
        <v>1975</v>
      </c>
      <c r="N152" s="343">
        <v>1942</v>
      </c>
      <c r="O152" s="343">
        <v>1962</v>
      </c>
      <c r="P152" s="343">
        <v>1892</v>
      </c>
      <c r="Q152" s="343">
        <v>1826</v>
      </c>
      <c r="R152" s="343">
        <v>1710</v>
      </c>
      <c r="S152" s="343">
        <v>1710</v>
      </c>
      <c r="T152" s="343">
        <v>1583</v>
      </c>
      <c r="U152" s="343">
        <v>1629</v>
      </c>
      <c r="V152" s="343">
        <v>1719</v>
      </c>
      <c r="W152" s="343">
        <v>1736</v>
      </c>
      <c r="X152" s="343">
        <v>1746</v>
      </c>
      <c r="Y152" s="343">
        <v>1835</v>
      </c>
      <c r="Z152" s="343">
        <v>1808</v>
      </c>
      <c r="AA152" s="343">
        <v>1773</v>
      </c>
      <c r="AB152" s="343">
        <v>1730</v>
      </c>
      <c r="AC152" s="343">
        <v>1780</v>
      </c>
      <c r="AD152" s="343">
        <v>1703</v>
      </c>
      <c r="AE152" s="343">
        <v>1813</v>
      </c>
      <c r="AF152" s="343">
        <v>1844</v>
      </c>
      <c r="AG152" s="343">
        <v>1837</v>
      </c>
      <c r="AH152" s="343">
        <v>1850</v>
      </c>
      <c r="AI152" s="343">
        <v>1933</v>
      </c>
      <c r="AJ152" s="343">
        <v>1969</v>
      </c>
      <c r="AK152" s="343">
        <v>1918</v>
      </c>
      <c r="AL152" s="343">
        <v>1879</v>
      </c>
      <c r="AM152" s="343">
        <v>1847</v>
      </c>
      <c r="AN152" s="343">
        <v>1744</v>
      </c>
      <c r="AO152" s="343">
        <v>1733</v>
      </c>
      <c r="AP152" s="343">
        <v>1827</v>
      </c>
      <c r="AQ152" s="343">
        <v>1631</v>
      </c>
      <c r="AR152" s="343">
        <v>1622</v>
      </c>
      <c r="AS152" s="343">
        <v>1636</v>
      </c>
      <c r="AT152" s="343">
        <v>1600</v>
      </c>
      <c r="AU152" s="343">
        <v>1592</v>
      </c>
      <c r="AV152" s="343">
        <v>1563</v>
      </c>
      <c r="AW152" s="343">
        <v>1616</v>
      </c>
      <c r="AX152" s="343">
        <v>1654</v>
      </c>
      <c r="AY152" s="343">
        <v>1680</v>
      </c>
      <c r="AZ152" s="343">
        <v>1766</v>
      </c>
      <c r="BA152" s="343">
        <v>1776</v>
      </c>
      <c r="BB152" s="343">
        <v>1739</v>
      </c>
      <c r="BC152" s="343">
        <v>1847</v>
      </c>
      <c r="BD152" s="343">
        <v>1845</v>
      </c>
      <c r="BE152" s="343">
        <v>1729</v>
      </c>
      <c r="BF152" s="343">
        <v>1786</v>
      </c>
      <c r="BG152" s="343">
        <v>1734</v>
      </c>
      <c r="BH152" s="343">
        <v>1822</v>
      </c>
      <c r="BI152" s="343">
        <v>1711</v>
      </c>
      <c r="BJ152" s="343">
        <v>1740</v>
      </c>
      <c r="BK152" s="343">
        <v>1780</v>
      </c>
      <c r="BL152" s="343">
        <v>1809</v>
      </c>
      <c r="BM152" s="343">
        <v>1841</v>
      </c>
      <c r="BN152" s="343">
        <v>1838</v>
      </c>
      <c r="BO152" s="343">
        <v>1829</v>
      </c>
      <c r="BP152" s="343">
        <v>1814</v>
      </c>
      <c r="BQ152" s="343">
        <v>1795</v>
      </c>
      <c r="BR152" s="343">
        <v>1779</v>
      </c>
      <c r="BS152" s="343">
        <v>1757</v>
      </c>
      <c r="BT152" s="343">
        <v>1740</v>
      </c>
      <c r="BU152" s="343">
        <v>1734</v>
      </c>
      <c r="BV152" s="343">
        <v>1721</v>
      </c>
      <c r="BW152" s="343">
        <v>1722</v>
      </c>
      <c r="BX152" s="343">
        <v>1717</v>
      </c>
      <c r="BY152" s="343">
        <v>1725</v>
      </c>
      <c r="BZ152" s="343">
        <v>1732</v>
      </c>
      <c r="CA152" s="343">
        <v>1754</v>
      </c>
      <c r="CB152" s="343">
        <v>1752</v>
      </c>
      <c r="CC152" s="343">
        <v>1765</v>
      </c>
      <c r="CD152" s="343">
        <v>1779</v>
      </c>
      <c r="CE152" s="343">
        <v>1778</v>
      </c>
      <c r="CF152" s="343">
        <v>1790</v>
      </c>
    </row>
    <row r="153" spans="1:84" x14ac:dyDescent="0.3">
      <c r="A153" s="342" t="s">
        <v>1527</v>
      </c>
      <c r="B153" s="342"/>
      <c r="C153" s="342"/>
      <c r="D153" s="343">
        <v>2199</v>
      </c>
      <c r="E153" s="343">
        <v>2262</v>
      </c>
      <c r="F153" s="343">
        <v>2165</v>
      </c>
      <c r="G153" s="343">
        <v>2247</v>
      </c>
      <c r="H153" s="343">
        <v>2318</v>
      </c>
      <c r="I153" s="343">
        <v>2363</v>
      </c>
      <c r="J153" s="343">
        <v>2492</v>
      </c>
      <c r="K153" s="343">
        <v>2300</v>
      </c>
      <c r="L153" s="343">
        <v>2103</v>
      </c>
      <c r="M153" s="343">
        <v>2087</v>
      </c>
      <c r="N153" s="343">
        <v>1975</v>
      </c>
      <c r="O153" s="343">
        <v>1932</v>
      </c>
      <c r="P153" s="343">
        <v>1956</v>
      </c>
      <c r="Q153" s="343">
        <v>1866</v>
      </c>
      <c r="R153" s="343">
        <v>1808</v>
      </c>
      <c r="S153" s="343">
        <v>1703</v>
      </c>
      <c r="T153" s="343">
        <v>1715</v>
      </c>
      <c r="U153" s="343">
        <v>1592</v>
      </c>
      <c r="V153" s="343">
        <v>1634</v>
      </c>
      <c r="W153" s="343">
        <v>1733</v>
      </c>
      <c r="X153" s="343">
        <v>1726</v>
      </c>
      <c r="Y153" s="343">
        <v>1757</v>
      </c>
      <c r="Z153" s="343">
        <v>1825</v>
      </c>
      <c r="AA153" s="343">
        <v>1816</v>
      </c>
      <c r="AB153" s="343">
        <v>1782</v>
      </c>
      <c r="AC153" s="343">
        <v>1725</v>
      </c>
      <c r="AD153" s="343">
        <v>1788</v>
      </c>
      <c r="AE153" s="343">
        <v>1703</v>
      </c>
      <c r="AF153" s="343">
        <v>1811</v>
      </c>
      <c r="AG153" s="343">
        <v>1831</v>
      </c>
      <c r="AH153" s="343">
        <v>1822</v>
      </c>
      <c r="AI153" s="343">
        <v>1838</v>
      </c>
      <c r="AJ153" s="343">
        <v>1921</v>
      </c>
      <c r="AK153" s="343">
        <v>1961</v>
      </c>
      <c r="AL153" s="343">
        <v>1899</v>
      </c>
      <c r="AM153" s="343">
        <v>1869</v>
      </c>
      <c r="AN153" s="343">
        <v>1832</v>
      </c>
      <c r="AO153" s="343">
        <v>1733</v>
      </c>
      <c r="AP153" s="343">
        <v>1719</v>
      </c>
      <c r="AQ153" s="343">
        <v>1819</v>
      </c>
      <c r="AR153" s="343">
        <v>1620</v>
      </c>
      <c r="AS153" s="343">
        <v>1610</v>
      </c>
      <c r="AT153" s="343">
        <v>1626</v>
      </c>
      <c r="AU153" s="343">
        <v>1591</v>
      </c>
      <c r="AV153" s="343">
        <v>1581</v>
      </c>
      <c r="AW153" s="343">
        <v>1554</v>
      </c>
      <c r="AX153" s="343">
        <v>1604</v>
      </c>
      <c r="AY153" s="343">
        <v>1642</v>
      </c>
      <c r="AZ153" s="343">
        <v>1669</v>
      </c>
      <c r="BA153" s="343">
        <v>1756</v>
      </c>
      <c r="BB153" s="343">
        <v>1767</v>
      </c>
      <c r="BC153" s="343">
        <v>1729</v>
      </c>
      <c r="BD153" s="343">
        <v>1838</v>
      </c>
      <c r="BE153" s="343">
        <v>1835</v>
      </c>
      <c r="BF153" s="343">
        <v>1719</v>
      </c>
      <c r="BG153" s="343">
        <v>1774</v>
      </c>
      <c r="BH153" s="343">
        <v>1723</v>
      </c>
      <c r="BI153" s="343">
        <v>1810</v>
      </c>
      <c r="BJ153" s="343">
        <v>1700</v>
      </c>
      <c r="BK153" s="343">
        <v>1729</v>
      </c>
      <c r="BL153" s="343">
        <v>1770</v>
      </c>
      <c r="BM153" s="343">
        <v>1798</v>
      </c>
      <c r="BN153" s="343">
        <v>1830</v>
      </c>
      <c r="BO153" s="343">
        <v>1827</v>
      </c>
      <c r="BP153" s="343">
        <v>1819</v>
      </c>
      <c r="BQ153" s="343">
        <v>1803</v>
      </c>
      <c r="BR153" s="343">
        <v>1785</v>
      </c>
      <c r="BS153" s="343">
        <v>1767</v>
      </c>
      <c r="BT153" s="343">
        <v>1745</v>
      </c>
      <c r="BU153" s="343">
        <v>1730</v>
      </c>
      <c r="BV153" s="343">
        <v>1721</v>
      </c>
      <c r="BW153" s="343">
        <v>1709</v>
      </c>
      <c r="BX153" s="343">
        <v>1709</v>
      </c>
      <c r="BY153" s="343">
        <v>1705</v>
      </c>
      <c r="BZ153" s="343">
        <v>1714</v>
      </c>
      <c r="CA153" s="343">
        <v>1720</v>
      </c>
      <c r="CB153" s="343">
        <v>1742</v>
      </c>
      <c r="CC153" s="343">
        <v>1742</v>
      </c>
      <c r="CD153" s="343">
        <v>1756</v>
      </c>
      <c r="CE153" s="343">
        <v>1768</v>
      </c>
      <c r="CF153" s="343">
        <v>1769</v>
      </c>
    </row>
    <row r="154" spans="1:84" x14ac:dyDescent="0.3">
      <c r="A154" s="342" t="s">
        <v>1528</v>
      </c>
      <c r="B154" s="342"/>
      <c r="C154" s="342"/>
      <c r="D154" s="343">
        <v>2131</v>
      </c>
      <c r="E154" s="343">
        <v>2191</v>
      </c>
      <c r="F154" s="343">
        <v>2253</v>
      </c>
      <c r="G154" s="343">
        <v>2174</v>
      </c>
      <c r="H154" s="343">
        <v>2244</v>
      </c>
      <c r="I154" s="343">
        <v>2308</v>
      </c>
      <c r="J154" s="343">
        <v>2358</v>
      </c>
      <c r="K154" s="343">
        <v>2469</v>
      </c>
      <c r="L154" s="343">
        <v>2281</v>
      </c>
      <c r="M154" s="343">
        <v>2095</v>
      </c>
      <c r="N154" s="343">
        <v>2063</v>
      </c>
      <c r="O154" s="343">
        <v>1970</v>
      </c>
      <c r="P154" s="343">
        <v>1919</v>
      </c>
      <c r="Q154" s="343">
        <v>1958</v>
      </c>
      <c r="R154" s="343">
        <v>1855</v>
      </c>
      <c r="S154" s="343">
        <v>1816</v>
      </c>
      <c r="T154" s="343">
        <v>1702</v>
      </c>
      <c r="U154" s="343">
        <v>1720</v>
      </c>
      <c r="V154" s="343">
        <v>1582</v>
      </c>
      <c r="W154" s="343">
        <v>1660</v>
      </c>
      <c r="X154" s="343">
        <v>1735</v>
      </c>
      <c r="Y154" s="343">
        <v>1730</v>
      </c>
      <c r="Z154" s="343">
        <v>1780</v>
      </c>
      <c r="AA154" s="343">
        <v>1858</v>
      </c>
      <c r="AB154" s="343">
        <v>1816</v>
      </c>
      <c r="AC154" s="343">
        <v>1799</v>
      </c>
      <c r="AD154" s="343">
        <v>1755</v>
      </c>
      <c r="AE154" s="343">
        <v>1821</v>
      </c>
      <c r="AF154" s="343">
        <v>1733</v>
      </c>
      <c r="AG154" s="343">
        <v>1842</v>
      </c>
      <c r="AH154" s="343">
        <v>1855</v>
      </c>
      <c r="AI154" s="343">
        <v>1847</v>
      </c>
      <c r="AJ154" s="343">
        <v>1866</v>
      </c>
      <c r="AK154" s="343">
        <v>1945</v>
      </c>
      <c r="AL154" s="343">
        <v>1985</v>
      </c>
      <c r="AM154" s="343">
        <v>1921</v>
      </c>
      <c r="AN154" s="343">
        <v>1895</v>
      </c>
      <c r="AO154" s="343">
        <v>1854</v>
      </c>
      <c r="AP154" s="343">
        <v>1757</v>
      </c>
      <c r="AQ154" s="343">
        <v>1744</v>
      </c>
      <c r="AR154" s="343">
        <v>1844</v>
      </c>
      <c r="AS154" s="343">
        <v>1646</v>
      </c>
      <c r="AT154" s="343">
        <v>1632</v>
      </c>
      <c r="AU154" s="343">
        <v>1649</v>
      </c>
      <c r="AV154" s="343">
        <v>1612</v>
      </c>
      <c r="AW154" s="343">
        <v>1601</v>
      </c>
      <c r="AX154" s="343">
        <v>1573</v>
      </c>
      <c r="AY154" s="343">
        <v>1624</v>
      </c>
      <c r="AZ154" s="343">
        <v>1665</v>
      </c>
      <c r="BA154" s="343">
        <v>1692</v>
      </c>
      <c r="BB154" s="343">
        <v>1780</v>
      </c>
      <c r="BC154" s="343">
        <v>1789</v>
      </c>
      <c r="BD154" s="343">
        <v>1752</v>
      </c>
      <c r="BE154" s="343">
        <v>1862</v>
      </c>
      <c r="BF154" s="343">
        <v>1860</v>
      </c>
      <c r="BG154" s="343">
        <v>1741</v>
      </c>
      <c r="BH154" s="343">
        <v>1797</v>
      </c>
      <c r="BI154" s="343">
        <v>1745</v>
      </c>
      <c r="BJ154" s="343">
        <v>1831</v>
      </c>
      <c r="BK154" s="343">
        <v>1717</v>
      </c>
      <c r="BL154" s="343">
        <v>1751</v>
      </c>
      <c r="BM154" s="343">
        <v>1792</v>
      </c>
      <c r="BN154" s="343">
        <v>1818</v>
      </c>
      <c r="BO154" s="343">
        <v>1852</v>
      </c>
      <c r="BP154" s="343">
        <v>1850</v>
      </c>
      <c r="BQ154" s="343">
        <v>1842</v>
      </c>
      <c r="BR154" s="343">
        <v>1825</v>
      </c>
      <c r="BS154" s="343">
        <v>1808</v>
      </c>
      <c r="BT154" s="343">
        <v>1789</v>
      </c>
      <c r="BU154" s="343">
        <v>1766</v>
      </c>
      <c r="BV154" s="343">
        <v>1751</v>
      </c>
      <c r="BW154" s="343">
        <v>1744</v>
      </c>
      <c r="BX154" s="343">
        <v>1733</v>
      </c>
      <c r="BY154" s="343">
        <v>1735</v>
      </c>
      <c r="BZ154" s="343">
        <v>1730</v>
      </c>
      <c r="CA154" s="343">
        <v>1739</v>
      </c>
      <c r="CB154" s="343">
        <v>1747</v>
      </c>
      <c r="CC154" s="343">
        <v>1768</v>
      </c>
      <c r="CD154" s="343">
        <v>1768</v>
      </c>
      <c r="CE154" s="343">
        <v>1782</v>
      </c>
      <c r="CF154" s="343">
        <v>1794</v>
      </c>
    </row>
    <row r="155" spans="1:84" x14ac:dyDescent="0.3">
      <c r="A155" s="342" t="s">
        <v>1529</v>
      </c>
      <c r="B155" s="342"/>
      <c r="C155" s="342"/>
      <c r="D155" s="343">
        <v>2030</v>
      </c>
      <c r="E155" s="343">
        <v>2125</v>
      </c>
      <c r="F155" s="343">
        <v>2175</v>
      </c>
      <c r="G155" s="343">
        <v>2237</v>
      </c>
      <c r="H155" s="343">
        <v>2160</v>
      </c>
      <c r="I155" s="343">
        <v>2240</v>
      </c>
      <c r="J155" s="343">
        <v>2293</v>
      </c>
      <c r="K155" s="343">
        <v>2354</v>
      </c>
      <c r="L155" s="343">
        <v>2463</v>
      </c>
      <c r="M155" s="343">
        <v>2280</v>
      </c>
      <c r="N155" s="343">
        <v>2089</v>
      </c>
      <c r="O155" s="343">
        <v>2060</v>
      </c>
      <c r="P155" s="343">
        <v>1937</v>
      </c>
      <c r="Q155" s="343">
        <v>1928</v>
      </c>
      <c r="R155" s="343">
        <v>1964</v>
      </c>
      <c r="S155" s="343">
        <v>1855</v>
      </c>
      <c r="T155" s="343">
        <v>1819</v>
      </c>
      <c r="U155" s="343">
        <v>1722</v>
      </c>
      <c r="V155" s="343">
        <v>1740</v>
      </c>
      <c r="W155" s="343">
        <v>1602</v>
      </c>
      <c r="X155" s="343">
        <v>1664</v>
      </c>
      <c r="Y155" s="343">
        <v>1763</v>
      </c>
      <c r="Z155" s="343">
        <v>1733</v>
      </c>
      <c r="AA155" s="343">
        <v>1802</v>
      </c>
      <c r="AB155" s="343">
        <v>1889</v>
      </c>
      <c r="AC155" s="343">
        <v>1839</v>
      </c>
      <c r="AD155" s="343">
        <v>1808</v>
      </c>
      <c r="AE155" s="343">
        <v>1789</v>
      </c>
      <c r="AF155" s="343">
        <v>1851</v>
      </c>
      <c r="AG155" s="343">
        <v>1762</v>
      </c>
      <c r="AH155" s="343">
        <v>1870</v>
      </c>
      <c r="AI155" s="343">
        <v>1883</v>
      </c>
      <c r="AJ155" s="343">
        <v>1873</v>
      </c>
      <c r="AK155" s="343">
        <v>1891</v>
      </c>
      <c r="AL155" s="343">
        <v>1967</v>
      </c>
      <c r="AM155" s="343">
        <v>2007</v>
      </c>
      <c r="AN155" s="343">
        <v>1943</v>
      </c>
      <c r="AO155" s="343">
        <v>1919</v>
      </c>
      <c r="AP155" s="343">
        <v>1877</v>
      </c>
      <c r="AQ155" s="343">
        <v>1781</v>
      </c>
      <c r="AR155" s="343">
        <v>1764</v>
      </c>
      <c r="AS155" s="343">
        <v>1867</v>
      </c>
      <c r="AT155" s="343">
        <v>1668</v>
      </c>
      <c r="AU155" s="343">
        <v>1656</v>
      </c>
      <c r="AV155" s="343">
        <v>1674</v>
      </c>
      <c r="AW155" s="343">
        <v>1638</v>
      </c>
      <c r="AX155" s="343">
        <v>1625</v>
      </c>
      <c r="AY155" s="343">
        <v>1597</v>
      </c>
      <c r="AZ155" s="343">
        <v>1647</v>
      </c>
      <c r="BA155" s="343">
        <v>1689</v>
      </c>
      <c r="BB155" s="343">
        <v>1715</v>
      </c>
      <c r="BC155" s="343">
        <v>1805</v>
      </c>
      <c r="BD155" s="343">
        <v>1811</v>
      </c>
      <c r="BE155" s="343">
        <v>1775</v>
      </c>
      <c r="BF155" s="343">
        <v>1886</v>
      </c>
      <c r="BG155" s="343">
        <v>1883</v>
      </c>
      <c r="BH155" s="343">
        <v>1764</v>
      </c>
      <c r="BI155" s="343">
        <v>1820</v>
      </c>
      <c r="BJ155" s="343">
        <v>1768</v>
      </c>
      <c r="BK155" s="343">
        <v>1852</v>
      </c>
      <c r="BL155" s="343">
        <v>1740</v>
      </c>
      <c r="BM155" s="343">
        <v>1774</v>
      </c>
      <c r="BN155" s="343">
        <v>1814</v>
      </c>
      <c r="BO155" s="343">
        <v>1841</v>
      </c>
      <c r="BP155" s="343">
        <v>1877</v>
      </c>
      <c r="BQ155" s="343">
        <v>1875</v>
      </c>
      <c r="BR155" s="343">
        <v>1867</v>
      </c>
      <c r="BS155" s="343">
        <v>1849</v>
      </c>
      <c r="BT155" s="343">
        <v>1831</v>
      </c>
      <c r="BU155" s="343">
        <v>1811</v>
      </c>
      <c r="BV155" s="343">
        <v>1787</v>
      </c>
      <c r="BW155" s="343">
        <v>1772</v>
      </c>
      <c r="BX155" s="343">
        <v>1765</v>
      </c>
      <c r="BY155" s="343">
        <v>1754</v>
      </c>
      <c r="BZ155" s="343">
        <v>1758</v>
      </c>
      <c r="CA155" s="343">
        <v>1752</v>
      </c>
      <c r="CB155" s="343">
        <v>1761</v>
      </c>
      <c r="CC155" s="343">
        <v>1769</v>
      </c>
      <c r="CD155" s="343">
        <v>1791</v>
      </c>
      <c r="CE155" s="343">
        <v>1792</v>
      </c>
      <c r="CF155" s="343">
        <v>1806</v>
      </c>
    </row>
    <row r="156" spans="1:84" x14ac:dyDescent="0.3">
      <c r="A156" s="342" t="s">
        <v>1530</v>
      </c>
      <c r="B156" s="342"/>
      <c r="C156" s="342"/>
      <c r="D156" s="343">
        <v>2148</v>
      </c>
      <c r="E156" s="343">
        <v>2034</v>
      </c>
      <c r="F156" s="343">
        <v>2116</v>
      </c>
      <c r="G156" s="343">
        <v>2169</v>
      </c>
      <c r="H156" s="343">
        <v>2220</v>
      </c>
      <c r="I156" s="343">
        <v>2157</v>
      </c>
      <c r="J156" s="343">
        <v>2218</v>
      </c>
      <c r="K156" s="343">
        <v>2282</v>
      </c>
      <c r="L156" s="343">
        <v>2346</v>
      </c>
      <c r="M156" s="343">
        <v>2439</v>
      </c>
      <c r="N156" s="343">
        <v>2281</v>
      </c>
      <c r="O156" s="343">
        <v>2085</v>
      </c>
      <c r="P156" s="343">
        <v>2040</v>
      </c>
      <c r="Q156" s="343">
        <v>1945</v>
      </c>
      <c r="R156" s="343">
        <v>1911</v>
      </c>
      <c r="S156" s="343">
        <v>1946</v>
      </c>
      <c r="T156" s="343">
        <v>1868</v>
      </c>
      <c r="U156" s="343">
        <v>1845</v>
      </c>
      <c r="V156" s="343">
        <v>1749</v>
      </c>
      <c r="W156" s="343">
        <v>1746</v>
      </c>
      <c r="X156" s="343">
        <v>1610</v>
      </c>
      <c r="Y156" s="343">
        <v>1677</v>
      </c>
      <c r="Z156" s="343">
        <v>1776</v>
      </c>
      <c r="AA156" s="343">
        <v>1754</v>
      </c>
      <c r="AB156" s="343">
        <v>1806</v>
      </c>
      <c r="AC156" s="343">
        <v>1891</v>
      </c>
      <c r="AD156" s="343">
        <v>1843</v>
      </c>
      <c r="AE156" s="343">
        <v>1817</v>
      </c>
      <c r="AF156" s="343">
        <v>1799</v>
      </c>
      <c r="AG156" s="343">
        <v>1858</v>
      </c>
      <c r="AH156" s="343">
        <v>1770</v>
      </c>
      <c r="AI156" s="343">
        <v>1878</v>
      </c>
      <c r="AJ156" s="343">
        <v>1891</v>
      </c>
      <c r="AK156" s="343">
        <v>1880</v>
      </c>
      <c r="AL156" s="343">
        <v>1898</v>
      </c>
      <c r="AM156" s="343">
        <v>1978</v>
      </c>
      <c r="AN156" s="343">
        <v>2018</v>
      </c>
      <c r="AO156" s="343">
        <v>1951</v>
      </c>
      <c r="AP156" s="343">
        <v>1929</v>
      </c>
      <c r="AQ156" s="343">
        <v>1885</v>
      </c>
      <c r="AR156" s="343">
        <v>1790</v>
      </c>
      <c r="AS156" s="343">
        <v>1773</v>
      </c>
      <c r="AT156" s="343">
        <v>1875</v>
      </c>
      <c r="AU156" s="343">
        <v>1681</v>
      </c>
      <c r="AV156" s="343">
        <v>1668</v>
      </c>
      <c r="AW156" s="343">
        <v>1686</v>
      </c>
      <c r="AX156" s="343">
        <v>1652</v>
      </c>
      <c r="AY156" s="343">
        <v>1638</v>
      </c>
      <c r="AZ156" s="343">
        <v>1610</v>
      </c>
      <c r="BA156" s="343">
        <v>1661</v>
      </c>
      <c r="BB156" s="343">
        <v>1699</v>
      </c>
      <c r="BC156" s="343">
        <v>1727</v>
      </c>
      <c r="BD156" s="343">
        <v>1813</v>
      </c>
      <c r="BE156" s="343">
        <v>1818</v>
      </c>
      <c r="BF156" s="343">
        <v>1784</v>
      </c>
      <c r="BG156" s="343">
        <v>1893</v>
      </c>
      <c r="BH156" s="343">
        <v>1890</v>
      </c>
      <c r="BI156" s="343">
        <v>1776</v>
      </c>
      <c r="BJ156" s="343">
        <v>1830</v>
      </c>
      <c r="BK156" s="343">
        <v>1782</v>
      </c>
      <c r="BL156" s="343">
        <v>1862</v>
      </c>
      <c r="BM156" s="343">
        <v>1752</v>
      </c>
      <c r="BN156" s="343">
        <v>1785</v>
      </c>
      <c r="BO156" s="343">
        <v>1824</v>
      </c>
      <c r="BP156" s="343">
        <v>1851</v>
      </c>
      <c r="BQ156" s="343">
        <v>1888</v>
      </c>
      <c r="BR156" s="343">
        <v>1886</v>
      </c>
      <c r="BS156" s="343">
        <v>1878</v>
      </c>
      <c r="BT156" s="343">
        <v>1860</v>
      </c>
      <c r="BU156" s="343">
        <v>1842</v>
      </c>
      <c r="BV156" s="343">
        <v>1821</v>
      </c>
      <c r="BW156" s="343">
        <v>1798</v>
      </c>
      <c r="BX156" s="343">
        <v>1786</v>
      </c>
      <c r="BY156" s="343">
        <v>1778</v>
      </c>
      <c r="BZ156" s="343">
        <v>1768</v>
      </c>
      <c r="CA156" s="343">
        <v>1775</v>
      </c>
      <c r="CB156" s="343">
        <v>1770</v>
      </c>
      <c r="CC156" s="343">
        <v>1780</v>
      </c>
      <c r="CD156" s="343">
        <v>1786</v>
      </c>
      <c r="CE156" s="343">
        <v>1808</v>
      </c>
      <c r="CF156" s="343">
        <v>1808</v>
      </c>
    </row>
    <row r="157" spans="1:84" x14ac:dyDescent="0.3">
      <c r="A157" s="342" t="s">
        <v>1531</v>
      </c>
      <c r="B157" s="342"/>
      <c r="C157" s="342"/>
      <c r="D157" s="343">
        <v>2050</v>
      </c>
      <c r="E157" s="343">
        <v>2144</v>
      </c>
      <c r="F157" s="343">
        <v>2028</v>
      </c>
      <c r="G157" s="343">
        <v>2124</v>
      </c>
      <c r="H157" s="343">
        <v>2173</v>
      </c>
      <c r="I157" s="343">
        <v>2208</v>
      </c>
      <c r="J157" s="343">
        <v>2134</v>
      </c>
      <c r="K157" s="343">
        <v>2212</v>
      </c>
      <c r="L157" s="343">
        <v>2274</v>
      </c>
      <c r="M157" s="343">
        <v>2341</v>
      </c>
      <c r="N157" s="343">
        <v>2418</v>
      </c>
      <c r="O157" s="343">
        <v>2264</v>
      </c>
      <c r="P157" s="343">
        <v>2083</v>
      </c>
      <c r="Q157" s="343">
        <v>2046</v>
      </c>
      <c r="R157" s="343">
        <v>1933</v>
      </c>
      <c r="S157" s="343">
        <v>1915</v>
      </c>
      <c r="T157" s="343">
        <v>1947</v>
      </c>
      <c r="U157" s="343">
        <v>1878</v>
      </c>
      <c r="V157" s="343">
        <v>1861</v>
      </c>
      <c r="W157" s="343">
        <v>1768</v>
      </c>
      <c r="X157" s="343">
        <v>1743</v>
      </c>
      <c r="Y157" s="343">
        <v>1633</v>
      </c>
      <c r="Z157" s="343">
        <v>1694</v>
      </c>
      <c r="AA157" s="343">
        <v>1774</v>
      </c>
      <c r="AB157" s="343">
        <v>1762</v>
      </c>
      <c r="AC157" s="343">
        <v>1796</v>
      </c>
      <c r="AD157" s="343">
        <v>1907</v>
      </c>
      <c r="AE157" s="343">
        <v>1856</v>
      </c>
      <c r="AF157" s="343">
        <v>1820</v>
      </c>
      <c r="AG157" s="343">
        <v>1802</v>
      </c>
      <c r="AH157" s="343">
        <v>1863</v>
      </c>
      <c r="AI157" s="343">
        <v>1772</v>
      </c>
      <c r="AJ157" s="343">
        <v>1880</v>
      </c>
      <c r="AK157" s="343">
        <v>1889</v>
      </c>
      <c r="AL157" s="343">
        <v>1881</v>
      </c>
      <c r="AM157" s="343">
        <v>1895</v>
      </c>
      <c r="AN157" s="343">
        <v>1973</v>
      </c>
      <c r="AO157" s="343">
        <v>2017</v>
      </c>
      <c r="AP157" s="343">
        <v>1948</v>
      </c>
      <c r="AQ157" s="343">
        <v>1925</v>
      </c>
      <c r="AR157" s="343">
        <v>1880</v>
      </c>
      <c r="AS157" s="343">
        <v>1787</v>
      </c>
      <c r="AT157" s="343">
        <v>1773</v>
      </c>
      <c r="AU157" s="343">
        <v>1875</v>
      </c>
      <c r="AV157" s="343">
        <v>1680</v>
      </c>
      <c r="AW157" s="343">
        <v>1668</v>
      </c>
      <c r="AX157" s="343">
        <v>1687</v>
      </c>
      <c r="AY157" s="343">
        <v>1654</v>
      </c>
      <c r="AZ157" s="343">
        <v>1639</v>
      </c>
      <c r="BA157" s="343">
        <v>1611</v>
      </c>
      <c r="BB157" s="343">
        <v>1660</v>
      </c>
      <c r="BC157" s="343">
        <v>1697</v>
      </c>
      <c r="BD157" s="343">
        <v>1723</v>
      </c>
      <c r="BE157" s="343">
        <v>1811</v>
      </c>
      <c r="BF157" s="343">
        <v>1815</v>
      </c>
      <c r="BG157" s="343">
        <v>1780</v>
      </c>
      <c r="BH157" s="343">
        <v>1891</v>
      </c>
      <c r="BI157" s="343">
        <v>1887</v>
      </c>
      <c r="BJ157" s="343">
        <v>1773</v>
      </c>
      <c r="BK157" s="343">
        <v>1827</v>
      </c>
      <c r="BL157" s="343">
        <v>1778</v>
      </c>
      <c r="BM157" s="343">
        <v>1857</v>
      </c>
      <c r="BN157" s="343">
        <v>1749</v>
      </c>
      <c r="BO157" s="343">
        <v>1780</v>
      </c>
      <c r="BP157" s="343">
        <v>1821</v>
      </c>
      <c r="BQ157" s="343">
        <v>1851</v>
      </c>
      <c r="BR157" s="343">
        <v>1888</v>
      </c>
      <c r="BS157" s="343">
        <v>1886</v>
      </c>
      <c r="BT157" s="343">
        <v>1878</v>
      </c>
      <c r="BU157" s="343">
        <v>1860</v>
      </c>
      <c r="BV157" s="343">
        <v>1842</v>
      </c>
      <c r="BW157" s="343">
        <v>1819</v>
      </c>
      <c r="BX157" s="343">
        <v>1795</v>
      </c>
      <c r="BY157" s="343">
        <v>1782</v>
      </c>
      <c r="BZ157" s="343">
        <v>1776</v>
      </c>
      <c r="CA157" s="343">
        <v>1766</v>
      </c>
      <c r="CB157" s="343">
        <v>1773</v>
      </c>
      <c r="CC157" s="343">
        <v>1770</v>
      </c>
      <c r="CD157" s="343">
        <v>1778</v>
      </c>
      <c r="CE157" s="343">
        <v>1785</v>
      </c>
      <c r="CF157" s="343">
        <v>1808</v>
      </c>
    </row>
    <row r="158" spans="1:84" x14ac:dyDescent="0.3">
      <c r="A158" s="342" t="s">
        <v>1532</v>
      </c>
      <c r="B158" s="342"/>
      <c r="C158" s="342"/>
      <c r="D158" s="343">
        <v>2036</v>
      </c>
      <c r="E158" s="343">
        <v>2057</v>
      </c>
      <c r="F158" s="343">
        <v>2130</v>
      </c>
      <c r="G158" s="343">
        <v>2020</v>
      </c>
      <c r="H158" s="343">
        <v>2114</v>
      </c>
      <c r="I158" s="343">
        <v>2160</v>
      </c>
      <c r="J158" s="343">
        <v>2203</v>
      </c>
      <c r="K158" s="343">
        <v>2123</v>
      </c>
      <c r="L158" s="343">
        <v>2208</v>
      </c>
      <c r="M158" s="343">
        <v>2280</v>
      </c>
      <c r="N158" s="343">
        <v>2345</v>
      </c>
      <c r="O158" s="343">
        <v>2427</v>
      </c>
      <c r="P158" s="343">
        <v>2263</v>
      </c>
      <c r="Q158" s="343">
        <v>2067</v>
      </c>
      <c r="R158" s="343">
        <v>2053</v>
      </c>
      <c r="S158" s="343">
        <v>1921</v>
      </c>
      <c r="T158" s="343">
        <v>1930</v>
      </c>
      <c r="U158" s="343">
        <v>1950</v>
      </c>
      <c r="V158" s="343">
        <v>1886</v>
      </c>
      <c r="W158" s="343">
        <v>1869</v>
      </c>
      <c r="X158" s="343">
        <v>1757</v>
      </c>
      <c r="Y158" s="343">
        <v>1755</v>
      </c>
      <c r="Z158" s="343">
        <v>1642</v>
      </c>
      <c r="AA158" s="343">
        <v>1713</v>
      </c>
      <c r="AB158" s="343">
        <v>1777</v>
      </c>
      <c r="AC158" s="343">
        <v>1759</v>
      </c>
      <c r="AD158" s="343">
        <v>1806</v>
      </c>
      <c r="AE158" s="343">
        <v>1911</v>
      </c>
      <c r="AF158" s="343">
        <v>1860</v>
      </c>
      <c r="AG158" s="343">
        <v>1820</v>
      </c>
      <c r="AH158" s="343">
        <v>1804</v>
      </c>
      <c r="AI158" s="343">
        <v>1862</v>
      </c>
      <c r="AJ158" s="343">
        <v>1765</v>
      </c>
      <c r="AK158" s="343">
        <v>1873</v>
      </c>
      <c r="AL158" s="343">
        <v>1882</v>
      </c>
      <c r="AM158" s="343">
        <v>1872</v>
      </c>
      <c r="AN158" s="343">
        <v>1887</v>
      </c>
      <c r="AO158" s="343">
        <v>1963</v>
      </c>
      <c r="AP158" s="343">
        <v>2005</v>
      </c>
      <c r="AQ158" s="343">
        <v>1935</v>
      </c>
      <c r="AR158" s="343">
        <v>1916</v>
      </c>
      <c r="AS158" s="343">
        <v>1873</v>
      </c>
      <c r="AT158" s="343">
        <v>1779</v>
      </c>
      <c r="AU158" s="343">
        <v>1762</v>
      </c>
      <c r="AV158" s="343">
        <v>1869</v>
      </c>
      <c r="AW158" s="343">
        <v>1673</v>
      </c>
      <c r="AX158" s="343">
        <v>1660</v>
      </c>
      <c r="AY158" s="343">
        <v>1678</v>
      </c>
      <c r="AZ158" s="343">
        <v>1646</v>
      </c>
      <c r="BA158" s="343">
        <v>1632</v>
      </c>
      <c r="BB158" s="343">
        <v>1605</v>
      </c>
      <c r="BC158" s="343">
        <v>1651</v>
      </c>
      <c r="BD158" s="343">
        <v>1690</v>
      </c>
      <c r="BE158" s="343">
        <v>1713</v>
      </c>
      <c r="BF158" s="343">
        <v>1804</v>
      </c>
      <c r="BG158" s="343">
        <v>1806</v>
      </c>
      <c r="BH158" s="343">
        <v>1773</v>
      </c>
      <c r="BI158" s="343">
        <v>1884</v>
      </c>
      <c r="BJ158" s="343">
        <v>1879</v>
      </c>
      <c r="BK158" s="343">
        <v>1760</v>
      </c>
      <c r="BL158" s="343">
        <v>1817</v>
      </c>
      <c r="BM158" s="343">
        <v>1766</v>
      </c>
      <c r="BN158" s="343">
        <v>1845</v>
      </c>
      <c r="BO158" s="343">
        <v>1737</v>
      </c>
      <c r="BP158" s="343">
        <v>1770</v>
      </c>
      <c r="BQ158" s="343">
        <v>1810</v>
      </c>
      <c r="BR158" s="343">
        <v>1840</v>
      </c>
      <c r="BS158" s="343">
        <v>1876</v>
      </c>
      <c r="BT158" s="343">
        <v>1875</v>
      </c>
      <c r="BU158" s="343">
        <v>1866</v>
      </c>
      <c r="BV158" s="343">
        <v>1848</v>
      </c>
      <c r="BW158" s="343">
        <v>1830</v>
      </c>
      <c r="BX158" s="343">
        <v>1808</v>
      </c>
      <c r="BY158" s="343">
        <v>1784</v>
      </c>
      <c r="BZ158" s="343">
        <v>1770</v>
      </c>
      <c r="CA158" s="343">
        <v>1765</v>
      </c>
      <c r="CB158" s="343">
        <v>1753</v>
      </c>
      <c r="CC158" s="343">
        <v>1760</v>
      </c>
      <c r="CD158" s="343">
        <v>1758</v>
      </c>
      <c r="CE158" s="343">
        <v>1768</v>
      </c>
      <c r="CF158" s="343">
        <v>1775</v>
      </c>
    </row>
    <row r="159" spans="1:84" x14ac:dyDescent="0.3">
      <c r="A159" s="342" t="s">
        <v>1533</v>
      </c>
      <c r="B159" s="342"/>
      <c r="C159" s="342"/>
      <c r="D159" s="343">
        <v>1985</v>
      </c>
      <c r="E159" s="343">
        <v>2037</v>
      </c>
      <c r="F159" s="343">
        <v>2039</v>
      </c>
      <c r="G159" s="343">
        <v>2136</v>
      </c>
      <c r="H159" s="343">
        <v>2011</v>
      </c>
      <c r="I159" s="343">
        <v>2120</v>
      </c>
      <c r="J159" s="343">
        <v>2158</v>
      </c>
      <c r="K159" s="343">
        <v>2204</v>
      </c>
      <c r="L159" s="343">
        <v>2115</v>
      </c>
      <c r="M159" s="343">
        <v>2204</v>
      </c>
      <c r="N159" s="343">
        <v>2270</v>
      </c>
      <c r="O159" s="343">
        <v>2338</v>
      </c>
      <c r="P159" s="343">
        <v>2437</v>
      </c>
      <c r="Q159" s="343">
        <v>2255</v>
      </c>
      <c r="R159" s="343">
        <v>2061</v>
      </c>
      <c r="S159" s="343">
        <v>2057</v>
      </c>
      <c r="T159" s="343">
        <v>1930</v>
      </c>
      <c r="U159" s="343">
        <v>1928</v>
      </c>
      <c r="V159" s="343">
        <v>1954</v>
      </c>
      <c r="W159" s="343">
        <v>1886</v>
      </c>
      <c r="X159" s="343">
        <v>1865</v>
      </c>
      <c r="Y159" s="343">
        <v>1777</v>
      </c>
      <c r="Z159" s="343">
        <v>1759</v>
      </c>
      <c r="AA159" s="343">
        <v>1636</v>
      </c>
      <c r="AB159" s="343">
        <v>1711</v>
      </c>
      <c r="AC159" s="343">
        <v>1795</v>
      </c>
      <c r="AD159" s="343">
        <v>1784</v>
      </c>
      <c r="AE159" s="343">
        <v>1820</v>
      </c>
      <c r="AF159" s="343">
        <v>1921</v>
      </c>
      <c r="AG159" s="343">
        <v>1869</v>
      </c>
      <c r="AH159" s="343">
        <v>1829</v>
      </c>
      <c r="AI159" s="343">
        <v>1812</v>
      </c>
      <c r="AJ159" s="343">
        <v>1870</v>
      </c>
      <c r="AK159" s="343">
        <v>1770</v>
      </c>
      <c r="AL159" s="343">
        <v>1880</v>
      </c>
      <c r="AM159" s="343">
        <v>1888</v>
      </c>
      <c r="AN159" s="343">
        <v>1877</v>
      </c>
      <c r="AO159" s="343">
        <v>1893</v>
      </c>
      <c r="AP159" s="343">
        <v>1970</v>
      </c>
      <c r="AQ159" s="343">
        <v>2010</v>
      </c>
      <c r="AR159" s="343">
        <v>1941</v>
      </c>
      <c r="AS159" s="343">
        <v>1923</v>
      </c>
      <c r="AT159" s="343">
        <v>1878</v>
      </c>
      <c r="AU159" s="343">
        <v>1784</v>
      </c>
      <c r="AV159" s="343">
        <v>1767</v>
      </c>
      <c r="AW159" s="343">
        <v>1873</v>
      </c>
      <c r="AX159" s="343">
        <v>1678</v>
      </c>
      <c r="AY159" s="343">
        <v>1664</v>
      </c>
      <c r="AZ159" s="343">
        <v>1681</v>
      </c>
      <c r="BA159" s="343">
        <v>1648</v>
      </c>
      <c r="BB159" s="343">
        <v>1635</v>
      </c>
      <c r="BC159" s="343">
        <v>1608</v>
      </c>
      <c r="BD159" s="343">
        <v>1654</v>
      </c>
      <c r="BE159" s="343">
        <v>1694</v>
      </c>
      <c r="BF159" s="343">
        <v>1718</v>
      </c>
      <c r="BG159" s="343">
        <v>1809</v>
      </c>
      <c r="BH159" s="343">
        <v>1809</v>
      </c>
      <c r="BI159" s="343">
        <v>1778</v>
      </c>
      <c r="BJ159" s="343">
        <v>1887</v>
      </c>
      <c r="BK159" s="343">
        <v>1883</v>
      </c>
      <c r="BL159" s="343">
        <v>1766</v>
      </c>
      <c r="BM159" s="343">
        <v>1822</v>
      </c>
      <c r="BN159" s="343">
        <v>1772</v>
      </c>
      <c r="BO159" s="343">
        <v>1852</v>
      </c>
      <c r="BP159" s="343">
        <v>1741</v>
      </c>
      <c r="BQ159" s="343">
        <v>1774</v>
      </c>
      <c r="BR159" s="343">
        <v>1815</v>
      </c>
      <c r="BS159" s="343">
        <v>1843</v>
      </c>
      <c r="BT159" s="343">
        <v>1877</v>
      </c>
      <c r="BU159" s="343">
        <v>1877</v>
      </c>
      <c r="BV159" s="343">
        <v>1868</v>
      </c>
      <c r="BW159" s="343">
        <v>1851</v>
      </c>
      <c r="BX159" s="343">
        <v>1833</v>
      </c>
      <c r="BY159" s="343">
        <v>1809</v>
      </c>
      <c r="BZ159" s="343">
        <v>1786</v>
      </c>
      <c r="CA159" s="343">
        <v>1773</v>
      </c>
      <c r="CB159" s="343">
        <v>1768</v>
      </c>
      <c r="CC159" s="343">
        <v>1756</v>
      </c>
      <c r="CD159" s="343">
        <v>1764</v>
      </c>
      <c r="CE159" s="343">
        <v>1763</v>
      </c>
      <c r="CF159" s="343">
        <v>1772</v>
      </c>
    </row>
    <row r="160" spans="1:84" x14ac:dyDescent="0.3">
      <c r="A160" s="342" t="s">
        <v>1534</v>
      </c>
      <c r="B160" s="342"/>
      <c r="C160" s="342"/>
      <c r="D160" s="343">
        <v>1884</v>
      </c>
      <c r="E160" s="343">
        <v>1967</v>
      </c>
      <c r="F160" s="343">
        <v>2034</v>
      </c>
      <c r="G160" s="343">
        <v>2036</v>
      </c>
      <c r="H160" s="343">
        <v>2130</v>
      </c>
      <c r="I160" s="343">
        <v>2002</v>
      </c>
      <c r="J160" s="343">
        <v>2101</v>
      </c>
      <c r="K160" s="343">
        <v>2158</v>
      </c>
      <c r="L160" s="343">
        <v>2193</v>
      </c>
      <c r="M160" s="343">
        <v>2120</v>
      </c>
      <c r="N160" s="343">
        <v>2203</v>
      </c>
      <c r="O160" s="343">
        <v>2266</v>
      </c>
      <c r="P160" s="343">
        <v>2342</v>
      </c>
      <c r="Q160" s="343">
        <v>2423</v>
      </c>
      <c r="R160" s="343">
        <v>2236</v>
      </c>
      <c r="S160" s="343">
        <v>2056</v>
      </c>
      <c r="T160" s="343">
        <v>2053</v>
      </c>
      <c r="U160" s="343">
        <v>1937</v>
      </c>
      <c r="V160" s="343">
        <v>1940</v>
      </c>
      <c r="W160" s="343">
        <v>1962</v>
      </c>
      <c r="X160" s="343">
        <v>1900</v>
      </c>
      <c r="Y160" s="343">
        <v>1864</v>
      </c>
      <c r="Z160" s="343">
        <v>1793</v>
      </c>
      <c r="AA160" s="343">
        <v>1781</v>
      </c>
      <c r="AB160" s="343">
        <v>1642</v>
      </c>
      <c r="AC160" s="343">
        <v>1705</v>
      </c>
      <c r="AD160" s="343">
        <v>1827</v>
      </c>
      <c r="AE160" s="343">
        <v>1797</v>
      </c>
      <c r="AF160" s="343">
        <v>1833</v>
      </c>
      <c r="AG160" s="343">
        <v>1927</v>
      </c>
      <c r="AH160" s="343">
        <v>1883</v>
      </c>
      <c r="AI160" s="343">
        <v>1837</v>
      </c>
      <c r="AJ160" s="343">
        <v>1818</v>
      </c>
      <c r="AK160" s="343">
        <v>1876</v>
      </c>
      <c r="AL160" s="343">
        <v>1776</v>
      </c>
      <c r="AM160" s="343">
        <v>1885</v>
      </c>
      <c r="AN160" s="343">
        <v>1891</v>
      </c>
      <c r="AO160" s="343">
        <v>1881</v>
      </c>
      <c r="AP160" s="343">
        <v>1898</v>
      </c>
      <c r="AQ160" s="343">
        <v>1972</v>
      </c>
      <c r="AR160" s="343">
        <v>2015</v>
      </c>
      <c r="AS160" s="343">
        <v>1944</v>
      </c>
      <c r="AT160" s="343">
        <v>1927</v>
      </c>
      <c r="AU160" s="343">
        <v>1884</v>
      </c>
      <c r="AV160" s="343">
        <v>1791</v>
      </c>
      <c r="AW160" s="343">
        <v>1773</v>
      </c>
      <c r="AX160" s="343">
        <v>1881</v>
      </c>
      <c r="AY160" s="343">
        <v>1682</v>
      </c>
      <c r="AZ160" s="343">
        <v>1671</v>
      </c>
      <c r="BA160" s="343">
        <v>1686</v>
      </c>
      <c r="BB160" s="343">
        <v>1653</v>
      </c>
      <c r="BC160" s="343">
        <v>1642</v>
      </c>
      <c r="BD160" s="343">
        <v>1613</v>
      </c>
      <c r="BE160" s="343">
        <v>1659</v>
      </c>
      <c r="BF160" s="343">
        <v>1700</v>
      </c>
      <c r="BG160" s="343">
        <v>1724</v>
      </c>
      <c r="BH160" s="343">
        <v>1816</v>
      </c>
      <c r="BI160" s="343">
        <v>1816</v>
      </c>
      <c r="BJ160" s="343">
        <v>1784</v>
      </c>
      <c r="BK160" s="343">
        <v>1894</v>
      </c>
      <c r="BL160" s="343">
        <v>1890</v>
      </c>
      <c r="BM160" s="343">
        <v>1771</v>
      </c>
      <c r="BN160" s="343">
        <v>1829</v>
      </c>
      <c r="BO160" s="343">
        <v>1779</v>
      </c>
      <c r="BP160" s="343">
        <v>1858</v>
      </c>
      <c r="BQ160" s="343">
        <v>1746</v>
      </c>
      <c r="BR160" s="343">
        <v>1780</v>
      </c>
      <c r="BS160" s="343">
        <v>1821</v>
      </c>
      <c r="BT160" s="343">
        <v>1850</v>
      </c>
      <c r="BU160" s="343">
        <v>1884</v>
      </c>
      <c r="BV160" s="343">
        <v>1883</v>
      </c>
      <c r="BW160" s="343">
        <v>1875</v>
      </c>
      <c r="BX160" s="343">
        <v>1858</v>
      </c>
      <c r="BY160" s="343">
        <v>1838</v>
      </c>
      <c r="BZ160" s="343">
        <v>1815</v>
      </c>
      <c r="CA160" s="343">
        <v>1792</v>
      </c>
      <c r="CB160" s="343">
        <v>1779</v>
      </c>
      <c r="CC160" s="343">
        <v>1774</v>
      </c>
      <c r="CD160" s="343">
        <v>1762</v>
      </c>
      <c r="CE160" s="343">
        <v>1770</v>
      </c>
      <c r="CF160" s="343">
        <v>1769</v>
      </c>
    </row>
    <row r="161" spans="1:84" x14ac:dyDescent="0.3">
      <c r="A161" s="342" t="s">
        <v>1535</v>
      </c>
      <c r="B161" s="342"/>
      <c r="C161" s="342"/>
      <c r="D161" s="343">
        <v>1835</v>
      </c>
      <c r="E161" s="343">
        <v>1854</v>
      </c>
      <c r="F161" s="343">
        <v>1959</v>
      </c>
      <c r="G161" s="343">
        <v>2029</v>
      </c>
      <c r="H161" s="343">
        <v>2040</v>
      </c>
      <c r="I161" s="343">
        <v>2135</v>
      </c>
      <c r="J161" s="343">
        <v>1983</v>
      </c>
      <c r="K161" s="343">
        <v>2104</v>
      </c>
      <c r="L161" s="343">
        <v>2146</v>
      </c>
      <c r="M161" s="343">
        <v>2193</v>
      </c>
      <c r="N161" s="343">
        <v>2111</v>
      </c>
      <c r="O161" s="343">
        <v>2197</v>
      </c>
      <c r="P161" s="343">
        <v>2266</v>
      </c>
      <c r="Q161" s="343">
        <v>2336</v>
      </c>
      <c r="R161" s="343">
        <v>2428</v>
      </c>
      <c r="S161" s="343">
        <v>2235</v>
      </c>
      <c r="T161" s="343">
        <v>2045</v>
      </c>
      <c r="U161" s="343">
        <v>2057</v>
      </c>
      <c r="V161" s="343">
        <v>1932</v>
      </c>
      <c r="W161" s="343">
        <v>1944</v>
      </c>
      <c r="X161" s="343">
        <v>1977</v>
      </c>
      <c r="Y161" s="343">
        <v>1891</v>
      </c>
      <c r="Z161" s="343">
        <v>1878</v>
      </c>
      <c r="AA161" s="343">
        <v>1792</v>
      </c>
      <c r="AB161" s="343">
        <v>1772</v>
      </c>
      <c r="AC161" s="343">
        <v>1647</v>
      </c>
      <c r="AD161" s="343">
        <v>1706</v>
      </c>
      <c r="AE161" s="343">
        <v>1820</v>
      </c>
      <c r="AF161" s="343">
        <v>1787</v>
      </c>
      <c r="AG161" s="343">
        <v>1822</v>
      </c>
      <c r="AH161" s="343">
        <v>1911</v>
      </c>
      <c r="AI161" s="343">
        <v>1872</v>
      </c>
      <c r="AJ161" s="343">
        <v>1822</v>
      </c>
      <c r="AK161" s="343">
        <v>1802</v>
      </c>
      <c r="AL161" s="343">
        <v>1862</v>
      </c>
      <c r="AM161" s="343">
        <v>1755</v>
      </c>
      <c r="AN161" s="343">
        <v>1865</v>
      </c>
      <c r="AO161" s="343">
        <v>1873</v>
      </c>
      <c r="AP161" s="343">
        <v>1864</v>
      </c>
      <c r="AQ161" s="343">
        <v>1878</v>
      </c>
      <c r="AR161" s="343">
        <v>1954</v>
      </c>
      <c r="AS161" s="343">
        <v>1998</v>
      </c>
      <c r="AT161" s="343">
        <v>1926</v>
      </c>
      <c r="AU161" s="343">
        <v>1908</v>
      </c>
      <c r="AV161" s="343">
        <v>1868</v>
      </c>
      <c r="AW161" s="343">
        <v>1772</v>
      </c>
      <c r="AX161" s="343">
        <v>1754</v>
      </c>
      <c r="AY161" s="343">
        <v>1864</v>
      </c>
      <c r="AZ161" s="343">
        <v>1664</v>
      </c>
      <c r="BA161" s="343">
        <v>1657</v>
      </c>
      <c r="BB161" s="343">
        <v>1670</v>
      </c>
      <c r="BC161" s="343">
        <v>1639</v>
      </c>
      <c r="BD161" s="343">
        <v>1627</v>
      </c>
      <c r="BE161" s="343">
        <v>1598</v>
      </c>
      <c r="BF161" s="343">
        <v>1642</v>
      </c>
      <c r="BG161" s="343">
        <v>1684</v>
      </c>
      <c r="BH161" s="343">
        <v>1705</v>
      </c>
      <c r="BI161" s="343">
        <v>1799</v>
      </c>
      <c r="BJ161" s="343">
        <v>1798</v>
      </c>
      <c r="BK161" s="343">
        <v>1765</v>
      </c>
      <c r="BL161" s="343">
        <v>1876</v>
      </c>
      <c r="BM161" s="343">
        <v>1873</v>
      </c>
      <c r="BN161" s="343">
        <v>1751</v>
      </c>
      <c r="BO161" s="343">
        <v>1810</v>
      </c>
      <c r="BP161" s="343">
        <v>1761</v>
      </c>
      <c r="BQ161" s="343">
        <v>1837</v>
      </c>
      <c r="BR161" s="343">
        <v>1728</v>
      </c>
      <c r="BS161" s="343">
        <v>1760</v>
      </c>
      <c r="BT161" s="343">
        <v>1802</v>
      </c>
      <c r="BU161" s="343">
        <v>1832</v>
      </c>
      <c r="BV161" s="343">
        <v>1865</v>
      </c>
      <c r="BW161" s="343">
        <v>1865</v>
      </c>
      <c r="BX161" s="343">
        <v>1857</v>
      </c>
      <c r="BY161" s="343">
        <v>1841</v>
      </c>
      <c r="BZ161" s="343">
        <v>1820</v>
      </c>
      <c r="CA161" s="343">
        <v>1796</v>
      </c>
      <c r="CB161" s="343">
        <v>1773</v>
      </c>
      <c r="CC161" s="343">
        <v>1761</v>
      </c>
      <c r="CD161" s="343">
        <v>1756</v>
      </c>
      <c r="CE161" s="343">
        <v>1743</v>
      </c>
      <c r="CF161" s="343">
        <v>1753</v>
      </c>
    </row>
    <row r="162" spans="1:84" x14ac:dyDescent="0.3">
      <c r="A162" s="342" t="s">
        <v>1536</v>
      </c>
      <c r="B162" s="342"/>
      <c r="C162" s="342"/>
      <c r="D162" s="343">
        <v>1969</v>
      </c>
      <c r="E162" s="343">
        <v>1826</v>
      </c>
      <c r="F162" s="343">
        <v>1859</v>
      </c>
      <c r="G162" s="343">
        <v>1954</v>
      </c>
      <c r="H162" s="343">
        <v>2027</v>
      </c>
      <c r="I162" s="343">
        <v>2028</v>
      </c>
      <c r="J162" s="343">
        <v>2121</v>
      </c>
      <c r="K162" s="343">
        <v>1966</v>
      </c>
      <c r="L162" s="343">
        <v>2103</v>
      </c>
      <c r="M162" s="343">
        <v>2120</v>
      </c>
      <c r="N162" s="343">
        <v>2185</v>
      </c>
      <c r="O162" s="343">
        <v>2113</v>
      </c>
      <c r="P162" s="343">
        <v>2201</v>
      </c>
      <c r="Q162" s="343">
        <v>2256</v>
      </c>
      <c r="R162" s="343">
        <v>2328</v>
      </c>
      <c r="S162" s="343">
        <v>2405</v>
      </c>
      <c r="T162" s="343">
        <v>2245</v>
      </c>
      <c r="U162" s="343">
        <v>2061</v>
      </c>
      <c r="V162" s="343">
        <v>2053</v>
      </c>
      <c r="W162" s="343">
        <v>1938</v>
      </c>
      <c r="X162" s="343">
        <v>1953</v>
      </c>
      <c r="Y162" s="343">
        <v>2004</v>
      </c>
      <c r="Z162" s="343">
        <v>1901</v>
      </c>
      <c r="AA162" s="343">
        <v>1892</v>
      </c>
      <c r="AB162" s="343">
        <v>1786</v>
      </c>
      <c r="AC162" s="343">
        <v>1779</v>
      </c>
      <c r="AD162" s="343">
        <v>1657</v>
      </c>
      <c r="AE162" s="343">
        <v>1700</v>
      </c>
      <c r="AF162" s="343">
        <v>1811</v>
      </c>
      <c r="AG162" s="343">
        <v>1779</v>
      </c>
      <c r="AH162" s="343">
        <v>1813</v>
      </c>
      <c r="AI162" s="343">
        <v>1897</v>
      </c>
      <c r="AJ162" s="343">
        <v>1862</v>
      </c>
      <c r="AK162" s="343">
        <v>1807</v>
      </c>
      <c r="AL162" s="343">
        <v>1786</v>
      </c>
      <c r="AM162" s="343">
        <v>1845</v>
      </c>
      <c r="AN162" s="343">
        <v>1742</v>
      </c>
      <c r="AO162" s="343">
        <v>1855</v>
      </c>
      <c r="AP162" s="343">
        <v>1861</v>
      </c>
      <c r="AQ162" s="343">
        <v>1852</v>
      </c>
      <c r="AR162" s="343">
        <v>1866</v>
      </c>
      <c r="AS162" s="343">
        <v>1941</v>
      </c>
      <c r="AT162" s="343">
        <v>1986</v>
      </c>
      <c r="AU162" s="343">
        <v>1914</v>
      </c>
      <c r="AV162" s="343">
        <v>1896</v>
      </c>
      <c r="AW162" s="343">
        <v>1855</v>
      </c>
      <c r="AX162" s="343">
        <v>1760</v>
      </c>
      <c r="AY162" s="343">
        <v>1743</v>
      </c>
      <c r="AZ162" s="343">
        <v>1849</v>
      </c>
      <c r="BA162" s="343">
        <v>1650</v>
      </c>
      <c r="BB162" s="343">
        <v>1641</v>
      </c>
      <c r="BC162" s="343">
        <v>1655</v>
      </c>
      <c r="BD162" s="343">
        <v>1624</v>
      </c>
      <c r="BE162" s="343">
        <v>1612</v>
      </c>
      <c r="BF162" s="343">
        <v>1585</v>
      </c>
      <c r="BG162" s="343">
        <v>1630</v>
      </c>
      <c r="BH162" s="343">
        <v>1670</v>
      </c>
      <c r="BI162" s="343">
        <v>1692</v>
      </c>
      <c r="BJ162" s="343">
        <v>1787</v>
      </c>
      <c r="BK162" s="343">
        <v>1785</v>
      </c>
      <c r="BL162" s="343">
        <v>1753</v>
      </c>
      <c r="BM162" s="343">
        <v>1862</v>
      </c>
      <c r="BN162" s="343">
        <v>1859</v>
      </c>
      <c r="BO162" s="343">
        <v>1738</v>
      </c>
      <c r="BP162" s="343">
        <v>1797</v>
      </c>
      <c r="BQ162" s="343">
        <v>1747</v>
      </c>
      <c r="BR162" s="343">
        <v>1823</v>
      </c>
      <c r="BS162" s="343">
        <v>1714</v>
      </c>
      <c r="BT162" s="343">
        <v>1747</v>
      </c>
      <c r="BU162" s="343">
        <v>1789</v>
      </c>
      <c r="BV162" s="343">
        <v>1820</v>
      </c>
      <c r="BW162" s="343">
        <v>1852</v>
      </c>
      <c r="BX162" s="343">
        <v>1852</v>
      </c>
      <c r="BY162" s="343">
        <v>1845</v>
      </c>
      <c r="BZ162" s="343">
        <v>1828</v>
      </c>
      <c r="CA162" s="343">
        <v>1807</v>
      </c>
      <c r="CB162" s="343">
        <v>1782</v>
      </c>
      <c r="CC162" s="343">
        <v>1760</v>
      </c>
      <c r="CD162" s="343">
        <v>1747</v>
      </c>
      <c r="CE162" s="343">
        <v>1743</v>
      </c>
      <c r="CF162" s="343">
        <v>1730</v>
      </c>
    </row>
    <row r="163" spans="1:84" x14ac:dyDescent="0.3">
      <c r="A163" s="342" t="s">
        <v>1537</v>
      </c>
      <c r="B163" s="342"/>
      <c r="C163" s="342"/>
      <c r="D163" s="343">
        <v>1897</v>
      </c>
      <c r="E163" s="343">
        <v>1970</v>
      </c>
      <c r="F163" s="343">
        <v>1834</v>
      </c>
      <c r="G163" s="343">
        <v>1852</v>
      </c>
      <c r="H163" s="343">
        <v>1960</v>
      </c>
      <c r="I163" s="343">
        <v>2018</v>
      </c>
      <c r="J163" s="343">
        <v>2024</v>
      </c>
      <c r="K163" s="343">
        <v>2114</v>
      </c>
      <c r="L163" s="343">
        <v>1963</v>
      </c>
      <c r="M163" s="343">
        <v>2118</v>
      </c>
      <c r="N163" s="343">
        <v>2107</v>
      </c>
      <c r="O163" s="343">
        <v>2181</v>
      </c>
      <c r="P163" s="343">
        <v>2119</v>
      </c>
      <c r="Q163" s="343">
        <v>2197</v>
      </c>
      <c r="R163" s="343">
        <v>2239</v>
      </c>
      <c r="S163" s="343">
        <v>2314</v>
      </c>
      <c r="T163" s="343">
        <v>2406</v>
      </c>
      <c r="U163" s="343">
        <v>2253</v>
      </c>
      <c r="V163" s="343">
        <v>2067</v>
      </c>
      <c r="W163" s="343">
        <v>2062</v>
      </c>
      <c r="X163" s="343">
        <v>1949</v>
      </c>
      <c r="Y163" s="343">
        <v>1946</v>
      </c>
      <c r="Z163" s="343">
        <v>2009</v>
      </c>
      <c r="AA163" s="343">
        <v>1913</v>
      </c>
      <c r="AB163" s="343">
        <v>1879</v>
      </c>
      <c r="AC163" s="343">
        <v>1791</v>
      </c>
      <c r="AD163" s="343">
        <v>1765</v>
      </c>
      <c r="AE163" s="343">
        <v>1660</v>
      </c>
      <c r="AF163" s="343">
        <v>1700</v>
      </c>
      <c r="AG163" s="343">
        <v>1813</v>
      </c>
      <c r="AH163" s="343">
        <v>1781</v>
      </c>
      <c r="AI163" s="343">
        <v>1813</v>
      </c>
      <c r="AJ163" s="343">
        <v>1896</v>
      </c>
      <c r="AK163" s="343">
        <v>1861</v>
      </c>
      <c r="AL163" s="343">
        <v>1804</v>
      </c>
      <c r="AM163" s="343">
        <v>1782</v>
      </c>
      <c r="AN163" s="343">
        <v>1841</v>
      </c>
      <c r="AO163" s="343">
        <v>1736</v>
      </c>
      <c r="AP163" s="343">
        <v>1850</v>
      </c>
      <c r="AQ163" s="343">
        <v>1858</v>
      </c>
      <c r="AR163" s="343">
        <v>1849</v>
      </c>
      <c r="AS163" s="343">
        <v>1862</v>
      </c>
      <c r="AT163" s="343">
        <v>1935</v>
      </c>
      <c r="AU163" s="343">
        <v>1983</v>
      </c>
      <c r="AV163" s="343">
        <v>1911</v>
      </c>
      <c r="AW163" s="343">
        <v>1893</v>
      </c>
      <c r="AX163" s="343">
        <v>1850</v>
      </c>
      <c r="AY163" s="343">
        <v>1756</v>
      </c>
      <c r="AZ163" s="343">
        <v>1737</v>
      </c>
      <c r="BA163" s="343">
        <v>1844</v>
      </c>
      <c r="BB163" s="343">
        <v>1647</v>
      </c>
      <c r="BC163" s="343">
        <v>1637</v>
      </c>
      <c r="BD163" s="343">
        <v>1650</v>
      </c>
      <c r="BE163" s="343">
        <v>1619</v>
      </c>
      <c r="BF163" s="343">
        <v>1608</v>
      </c>
      <c r="BG163" s="343">
        <v>1580</v>
      </c>
      <c r="BH163" s="343">
        <v>1626</v>
      </c>
      <c r="BI163" s="343">
        <v>1664</v>
      </c>
      <c r="BJ163" s="343">
        <v>1685</v>
      </c>
      <c r="BK163" s="343">
        <v>1781</v>
      </c>
      <c r="BL163" s="343">
        <v>1779</v>
      </c>
      <c r="BM163" s="343">
        <v>1747</v>
      </c>
      <c r="BN163" s="343">
        <v>1856</v>
      </c>
      <c r="BO163" s="343">
        <v>1854</v>
      </c>
      <c r="BP163" s="343">
        <v>1732</v>
      </c>
      <c r="BQ163" s="343">
        <v>1791</v>
      </c>
      <c r="BR163" s="343">
        <v>1738</v>
      </c>
      <c r="BS163" s="343">
        <v>1814</v>
      </c>
      <c r="BT163" s="343">
        <v>1706</v>
      </c>
      <c r="BU163" s="343">
        <v>1740</v>
      </c>
      <c r="BV163" s="343">
        <v>1781</v>
      </c>
      <c r="BW163" s="343">
        <v>1811</v>
      </c>
      <c r="BX163" s="343">
        <v>1845</v>
      </c>
      <c r="BY163" s="343">
        <v>1845</v>
      </c>
      <c r="BZ163" s="343">
        <v>1839</v>
      </c>
      <c r="CA163" s="343">
        <v>1819</v>
      </c>
      <c r="CB163" s="343">
        <v>1800</v>
      </c>
      <c r="CC163" s="343">
        <v>1777</v>
      </c>
      <c r="CD163" s="343">
        <v>1756</v>
      </c>
      <c r="CE163" s="343">
        <v>1742</v>
      </c>
      <c r="CF163" s="343">
        <v>1736</v>
      </c>
    </row>
    <row r="164" spans="1:84" x14ac:dyDescent="0.3">
      <c r="A164" s="342" t="s">
        <v>1538</v>
      </c>
      <c r="B164" s="342"/>
      <c r="C164" s="342"/>
      <c r="D164" s="343">
        <v>1903</v>
      </c>
      <c r="E164" s="343">
        <v>1903</v>
      </c>
      <c r="F164" s="343">
        <v>1968</v>
      </c>
      <c r="G164" s="343">
        <v>1827</v>
      </c>
      <c r="H164" s="343">
        <v>1839</v>
      </c>
      <c r="I164" s="343">
        <v>1965</v>
      </c>
      <c r="J164" s="343">
        <v>2009</v>
      </c>
      <c r="K164" s="343">
        <v>2017</v>
      </c>
      <c r="L164" s="343">
        <v>2107</v>
      </c>
      <c r="M164" s="343">
        <v>1963</v>
      </c>
      <c r="N164" s="343">
        <v>2119</v>
      </c>
      <c r="O164" s="343">
        <v>2096</v>
      </c>
      <c r="P164" s="343">
        <v>2161</v>
      </c>
      <c r="Q164" s="343">
        <v>2098</v>
      </c>
      <c r="R164" s="343">
        <v>2185</v>
      </c>
      <c r="S164" s="343">
        <v>2239</v>
      </c>
      <c r="T164" s="343">
        <v>2320</v>
      </c>
      <c r="U164" s="343">
        <v>2400</v>
      </c>
      <c r="V164" s="343">
        <v>2252</v>
      </c>
      <c r="W164" s="343">
        <v>2081</v>
      </c>
      <c r="X164" s="343">
        <v>2058</v>
      </c>
      <c r="Y164" s="343">
        <v>1958</v>
      </c>
      <c r="Z164" s="343">
        <v>1926</v>
      </c>
      <c r="AA164" s="343">
        <v>1986</v>
      </c>
      <c r="AB164" s="343">
        <v>1909</v>
      </c>
      <c r="AC164" s="343">
        <v>1900</v>
      </c>
      <c r="AD164" s="343">
        <v>1800</v>
      </c>
      <c r="AE164" s="343">
        <v>1772</v>
      </c>
      <c r="AF164" s="343">
        <v>1665</v>
      </c>
      <c r="AG164" s="343">
        <v>1705</v>
      </c>
      <c r="AH164" s="343">
        <v>1820</v>
      </c>
      <c r="AI164" s="343">
        <v>1787</v>
      </c>
      <c r="AJ164" s="343">
        <v>1818</v>
      </c>
      <c r="AK164" s="343">
        <v>1899</v>
      </c>
      <c r="AL164" s="343">
        <v>1868</v>
      </c>
      <c r="AM164" s="343">
        <v>1806</v>
      </c>
      <c r="AN164" s="343">
        <v>1784</v>
      </c>
      <c r="AO164" s="343">
        <v>1842</v>
      </c>
      <c r="AP164" s="343">
        <v>1733</v>
      </c>
      <c r="AQ164" s="343">
        <v>1850</v>
      </c>
      <c r="AR164" s="343">
        <v>1856</v>
      </c>
      <c r="AS164" s="343">
        <v>1847</v>
      </c>
      <c r="AT164" s="343">
        <v>1864</v>
      </c>
      <c r="AU164" s="343">
        <v>1934</v>
      </c>
      <c r="AV164" s="343">
        <v>1983</v>
      </c>
      <c r="AW164" s="343">
        <v>1910</v>
      </c>
      <c r="AX164" s="343">
        <v>1891</v>
      </c>
      <c r="AY164" s="343">
        <v>1848</v>
      </c>
      <c r="AZ164" s="343">
        <v>1753</v>
      </c>
      <c r="BA164" s="343">
        <v>1735</v>
      </c>
      <c r="BB164" s="343">
        <v>1843</v>
      </c>
      <c r="BC164" s="343">
        <v>1645</v>
      </c>
      <c r="BD164" s="343">
        <v>1636</v>
      </c>
      <c r="BE164" s="343">
        <v>1648</v>
      </c>
      <c r="BF164" s="343">
        <v>1619</v>
      </c>
      <c r="BG164" s="343">
        <v>1608</v>
      </c>
      <c r="BH164" s="343">
        <v>1581</v>
      </c>
      <c r="BI164" s="343">
        <v>1626</v>
      </c>
      <c r="BJ164" s="343">
        <v>1663</v>
      </c>
      <c r="BK164" s="343">
        <v>1685</v>
      </c>
      <c r="BL164" s="343">
        <v>1782</v>
      </c>
      <c r="BM164" s="343">
        <v>1780</v>
      </c>
      <c r="BN164" s="343">
        <v>1747</v>
      </c>
      <c r="BO164" s="343">
        <v>1856</v>
      </c>
      <c r="BP164" s="343">
        <v>1854</v>
      </c>
      <c r="BQ164" s="343">
        <v>1728</v>
      </c>
      <c r="BR164" s="343">
        <v>1791</v>
      </c>
      <c r="BS164" s="343">
        <v>1736</v>
      </c>
      <c r="BT164" s="343">
        <v>1811</v>
      </c>
      <c r="BU164" s="343">
        <v>1704</v>
      </c>
      <c r="BV164" s="343">
        <v>1737</v>
      </c>
      <c r="BW164" s="343">
        <v>1780</v>
      </c>
      <c r="BX164" s="343">
        <v>1810</v>
      </c>
      <c r="BY164" s="343">
        <v>1845</v>
      </c>
      <c r="BZ164" s="343">
        <v>1844</v>
      </c>
      <c r="CA164" s="343">
        <v>1839</v>
      </c>
      <c r="CB164" s="343">
        <v>1819</v>
      </c>
      <c r="CC164" s="343">
        <v>1799</v>
      </c>
      <c r="CD164" s="343">
        <v>1777</v>
      </c>
      <c r="CE164" s="343">
        <v>1756</v>
      </c>
      <c r="CF164" s="343">
        <v>1743</v>
      </c>
    </row>
    <row r="165" spans="1:84" x14ac:dyDescent="0.3">
      <c r="A165" s="342" t="s">
        <v>1539</v>
      </c>
      <c r="B165" s="342"/>
      <c r="C165" s="342"/>
      <c r="D165" s="343">
        <v>1925</v>
      </c>
      <c r="E165" s="343">
        <v>1895</v>
      </c>
      <c r="F165" s="343">
        <v>1896</v>
      </c>
      <c r="G165" s="343">
        <v>1959</v>
      </c>
      <c r="H165" s="343">
        <v>1826</v>
      </c>
      <c r="I165" s="343">
        <v>1841</v>
      </c>
      <c r="J165" s="343">
        <v>1950</v>
      </c>
      <c r="K165" s="343">
        <v>1999</v>
      </c>
      <c r="L165" s="343">
        <v>2010</v>
      </c>
      <c r="M165" s="343">
        <v>2092</v>
      </c>
      <c r="N165" s="343">
        <v>1954</v>
      </c>
      <c r="O165" s="343">
        <v>2117</v>
      </c>
      <c r="P165" s="343">
        <v>2089</v>
      </c>
      <c r="Q165" s="343">
        <v>2166</v>
      </c>
      <c r="R165" s="343">
        <v>2087</v>
      </c>
      <c r="S165" s="343">
        <v>2185</v>
      </c>
      <c r="T165" s="343">
        <v>2248</v>
      </c>
      <c r="U165" s="343">
        <v>2317</v>
      </c>
      <c r="V165" s="343">
        <v>2399</v>
      </c>
      <c r="W165" s="343">
        <v>2256</v>
      </c>
      <c r="X165" s="343">
        <v>2092</v>
      </c>
      <c r="Y165" s="343">
        <v>2066</v>
      </c>
      <c r="Z165" s="343">
        <v>1958</v>
      </c>
      <c r="AA165" s="343">
        <v>1936</v>
      </c>
      <c r="AB165" s="343">
        <v>2008</v>
      </c>
      <c r="AC165" s="343">
        <v>1906</v>
      </c>
      <c r="AD165" s="343">
        <v>1897</v>
      </c>
      <c r="AE165" s="343">
        <v>1806</v>
      </c>
      <c r="AF165" s="343">
        <v>1780</v>
      </c>
      <c r="AG165" s="343">
        <v>1670</v>
      </c>
      <c r="AH165" s="343">
        <v>1709</v>
      </c>
      <c r="AI165" s="343">
        <v>1824</v>
      </c>
      <c r="AJ165" s="343">
        <v>1792</v>
      </c>
      <c r="AK165" s="343">
        <v>1822</v>
      </c>
      <c r="AL165" s="343">
        <v>1900</v>
      </c>
      <c r="AM165" s="343">
        <v>1872</v>
      </c>
      <c r="AN165" s="343">
        <v>1808</v>
      </c>
      <c r="AO165" s="343">
        <v>1786</v>
      </c>
      <c r="AP165" s="343">
        <v>1845</v>
      </c>
      <c r="AQ165" s="343">
        <v>1733</v>
      </c>
      <c r="AR165" s="343">
        <v>1850</v>
      </c>
      <c r="AS165" s="343">
        <v>1858</v>
      </c>
      <c r="AT165" s="343">
        <v>1848</v>
      </c>
      <c r="AU165" s="343">
        <v>1864</v>
      </c>
      <c r="AV165" s="343">
        <v>1936</v>
      </c>
      <c r="AW165" s="343">
        <v>1985</v>
      </c>
      <c r="AX165" s="343">
        <v>1913</v>
      </c>
      <c r="AY165" s="343">
        <v>1896</v>
      </c>
      <c r="AZ165" s="343">
        <v>1852</v>
      </c>
      <c r="BA165" s="343">
        <v>1757</v>
      </c>
      <c r="BB165" s="343">
        <v>1738</v>
      </c>
      <c r="BC165" s="343">
        <v>1846</v>
      </c>
      <c r="BD165" s="343">
        <v>1646</v>
      </c>
      <c r="BE165" s="343">
        <v>1639</v>
      </c>
      <c r="BF165" s="343">
        <v>1651</v>
      </c>
      <c r="BG165" s="343">
        <v>1623</v>
      </c>
      <c r="BH165" s="343">
        <v>1611</v>
      </c>
      <c r="BI165" s="343">
        <v>1582</v>
      </c>
      <c r="BJ165" s="343">
        <v>1625</v>
      </c>
      <c r="BK165" s="343">
        <v>1663</v>
      </c>
      <c r="BL165" s="343">
        <v>1685</v>
      </c>
      <c r="BM165" s="343">
        <v>1783</v>
      </c>
      <c r="BN165" s="343">
        <v>1781</v>
      </c>
      <c r="BO165" s="343">
        <v>1747</v>
      </c>
      <c r="BP165" s="343">
        <v>1858</v>
      </c>
      <c r="BQ165" s="343">
        <v>1856</v>
      </c>
      <c r="BR165" s="343">
        <v>1728</v>
      </c>
      <c r="BS165" s="343">
        <v>1792</v>
      </c>
      <c r="BT165" s="343">
        <v>1738</v>
      </c>
      <c r="BU165" s="343">
        <v>1813</v>
      </c>
      <c r="BV165" s="343">
        <v>1705</v>
      </c>
      <c r="BW165" s="343">
        <v>1739</v>
      </c>
      <c r="BX165" s="343">
        <v>1781</v>
      </c>
      <c r="BY165" s="343">
        <v>1812</v>
      </c>
      <c r="BZ165" s="343">
        <v>1848</v>
      </c>
      <c r="CA165" s="343">
        <v>1847</v>
      </c>
      <c r="CB165" s="343">
        <v>1840</v>
      </c>
      <c r="CC165" s="343">
        <v>1823</v>
      </c>
      <c r="CD165" s="343">
        <v>1802</v>
      </c>
      <c r="CE165" s="343">
        <v>1779</v>
      </c>
      <c r="CF165" s="343">
        <v>1757</v>
      </c>
    </row>
    <row r="166" spans="1:84" x14ac:dyDescent="0.3">
      <c r="A166" s="342" t="s">
        <v>1540</v>
      </c>
      <c r="B166" s="342"/>
      <c r="C166" s="342"/>
      <c r="D166" s="343">
        <v>1828</v>
      </c>
      <c r="E166" s="343">
        <v>1922</v>
      </c>
      <c r="F166" s="343">
        <v>1892</v>
      </c>
      <c r="G166" s="343">
        <v>1886</v>
      </c>
      <c r="H166" s="343">
        <v>1948</v>
      </c>
      <c r="I166" s="343">
        <v>1824</v>
      </c>
      <c r="J166" s="343">
        <v>1831</v>
      </c>
      <c r="K166" s="343">
        <v>1957</v>
      </c>
      <c r="L166" s="343">
        <v>1994</v>
      </c>
      <c r="M166" s="343">
        <v>1999</v>
      </c>
      <c r="N166" s="343">
        <v>2067</v>
      </c>
      <c r="O166" s="343">
        <v>1944</v>
      </c>
      <c r="P166" s="343">
        <v>2107</v>
      </c>
      <c r="Q166" s="343">
        <v>2089</v>
      </c>
      <c r="R166" s="343">
        <v>2168</v>
      </c>
      <c r="S166" s="343">
        <v>2089</v>
      </c>
      <c r="T166" s="343">
        <v>2172</v>
      </c>
      <c r="U166" s="343">
        <v>2231</v>
      </c>
      <c r="V166" s="343">
        <v>2319</v>
      </c>
      <c r="W166" s="343">
        <v>2407</v>
      </c>
      <c r="X166" s="343">
        <v>2265</v>
      </c>
      <c r="Y166" s="343">
        <v>2078</v>
      </c>
      <c r="Z166" s="343">
        <v>2048</v>
      </c>
      <c r="AA166" s="343">
        <v>1969</v>
      </c>
      <c r="AB166" s="343">
        <v>1952</v>
      </c>
      <c r="AC166" s="343">
        <v>2010</v>
      </c>
      <c r="AD166" s="343">
        <v>1907</v>
      </c>
      <c r="AE166" s="343">
        <v>1906</v>
      </c>
      <c r="AF166" s="343">
        <v>1814</v>
      </c>
      <c r="AG166" s="343">
        <v>1791</v>
      </c>
      <c r="AH166" s="343">
        <v>1677</v>
      </c>
      <c r="AI166" s="343">
        <v>1718</v>
      </c>
      <c r="AJ166" s="343">
        <v>1831</v>
      </c>
      <c r="AK166" s="343">
        <v>1798</v>
      </c>
      <c r="AL166" s="343">
        <v>1829</v>
      </c>
      <c r="AM166" s="343">
        <v>1906</v>
      </c>
      <c r="AN166" s="343">
        <v>1878</v>
      </c>
      <c r="AO166" s="343">
        <v>1813</v>
      </c>
      <c r="AP166" s="343">
        <v>1791</v>
      </c>
      <c r="AQ166" s="343">
        <v>1851</v>
      </c>
      <c r="AR166" s="343">
        <v>1738</v>
      </c>
      <c r="AS166" s="343">
        <v>1856</v>
      </c>
      <c r="AT166" s="343">
        <v>1865</v>
      </c>
      <c r="AU166" s="343">
        <v>1853</v>
      </c>
      <c r="AV166" s="343">
        <v>1869</v>
      </c>
      <c r="AW166" s="343">
        <v>1937</v>
      </c>
      <c r="AX166" s="343">
        <v>1987</v>
      </c>
      <c r="AY166" s="343">
        <v>1918</v>
      </c>
      <c r="AZ166" s="343">
        <v>1900</v>
      </c>
      <c r="BA166" s="343">
        <v>1857</v>
      </c>
      <c r="BB166" s="343">
        <v>1763</v>
      </c>
      <c r="BC166" s="343">
        <v>1744</v>
      </c>
      <c r="BD166" s="343">
        <v>1852</v>
      </c>
      <c r="BE166" s="343">
        <v>1654</v>
      </c>
      <c r="BF166" s="343">
        <v>1645</v>
      </c>
      <c r="BG166" s="343">
        <v>1658</v>
      </c>
      <c r="BH166" s="343">
        <v>1629</v>
      </c>
      <c r="BI166" s="343">
        <v>1618</v>
      </c>
      <c r="BJ166" s="343">
        <v>1587</v>
      </c>
      <c r="BK166" s="343">
        <v>1633</v>
      </c>
      <c r="BL166" s="343">
        <v>1668</v>
      </c>
      <c r="BM166" s="343">
        <v>1692</v>
      </c>
      <c r="BN166" s="343">
        <v>1788</v>
      </c>
      <c r="BO166" s="343">
        <v>1787</v>
      </c>
      <c r="BP166" s="343">
        <v>1752</v>
      </c>
      <c r="BQ166" s="343">
        <v>1862</v>
      </c>
      <c r="BR166" s="343">
        <v>1860</v>
      </c>
      <c r="BS166" s="343">
        <v>1732</v>
      </c>
      <c r="BT166" s="343">
        <v>1796</v>
      </c>
      <c r="BU166" s="343">
        <v>1742</v>
      </c>
      <c r="BV166" s="343">
        <v>1817</v>
      </c>
      <c r="BW166" s="343">
        <v>1709</v>
      </c>
      <c r="BX166" s="343">
        <v>1743</v>
      </c>
      <c r="BY166" s="343">
        <v>1784</v>
      </c>
      <c r="BZ166" s="343">
        <v>1815</v>
      </c>
      <c r="CA166" s="343">
        <v>1851</v>
      </c>
      <c r="CB166" s="343">
        <v>1851</v>
      </c>
      <c r="CC166" s="343">
        <v>1843</v>
      </c>
      <c r="CD166" s="343">
        <v>1827</v>
      </c>
      <c r="CE166" s="343">
        <v>1805</v>
      </c>
      <c r="CF166" s="343">
        <v>1783</v>
      </c>
    </row>
    <row r="167" spans="1:84" x14ac:dyDescent="0.3">
      <c r="A167" s="342" t="s">
        <v>1541</v>
      </c>
      <c r="B167" s="342"/>
      <c r="C167" s="342"/>
      <c r="D167" s="343">
        <v>1756</v>
      </c>
      <c r="E167" s="343">
        <v>1814</v>
      </c>
      <c r="F167" s="343">
        <v>1924</v>
      </c>
      <c r="G167" s="343">
        <v>1885</v>
      </c>
      <c r="H167" s="343">
        <v>1879</v>
      </c>
      <c r="I167" s="343">
        <v>1945</v>
      </c>
      <c r="J167" s="343">
        <v>1810</v>
      </c>
      <c r="K167" s="343">
        <v>1838</v>
      </c>
      <c r="L167" s="343">
        <v>1956</v>
      </c>
      <c r="M167" s="343">
        <v>1976</v>
      </c>
      <c r="N167" s="343">
        <v>1994</v>
      </c>
      <c r="O167" s="343">
        <v>2062</v>
      </c>
      <c r="P167" s="343">
        <v>1939</v>
      </c>
      <c r="Q167" s="343">
        <v>2085</v>
      </c>
      <c r="R167" s="343">
        <v>2087</v>
      </c>
      <c r="S167" s="343">
        <v>2157</v>
      </c>
      <c r="T167" s="343">
        <v>2081</v>
      </c>
      <c r="U167" s="343">
        <v>2177</v>
      </c>
      <c r="V167" s="343">
        <v>2228</v>
      </c>
      <c r="W167" s="343">
        <v>2308</v>
      </c>
      <c r="X167" s="343">
        <v>2416</v>
      </c>
      <c r="Y167" s="343">
        <v>2256</v>
      </c>
      <c r="Z167" s="343">
        <v>2070</v>
      </c>
      <c r="AA167" s="343">
        <v>2041</v>
      </c>
      <c r="AB167" s="343">
        <v>1971</v>
      </c>
      <c r="AC167" s="343">
        <v>1958</v>
      </c>
      <c r="AD167" s="343">
        <v>2012</v>
      </c>
      <c r="AE167" s="343">
        <v>1907</v>
      </c>
      <c r="AF167" s="343">
        <v>1902</v>
      </c>
      <c r="AG167" s="343">
        <v>1812</v>
      </c>
      <c r="AH167" s="343">
        <v>1791</v>
      </c>
      <c r="AI167" s="343">
        <v>1676</v>
      </c>
      <c r="AJ167" s="343">
        <v>1717</v>
      </c>
      <c r="AK167" s="343">
        <v>1826</v>
      </c>
      <c r="AL167" s="343">
        <v>1794</v>
      </c>
      <c r="AM167" s="343">
        <v>1826</v>
      </c>
      <c r="AN167" s="343">
        <v>1903</v>
      </c>
      <c r="AO167" s="343">
        <v>1875</v>
      </c>
      <c r="AP167" s="343">
        <v>1810</v>
      </c>
      <c r="AQ167" s="343">
        <v>1787</v>
      </c>
      <c r="AR167" s="343">
        <v>1850</v>
      </c>
      <c r="AS167" s="343">
        <v>1735</v>
      </c>
      <c r="AT167" s="343">
        <v>1852</v>
      </c>
      <c r="AU167" s="343">
        <v>1864</v>
      </c>
      <c r="AV167" s="343">
        <v>1850</v>
      </c>
      <c r="AW167" s="343">
        <v>1865</v>
      </c>
      <c r="AX167" s="343">
        <v>1933</v>
      </c>
      <c r="AY167" s="343">
        <v>1984</v>
      </c>
      <c r="AZ167" s="343">
        <v>1913</v>
      </c>
      <c r="BA167" s="343">
        <v>1894</v>
      </c>
      <c r="BB167" s="343">
        <v>1853</v>
      </c>
      <c r="BC167" s="343">
        <v>1761</v>
      </c>
      <c r="BD167" s="343">
        <v>1739</v>
      </c>
      <c r="BE167" s="343">
        <v>1847</v>
      </c>
      <c r="BF167" s="343">
        <v>1650</v>
      </c>
      <c r="BG167" s="343">
        <v>1642</v>
      </c>
      <c r="BH167" s="343">
        <v>1654</v>
      </c>
      <c r="BI167" s="343">
        <v>1627</v>
      </c>
      <c r="BJ167" s="343">
        <v>1615</v>
      </c>
      <c r="BK167" s="343">
        <v>1584</v>
      </c>
      <c r="BL167" s="343">
        <v>1627</v>
      </c>
      <c r="BM167" s="343">
        <v>1663</v>
      </c>
      <c r="BN167" s="343">
        <v>1687</v>
      </c>
      <c r="BO167" s="343">
        <v>1784</v>
      </c>
      <c r="BP167" s="343">
        <v>1783</v>
      </c>
      <c r="BQ167" s="343">
        <v>1747</v>
      </c>
      <c r="BR167" s="343">
        <v>1858</v>
      </c>
      <c r="BS167" s="343">
        <v>1856</v>
      </c>
      <c r="BT167" s="343">
        <v>1727</v>
      </c>
      <c r="BU167" s="343">
        <v>1792</v>
      </c>
      <c r="BV167" s="343">
        <v>1736</v>
      </c>
      <c r="BW167" s="343">
        <v>1813</v>
      </c>
      <c r="BX167" s="343">
        <v>1703</v>
      </c>
      <c r="BY167" s="343">
        <v>1738</v>
      </c>
      <c r="BZ167" s="343">
        <v>1779</v>
      </c>
      <c r="CA167" s="343">
        <v>1809</v>
      </c>
      <c r="CB167" s="343">
        <v>1846</v>
      </c>
      <c r="CC167" s="343">
        <v>1846</v>
      </c>
      <c r="CD167" s="343">
        <v>1839</v>
      </c>
      <c r="CE167" s="343">
        <v>1823</v>
      </c>
      <c r="CF167" s="343">
        <v>1801</v>
      </c>
    </row>
    <row r="168" spans="1:84" x14ac:dyDescent="0.3">
      <c r="A168" s="342" t="s">
        <v>1542</v>
      </c>
      <c r="B168" s="342"/>
      <c r="C168" s="342"/>
      <c r="D168" s="343">
        <v>1681</v>
      </c>
      <c r="E168" s="343">
        <v>1750</v>
      </c>
      <c r="F168" s="343">
        <v>1815</v>
      </c>
      <c r="G168" s="343">
        <v>1925</v>
      </c>
      <c r="H168" s="343">
        <v>1877</v>
      </c>
      <c r="I168" s="343">
        <v>1876</v>
      </c>
      <c r="J168" s="343">
        <v>1935</v>
      </c>
      <c r="K168" s="343">
        <v>1809</v>
      </c>
      <c r="L168" s="343">
        <v>1823</v>
      </c>
      <c r="M168" s="343">
        <v>1935</v>
      </c>
      <c r="N168" s="343">
        <v>1968</v>
      </c>
      <c r="O168" s="343">
        <v>1982</v>
      </c>
      <c r="P168" s="343">
        <v>2045</v>
      </c>
      <c r="Q168" s="343">
        <v>1927</v>
      </c>
      <c r="R168" s="343">
        <v>2068</v>
      </c>
      <c r="S168" s="343">
        <v>2064</v>
      </c>
      <c r="T168" s="343">
        <v>2162</v>
      </c>
      <c r="U168" s="343">
        <v>2084</v>
      </c>
      <c r="V168" s="343">
        <v>2172</v>
      </c>
      <c r="W168" s="343">
        <v>2226</v>
      </c>
      <c r="X168" s="343">
        <v>2306</v>
      </c>
      <c r="Y168" s="343">
        <v>2425</v>
      </c>
      <c r="Z168" s="343">
        <v>2246</v>
      </c>
      <c r="AA168" s="343">
        <v>2069</v>
      </c>
      <c r="AB168" s="343">
        <v>2044</v>
      </c>
      <c r="AC168" s="343">
        <v>1975</v>
      </c>
      <c r="AD168" s="343">
        <v>1975</v>
      </c>
      <c r="AE168" s="343">
        <v>2018</v>
      </c>
      <c r="AF168" s="343">
        <v>1916</v>
      </c>
      <c r="AG168" s="343">
        <v>1909</v>
      </c>
      <c r="AH168" s="343">
        <v>1821</v>
      </c>
      <c r="AI168" s="343">
        <v>1798</v>
      </c>
      <c r="AJ168" s="343">
        <v>1679</v>
      </c>
      <c r="AK168" s="343">
        <v>1719</v>
      </c>
      <c r="AL168" s="343">
        <v>1832</v>
      </c>
      <c r="AM168" s="343">
        <v>1799</v>
      </c>
      <c r="AN168" s="343">
        <v>1832</v>
      </c>
      <c r="AO168" s="343">
        <v>1905</v>
      </c>
      <c r="AP168" s="343">
        <v>1880</v>
      </c>
      <c r="AQ168" s="343">
        <v>1815</v>
      </c>
      <c r="AR168" s="343">
        <v>1789</v>
      </c>
      <c r="AS168" s="343">
        <v>1854</v>
      </c>
      <c r="AT168" s="343">
        <v>1738</v>
      </c>
      <c r="AU168" s="343">
        <v>1855</v>
      </c>
      <c r="AV168" s="343">
        <v>1866</v>
      </c>
      <c r="AW168" s="343">
        <v>1851</v>
      </c>
      <c r="AX168" s="343">
        <v>1869</v>
      </c>
      <c r="AY168" s="343">
        <v>1937</v>
      </c>
      <c r="AZ168" s="343">
        <v>1987</v>
      </c>
      <c r="BA168" s="343">
        <v>1916</v>
      </c>
      <c r="BB168" s="343">
        <v>1894</v>
      </c>
      <c r="BC168" s="343">
        <v>1856</v>
      </c>
      <c r="BD168" s="343">
        <v>1761</v>
      </c>
      <c r="BE168" s="343">
        <v>1741</v>
      </c>
      <c r="BF168" s="343">
        <v>1851</v>
      </c>
      <c r="BG168" s="343">
        <v>1654</v>
      </c>
      <c r="BH168" s="343">
        <v>1645</v>
      </c>
      <c r="BI168" s="343">
        <v>1657</v>
      </c>
      <c r="BJ168" s="343">
        <v>1630</v>
      </c>
      <c r="BK168" s="343">
        <v>1618</v>
      </c>
      <c r="BL168" s="343">
        <v>1585</v>
      </c>
      <c r="BM168" s="343">
        <v>1630</v>
      </c>
      <c r="BN168" s="343">
        <v>1664</v>
      </c>
      <c r="BO168" s="343">
        <v>1689</v>
      </c>
      <c r="BP168" s="343">
        <v>1785</v>
      </c>
      <c r="BQ168" s="343">
        <v>1785</v>
      </c>
      <c r="BR168" s="343">
        <v>1747</v>
      </c>
      <c r="BS168" s="343">
        <v>1861</v>
      </c>
      <c r="BT168" s="343">
        <v>1858</v>
      </c>
      <c r="BU168" s="343">
        <v>1727</v>
      </c>
      <c r="BV168" s="343">
        <v>1792</v>
      </c>
      <c r="BW168" s="343">
        <v>1734</v>
      </c>
      <c r="BX168" s="343">
        <v>1810</v>
      </c>
      <c r="BY168" s="343">
        <v>1702</v>
      </c>
      <c r="BZ168" s="343">
        <v>1736</v>
      </c>
      <c r="CA168" s="343">
        <v>1778</v>
      </c>
      <c r="CB168" s="343">
        <v>1810</v>
      </c>
      <c r="CC168" s="343">
        <v>1847</v>
      </c>
      <c r="CD168" s="343">
        <v>1847</v>
      </c>
      <c r="CE168" s="343">
        <v>1840</v>
      </c>
      <c r="CF168" s="343">
        <v>1824</v>
      </c>
    </row>
    <row r="169" spans="1:84" x14ac:dyDescent="0.3">
      <c r="A169" s="342" t="s">
        <v>1543</v>
      </c>
      <c r="B169" s="342"/>
      <c r="C169" s="342"/>
      <c r="D169" s="343">
        <v>1438</v>
      </c>
      <c r="E169" s="343">
        <v>1676</v>
      </c>
      <c r="F169" s="343">
        <v>1746</v>
      </c>
      <c r="G169" s="343">
        <v>1803</v>
      </c>
      <c r="H169" s="343">
        <v>1921</v>
      </c>
      <c r="I169" s="343">
        <v>1882</v>
      </c>
      <c r="J169" s="343">
        <v>1864</v>
      </c>
      <c r="K169" s="343">
        <v>1919</v>
      </c>
      <c r="L169" s="343">
        <v>1795</v>
      </c>
      <c r="M169" s="343">
        <v>1802</v>
      </c>
      <c r="N169" s="343">
        <v>1925</v>
      </c>
      <c r="O169" s="343">
        <v>1967</v>
      </c>
      <c r="P169" s="343">
        <v>1965</v>
      </c>
      <c r="Q169" s="343">
        <v>2037</v>
      </c>
      <c r="R169" s="343">
        <v>1919</v>
      </c>
      <c r="S169" s="343">
        <v>2069</v>
      </c>
      <c r="T169" s="343">
        <v>2057</v>
      </c>
      <c r="U169" s="343">
        <v>2157</v>
      </c>
      <c r="V169" s="343">
        <v>2076</v>
      </c>
      <c r="W169" s="343">
        <v>2165</v>
      </c>
      <c r="X169" s="343">
        <v>2243</v>
      </c>
      <c r="Y169" s="343">
        <v>2309</v>
      </c>
      <c r="Z169" s="343">
        <v>2399</v>
      </c>
      <c r="AA169" s="343">
        <v>2248</v>
      </c>
      <c r="AB169" s="343">
        <v>2076</v>
      </c>
      <c r="AC169" s="343">
        <v>2039</v>
      </c>
      <c r="AD169" s="343">
        <v>1974</v>
      </c>
      <c r="AE169" s="343">
        <v>1973</v>
      </c>
      <c r="AF169" s="343">
        <v>2019</v>
      </c>
      <c r="AG169" s="343">
        <v>1918</v>
      </c>
      <c r="AH169" s="343">
        <v>1909</v>
      </c>
      <c r="AI169" s="343">
        <v>1820</v>
      </c>
      <c r="AJ169" s="343">
        <v>1800</v>
      </c>
      <c r="AK169" s="343">
        <v>1680</v>
      </c>
      <c r="AL169" s="343">
        <v>1720</v>
      </c>
      <c r="AM169" s="343">
        <v>1832</v>
      </c>
      <c r="AN169" s="343">
        <v>1798</v>
      </c>
      <c r="AO169" s="343">
        <v>1830</v>
      </c>
      <c r="AP169" s="343">
        <v>1903</v>
      </c>
      <c r="AQ169" s="343">
        <v>1878</v>
      </c>
      <c r="AR169" s="343">
        <v>1815</v>
      </c>
      <c r="AS169" s="343">
        <v>1792</v>
      </c>
      <c r="AT169" s="343">
        <v>1854</v>
      </c>
      <c r="AU169" s="343">
        <v>1736</v>
      </c>
      <c r="AV169" s="343">
        <v>1853</v>
      </c>
      <c r="AW169" s="343">
        <v>1866</v>
      </c>
      <c r="AX169" s="343">
        <v>1850</v>
      </c>
      <c r="AY169" s="343">
        <v>1868</v>
      </c>
      <c r="AZ169" s="343">
        <v>1937</v>
      </c>
      <c r="BA169" s="343">
        <v>1984</v>
      </c>
      <c r="BB169" s="343">
        <v>1913</v>
      </c>
      <c r="BC169" s="343">
        <v>1893</v>
      </c>
      <c r="BD169" s="343">
        <v>1854</v>
      </c>
      <c r="BE169" s="343">
        <v>1758</v>
      </c>
      <c r="BF169" s="343">
        <v>1739</v>
      </c>
      <c r="BG169" s="343">
        <v>1849</v>
      </c>
      <c r="BH169" s="343">
        <v>1654</v>
      </c>
      <c r="BI169" s="343">
        <v>1645</v>
      </c>
      <c r="BJ169" s="343">
        <v>1657</v>
      </c>
      <c r="BK169" s="343">
        <v>1629</v>
      </c>
      <c r="BL169" s="343">
        <v>1619</v>
      </c>
      <c r="BM169" s="343">
        <v>1585</v>
      </c>
      <c r="BN169" s="343">
        <v>1631</v>
      </c>
      <c r="BO169" s="343">
        <v>1664</v>
      </c>
      <c r="BP169" s="343">
        <v>1687</v>
      </c>
      <c r="BQ169" s="343">
        <v>1785</v>
      </c>
      <c r="BR169" s="343">
        <v>1785</v>
      </c>
      <c r="BS169" s="343">
        <v>1747</v>
      </c>
      <c r="BT169" s="343">
        <v>1861</v>
      </c>
      <c r="BU169" s="343">
        <v>1859</v>
      </c>
      <c r="BV169" s="343">
        <v>1726</v>
      </c>
      <c r="BW169" s="343">
        <v>1790</v>
      </c>
      <c r="BX169" s="343">
        <v>1733</v>
      </c>
      <c r="BY169" s="343">
        <v>1808</v>
      </c>
      <c r="BZ169" s="343">
        <v>1701</v>
      </c>
      <c r="CA169" s="343">
        <v>1735</v>
      </c>
      <c r="CB169" s="343">
        <v>1778</v>
      </c>
      <c r="CC169" s="343">
        <v>1810</v>
      </c>
      <c r="CD169" s="343">
        <v>1847</v>
      </c>
      <c r="CE169" s="343">
        <v>1846</v>
      </c>
      <c r="CF169" s="343">
        <v>1839</v>
      </c>
    </row>
    <row r="170" spans="1:84" x14ac:dyDescent="0.3">
      <c r="A170" s="342" t="s">
        <v>1544</v>
      </c>
      <c r="B170" s="342"/>
      <c r="C170" s="342"/>
      <c r="D170" s="343">
        <v>1313</v>
      </c>
      <c r="E170" s="343">
        <v>1430</v>
      </c>
      <c r="F170" s="343">
        <v>1672</v>
      </c>
      <c r="G170" s="343">
        <v>1749</v>
      </c>
      <c r="H170" s="343">
        <v>1797</v>
      </c>
      <c r="I170" s="343">
        <v>1923</v>
      </c>
      <c r="J170" s="343">
        <v>1877</v>
      </c>
      <c r="K170" s="343">
        <v>1850</v>
      </c>
      <c r="L170" s="343">
        <v>1898</v>
      </c>
      <c r="M170" s="343">
        <v>1774</v>
      </c>
      <c r="N170" s="343">
        <v>1788</v>
      </c>
      <c r="O170" s="343">
        <v>1914</v>
      </c>
      <c r="P170" s="343">
        <v>1968</v>
      </c>
      <c r="Q170" s="343">
        <v>1956</v>
      </c>
      <c r="R170" s="343">
        <v>2039</v>
      </c>
      <c r="S170" s="343">
        <v>1916</v>
      </c>
      <c r="T170" s="343">
        <v>2070</v>
      </c>
      <c r="U170" s="343">
        <v>2041</v>
      </c>
      <c r="V170" s="343">
        <v>2141</v>
      </c>
      <c r="W170" s="343">
        <v>2090</v>
      </c>
      <c r="X170" s="343">
        <v>2167</v>
      </c>
      <c r="Y170" s="343">
        <v>2237</v>
      </c>
      <c r="Z170" s="343">
        <v>2285</v>
      </c>
      <c r="AA170" s="343">
        <v>2388</v>
      </c>
      <c r="AB170" s="343">
        <v>2242</v>
      </c>
      <c r="AC170" s="343">
        <v>2081</v>
      </c>
      <c r="AD170" s="343">
        <v>2033</v>
      </c>
      <c r="AE170" s="343">
        <v>1974</v>
      </c>
      <c r="AF170" s="343">
        <v>1971</v>
      </c>
      <c r="AG170" s="343">
        <v>2016</v>
      </c>
      <c r="AH170" s="343">
        <v>1915</v>
      </c>
      <c r="AI170" s="343">
        <v>1905</v>
      </c>
      <c r="AJ170" s="343">
        <v>1818</v>
      </c>
      <c r="AK170" s="343">
        <v>1798</v>
      </c>
      <c r="AL170" s="343">
        <v>1676</v>
      </c>
      <c r="AM170" s="343">
        <v>1716</v>
      </c>
      <c r="AN170" s="343">
        <v>1828</v>
      </c>
      <c r="AO170" s="343">
        <v>1794</v>
      </c>
      <c r="AP170" s="343">
        <v>1825</v>
      </c>
      <c r="AQ170" s="343">
        <v>1895</v>
      </c>
      <c r="AR170" s="343">
        <v>1872</v>
      </c>
      <c r="AS170" s="343">
        <v>1808</v>
      </c>
      <c r="AT170" s="343">
        <v>1788</v>
      </c>
      <c r="AU170" s="343">
        <v>1849</v>
      </c>
      <c r="AV170" s="343">
        <v>1730</v>
      </c>
      <c r="AW170" s="343">
        <v>1849</v>
      </c>
      <c r="AX170" s="343">
        <v>1861</v>
      </c>
      <c r="AY170" s="343">
        <v>1846</v>
      </c>
      <c r="AZ170" s="343">
        <v>1864</v>
      </c>
      <c r="BA170" s="343">
        <v>1932</v>
      </c>
      <c r="BB170" s="343">
        <v>1976</v>
      </c>
      <c r="BC170" s="343">
        <v>1907</v>
      </c>
      <c r="BD170" s="343">
        <v>1888</v>
      </c>
      <c r="BE170" s="343">
        <v>1850</v>
      </c>
      <c r="BF170" s="343">
        <v>1753</v>
      </c>
      <c r="BG170" s="343">
        <v>1734</v>
      </c>
      <c r="BH170" s="343">
        <v>1844</v>
      </c>
      <c r="BI170" s="343">
        <v>1650</v>
      </c>
      <c r="BJ170" s="343">
        <v>1643</v>
      </c>
      <c r="BK170" s="343">
        <v>1654</v>
      </c>
      <c r="BL170" s="343">
        <v>1627</v>
      </c>
      <c r="BM170" s="343">
        <v>1617</v>
      </c>
      <c r="BN170" s="343">
        <v>1582</v>
      </c>
      <c r="BO170" s="343">
        <v>1626</v>
      </c>
      <c r="BP170" s="343">
        <v>1659</v>
      </c>
      <c r="BQ170" s="343">
        <v>1681</v>
      </c>
      <c r="BR170" s="343">
        <v>1779</v>
      </c>
      <c r="BS170" s="343">
        <v>1779</v>
      </c>
      <c r="BT170" s="343">
        <v>1743</v>
      </c>
      <c r="BU170" s="343">
        <v>1856</v>
      </c>
      <c r="BV170" s="343">
        <v>1853</v>
      </c>
      <c r="BW170" s="343">
        <v>1723</v>
      </c>
      <c r="BX170" s="343">
        <v>1787</v>
      </c>
      <c r="BY170" s="343">
        <v>1729</v>
      </c>
      <c r="BZ170" s="343">
        <v>1802</v>
      </c>
      <c r="CA170" s="343">
        <v>1697</v>
      </c>
      <c r="CB170" s="343">
        <v>1729</v>
      </c>
      <c r="CC170" s="343">
        <v>1772</v>
      </c>
      <c r="CD170" s="343">
        <v>1804</v>
      </c>
      <c r="CE170" s="343">
        <v>1840</v>
      </c>
      <c r="CF170" s="343">
        <v>1840</v>
      </c>
    </row>
    <row r="171" spans="1:84" x14ac:dyDescent="0.3">
      <c r="A171" s="342" t="s">
        <v>1545</v>
      </c>
      <c r="B171" s="342"/>
      <c r="C171" s="342"/>
      <c r="D171" s="343">
        <v>1435</v>
      </c>
      <c r="E171" s="343">
        <v>1304</v>
      </c>
      <c r="F171" s="343">
        <v>1425</v>
      </c>
      <c r="G171" s="343">
        <v>1664</v>
      </c>
      <c r="H171" s="343">
        <v>1742</v>
      </c>
      <c r="I171" s="343">
        <v>1783</v>
      </c>
      <c r="J171" s="343">
        <v>1909</v>
      </c>
      <c r="K171" s="343">
        <v>1865</v>
      </c>
      <c r="L171" s="343">
        <v>1849</v>
      </c>
      <c r="M171" s="343">
        <v>1891</v>
      </c>
      <c r="N171" s="343">
        <v>1759</v>
      </c>
      <c r="O171" s="343">
        <v>1786</v>
      </c>
      <c r="P171" s="343">
        <v>1902</v>
      </c>
      <c r="Q171" s="343">
        <v>1968</v>
      </c>
      <c r="R171" s="343">
        <v>1945</v>
      </c>
      <c r="S171" s="343">
        <v>2021</v>
      </c>
      <c r="T171" s="343">
        <v>1913</v>
      </c>
      <c r="U171" s="343">
        <v>2063</v>
      </c>
      <c r="V171" s="343">
        <v>2039</v>
      </c>
      <c r="W171" s="343">
        <v>2144</v>
      </c>
      <c r="X171" s="343">
        <v>2077</v>
      </c>
      <c r="Y171" s="343">
        <v>2162</v>
      </c>
      <c r="Z171" s="343">
        <v>2224</v>
      </c>
      <c r="AA171" s="343">
        <v>2258</v>
      </c>
      <c r="AB171" s="343">
        <v>2391</v>
      </c>
      <c r="AC171" s="343">
        <v>2232</v>
      </c>
      <c r="AD171" s="343">
        <v>2085</v>
      </c>
      <c r="AE171" s="343">
        <v>2030</v>
      </c>
      <c r="AF171" s="343">
        <v>1972</v>
      </c>
      <c r="AG171" s="343">
        <v>1968</v>
      </c>
      <c r="AH171" s="343">
        <v>2013</v>
      </c>
      <c r="AI171" s="343">
        <v>1912</v>
      </c>
      <c r="AJ171" s="343">
        <v>1902</v>
      </c>
      <c r="AK171" s="343">
        <v>1815</v>
      </c>
      <c r="AL171" s="343">
        <v>1797</v>
      </c>
      <c r="AM171" s="343">
        <v>1674</v>
      </c>
      <c r="AN171" s="343">
        <v>1714</v>
      </c>
      <c r="AO171" s="343">
        <v>1825</v>
      </c>
      <c r="AP171" s="343">
        <v>1790</v>
      </c>
      <c r="AQ171" s="343">
        <v>1820</v>
      </c>
      <c r="AR171" s="343">
        <v>1889</v>
      </c>
      <c r="AS171" s="343">
        <v>1867</v>
      </c>
      <c r="AT171" s="343">
        <v>1804</v>
      </c>
      <c r="AU171" s="343">
        <v>1786</v>
      </c>
      <c r="AV171" s="343">
        <v>1846</v>
      </c>
      <c r="AW171" s="343">
        <v>1727</v>
      </c>
      <c r="AX171" s="343">
        <v>1844</v>
      </c>
      <c r="AY171" s="343">
        <v>1858</v>
      </c>
      <c r="AZ171" s="343">
        <v>1842</v>
      </c>
      <c r="BA171" s="343">
        <v>1860</v>
      </c>
      <c r="BB171" s="343">
        <v>1926</v>
      </c>
      <c r="BC171" s="343">
        <v>1970</v>
      </c>
      <c r="BD171" s="343">
        <v>1902</v>
      </c>
      <c r="BE171" s="343">
        <v>1884</v>
      </c>
      <c r="BF171" s="343">
        <v>1846</v>
      </c>
      <c r="BG171" s="343">
        <v>1747</v>
      </c>
      <c r="BH171" s="343">
        <v>1729</v>
      </c>
      <c r="BI171" s="343">
        <v>1837</v>
      </c>
      <c r="BJ171" s="343">
        <v>1644</v>
      </c>
      <c r="BK171" s="343">
        <v>1637</v>
      </c>
      <c r="BL171" s="343">
        <v>1647</v>
      </c>
      <c r="BM171" s="343">
        <v>1623</v>
      </c>
      <c r="BN171" s="343">
        <v>1611</v>
      </c>
      <c r="BO171" s="343">
        <v>1577</v>
      </c>
      <c r="BP171" s="343">
        <v>1621</v>
      </c>
      <c r="BQ171" s="343">
        <v>1655</v>
      </c>
      <c r="BR171" s="343">
        <v>1677</v>
      </c>
      <c r="BS171" s="343">
        <v>1775</v>
      </c>
      <c r="BT171" s="343">
        <v>1774</v>
      </c>
      <c r="BU171" s="343">
        <v>1740</v>
      </c>
      <c r="BV171" s="343">
        <v>1854</v>
      </c>
      <c r="BW171" s="343">
        <v>1850</v>
      </c>
      <c r="BX171" s="343">
        <v>1719</v>
      </c>
      <c r="BY171" s="343">
        <v>1783</v>
      </c>
      <c r="BZ171" s="343">
        <v>1724</v>
      </c>
      <c r="CA171" s="343">
        <v>1797</v>
      </c>
      <c r="CB171" s="343">
        <v>1692</v>
      </c>
      <c r="CC171" s="343">
        <v>1724</v>
      </c>
      <c r="CD171" s="343">
        <v>1767</v>
      </c>
      <c r="CE171" s="343">
        <v>1801</v>
      </c>
      <c r="CF171" s="343">
        <v>1836</v>
      </c>
    </row>
    <row r="172" spans="1:84" x14ac:dyDescent="0.3">
      <c r="A172" s="342" t="s">
        <v>1546</v>
      </c>
      <c r="B172" s="342"/>
      <c r="C172" s="342"/>
      <c r="D172" s="343">
        <v>1641</v>
      </c>
      <c r="E172" s="343">
        <v>1429</v>
      </c>
      <c r="F172" s="343">
        <v>1300</v>
      </c>
      <c r="G172" s="343">
        <v>1414</v>
      </c>
      <c r="H172" s="343">
        <v>1663</v>
      </c>
      <c r="I172" s="343">
        <v>1729</v>
      </c>
      <c r="J172" s="343">
        <v>1780</v>
      </c>
      <c r="K172" s="343">
        <v>1899</v>
      </c>
      <c r="L172" s="343">
        <v>1847</v>
      </c>
      <c r="M172" s="343">
        <v>1836</v>
      </c>
      <c r="N172" s="343">
        <v>1879</v>
      </c>
      <c r="O172" s="343">
        <v>1745</v>
      </c>
      <c r="P172" s="343">
        <v>1776</v>
      </c>
      <c r="Q172" s="343">
        <v>1883</v>
      </c>
      <c r="R172" s="343">
        <v>1963</v>
      </c>
      <c r="S172" s="343">
        <v>1933</v>
      </c>
      <c r="T172" s="343">
        <v>2012</v>
      </c>
      <c r="U172" s="343">
        <v>1900</v>
      </c>
      <c r="V172" s="343">
        <v>2059</v>
      </c>
      <c r="W172" s="343">
        <v>2041</v>
      </c>
      <c r="X172" s="343">
        <v>2131</v>
      </c>
      <c r="Y172" s="343">
        <v>2069</v>
      </c>
      <c r="Z172" s="343">
        <v>2163</v>
      </c>
      <c r="AA172" s="343">
        <v>2227</v>
      </c>
      <c r="AB172" s="343">
        <v>2254</v>
      </c>
      <c r="AC172" s="343">
        <v>2381</v>
      </c>
      <c r="AD172" s="343">
        <v>2229</v>
      </c>
      <c r="AE172" s="343">
        <v>2085</v>
      </c>
      <c r="AF172" s="343">
        <v>2033</v>
      </c>
      <c r="AG172" s="343">
        <v>1976</v>
      </c>
      <c r="AH172" s="343">
        <v>1970</v>
      </c>
      <c r="AI172" s="343">
        <v>2016</v>
      </c>
      <c r="AJ172" s="343">
        <v>1914</v>
      </c>
      <c r="AK172" s="343">
        <v>1903</v>
      </c>
      <c r="AL172" s="343">
        <v>1815</v>
      </c>
      <c r="AM172" s="343">
        <v>1797</v>
      </c>
      <c r="AN172" s="343">
        <v>1675</v>
      </c>
      <c r="AO172" s="343">
        <v>1714</v>
      </c>
      <c r="AP172" s="343">
        <v>1824</v>
      </c>
      <c r="AQ172" s="343">
        <v>1790</v>
      </c>
      <c r="AR172" s="343">
        <v>1820</v>
      </c>
      <c r="AS172" s="343">
        <v>1889</v>
      </c>
      <c r="AT172" s="343">
        <v>1868</v>
      </c>
      <c r="AU172" s="343">
        <v>1804</v>
      </c>
      <c r="AV172" s="343">
        <v>1786</v>
      </c>
      <c r="AW172" s="343">
        <v>1845</v>
      </c>
      <c r="AX172" s="343">
        <v>1728</v>
      </c>
      <c r="AY172" s="343">
        <v>1844</v>
      </c>
      <c r="AZ172" s="343">
        <v>1856</v>
      </c>
      <c r="BA172" s="343">
        <v>1839</v>
      </c>
      <c r="BB172" s="343">
        <v>1860</v>
      </c>
      <c r="BC172" s="343">
        <v>1924</v>
      </c>
      <c r="BD172" s="343">
        <v>1968</v>
      </c>
      <c r="BE172" s="343">
        <v>1900</v>
      </c>
      <c r="BF172" s="343">
        <v>1883</v>
      </c>
      <c r="BG172" s="343">
        <v>1844</v>
      </c>
      <c r="BH172" s="343">
        <v>1747</v>
      </c>
      <c r="BI172" s="343">
        <v>1729</v>
      </c>
      <c r="BJ172" s="343">
        <v>1835</v>
      </c>
      <c r="BK172" s="343">
        <v>1645</v>
      </c>
      <c r="BL172" s="343">
        <v>1637</v>
      </c>
      <c r="BM172" s="343">
        <v>1647</v>
      </c>
      <c r="BN172" s="343">
        <v>1623</v>
      </c>
      <c r="BO172" s="343">
        <v>1610</v>
      </c>
      <c r="BP172" s="343">
        <v>1574</v>
      </c>
      <c r="BQ172" s="343">
        <v>1621</v>
      </c>
      <c r="BR172" s="343">
        <v>1654</v>
      </c>
      <c r="BS172" s="343">
        <v>1675</v>
      </c>
      <c r="BT172" s="343">
        <v>1773</v>
      </c>
      <c r="BU172" s="343">
        <v>1771</v>
      </c>
      <c r="BV172" s="343">
        <v>1738</v>
      </c>
      <c r="BW172" s="343">
        <v>1851</v>
      </c>
      <c r="BX172" s="343">
        <v>1847</v>
      </c>
      <c r="BY172" s="343">
        <v>1718</v>
      </c>
      <c r="BZ172" s="343">
        <v>1781</v>
      </c>
      <c r="CA172" s="343">
        <v>1723</v>
      </c>
      <c r="CB172" s="343">
        <v>1795</v>
      </c>
      <c r="CC172" s="343">
        <v>1692</v>
      </c>
      <c r="CD172" s="343">
        <v>1723</v>
      </c>
      <c r="CE172" s="343">
        <v>1766</v>
      </c>
      <c r="CF172" s="343">
        <v>1799</v>
      </c>
    </row>
    <row r="173" spans="1:84" x14ac:dyDescent="0.3">
      <c r="A173" s="342" t="s">
        <v>1547</v>
      </c>
      <c r="B173" s="342"/>
      <c r="C173" s="342"/>
      <c r="D173" s="343">
        <v>1750</v>
      </c>
      <c r="E173" s="343">
        <v>1621</v>
      </c>
      <c r="F173" s="343">
        <v>1426</v>
      </c>
      <c r="G173" s="343">
        <v>1290</v>
      </c>
      <c r="H173" s="343">
        <v>1407</v>
      </c>
      <c r="I173" s="343">
        <v>1657</v>
      </c>
      <c r="J173" s="343">
        <v>1722</v>
      </c>
      <c r="K173" s="343">
        <v>1769</v>
      </c>
      <c r="L173" s="343">
        <v>1885</v>
      </c>
      <c r="M173" s="343">
        <v>1837</v>
      </c>
      <c r="N173" s="343">
        <v>1832</v>
      </c>
      <c r="O173" s="343">
        <v>1851</v>
      </c>
      <c r="P173" s="343">
        <v>1718</v>
      </c>
      <c r="Q173" s="343">
        <v>1762</v>
      </c>
      <c r="R173" s="343">
        <v>1879</v>
      </c>
      <c r="S173" s="343">
        <v>1946</v>
      </c>
      <c r="T173" s="343">
        <v>1924</v>
      </c>
      <c r="U173" s="343">
        <v>2003</v>
      </c>
      <c r="V173" s="343">
        <v>1900</v>
      </c>
      <c r="W173" s="343">
        <v>2046</v>
      </c>
      <c r="X173" s="343">
        <v>2032</v>
      </c>
      <c r="Y173" s="343">
        <v>2124</v>
      </c>
      <c r="Z173" s="343">
        <v>2059</v>
      </c>
      <c r="AA173" s="343">
        <v>2155</v>
      </c>
      <c r="AB173" s="343">
        <v>2209</v>
      </c>
      <c r="AC173" s="343">
        <v>2253</v>
      </c>
      <c r="AD173" s="343">
        <v>2381</v>
      </c>
      <c r="AE173" s="343">
        <v>2226</v>
      </c>
      <c r="AF173" s="343">
        <v>2079</v>
      </c>
      <c r="AG173" s="343">
        <v>2029</v>
      </c>
      <c r="AH173" s="343">
        <v>1971</v>
      </c>
      <c r="AI173" s="343">
        <v>1967</v>
      </c>
      <c r="AJ173" s="343">
        <v>2010</v>
      </c>
      <c r="AK173" s="343">
        <v>1910</v>
      </c>
      <c r="AL173" s="343">
        <v>1900</v>
      </c>
      <c r="AM173" s="343">
        <v>1812</v>
      </c>
      <c r="AN173" s="343">
        <v>1793</v>
      </c>
      <c r="AO173" s="343">
        <v>1670</v>
      </c>
      <c r="AP173" s="343">
        <v>1711</v>
      </c>
      <c r="AQ173" s="343">
        <v>1821</v>
      </c>
      <c r="AR173" s="343">
        <v>1788</v>
      </c>
      <c r="AS173" s="343">
        <v>1816</v>
      </c>
      <c r="AT173" s="343">
        <v>1882</v>
      </c>
      <c r="AU173" s="343">
        <v>1864</v>
      </c>
      <c r="AV173" s="343">
        <v>1800</v>
      </c>
      <c r="AW173" s="343">
        <v>1782</v>
      </c>
      <c r="AX173" s="343">
        <v>1842</v>
      </c>
      <c r="AY173" s="343">
        <v>1725</v>
      </c>
      <c r="AZ173" s="343">
        <v>1839</v>
      </c>
      <c r="BA173" s="343">
        <v>1851</v>
      </c>
      <c r="BB173" s="343">
        <v>1835</v>
      </c>
      <c r="BC173" s="343">
        <v>1855</v>
      </c>
      <c r="BD173" s="343">
        <v>1920</v>
      </c>
      <c r="BE173" s="343">
        <v>1964</v>
      </c>
      <c r="BF173" s="343">
        <v>1896</v>
      </c>
      <c r="BG173" s="343">
        <v>1880</v>
      </c>
      <c r="BH173" s="343">
        <v>1839</v>
      </c>
      <c r="BI173" s="343">
        <v>1742</v>
      </c>
      <c r="BJ173" s="343">
        <v>1725</v>
      </c>
      <c r="BK173" s="343">
        <v>1832</v>
      </c>
      <c r="BL173" s="343">
        <v>1641</v>
      </c>
      <c r="BM173" s="343">
        <v>1632</v>
      </c>
      <c r="BN173" s="343">
        <v>1642</v>
      </c>
      <c r="BO173" s="343">
        <v>1617</v>
      </c>
      <c r="BP173" s="343">
        <v>1604</v>
      </c>
      <c r="BQ173" s="343">
        <v>1568</v>
      </c>
      <c r="BR173" s="343">
        <v>1615</v>
      </c>
      <c r="BS173" s="343">
        <v>1649</v>
      </c>
      <c r="BT173" s="343">
        <v>1670</v>
      </c>
      <c r="BU173" s="343">
        <v>1770</v>
      </c>
      <c r="BV173" s="343">
        <v>1768</v>
      </c>
      <c r="BW173" s="343">
        <v>1735</v>
      </c>
      <c r="BX173" s="343">
        <v>1848</v>
      </c>
      <c r="BY173" s="343">
        <v>1844</v>
      </c>
      <c r="BZ173" s="343">
        <v>1716</v>
      </c>
      <c r="CA173" s="343">
        <v>1778</v>
      </c>
      <c r="CB173" s="343">
        <v>1719</v>
      </c>
      <c r="CC173" s="343">
        <v>1792</v>
      </c>
      <c r="CD173" s="343">
        <v>1689</v>
      </c>
      <c r="CE173" s="343">
        <v>1721</v>
      </c>
      <c r="CF173" s="343">
        <v>1763</v>
      </c>
    </row>
    <row r="174" spans="1:84" x14ac:dyDescent="0.3">
      <c r="A174" s="342" t="s">
        <v>1548</v>
      </c>
      <c r="B174" s="342"/>
      <c r="C174" s="342"/>
      <c r="D174" s="343">
        <v>1677</v>
      </c>
      <c r="E174" s="343">
        <v>1742</v>
      </c>
      <c r="F174" s="343">
        <v>1608</v>
      </c>
      <c r="G174" s="343">
        <v>1417</v>
      </c>
      <c r="H174" s="343">
        <v>1289</v>
      </c>
      <c r="I174" s="343">
        <v>1404</v>
      </c>
      <c r="J174" s="343">
        <v>1637</v>
      </c>
      <c r="K174" s="343">
        <v>1703</v>
      </c>
      <c r="L174" s="343">
        <v>1754</v>
      </c>
      <c r="M174" s="343">
        <v>1873</v>
      </c>
      <c r="N174" s="343">
        <v>1821</v>
      </c>
      <c r="O174" s="343">
        <v>1810</v>
      </c>
      <c r="P174" s="343">
        <v>1834</v>
      </c>
      <c r="Q174" s="343">
        <v>1704</v>
      </c>
      <c r="R174" s="343">
        <v>1745</v>
      </c>
      <c r="S174" s="343">
        <v>1867</v>
      </c>
      <c r="T174" s="343">
        <v>1937</v>
      </c>
      <c r="U174" s="343">
        <v>1909</v>
      </c>
      <c r="V174" s="343">
        <v>2004</v>
      </c>
      <c r="W174" s="343">
        <v>1879</v>
      </c>
      <c r="X174" s="343">
        <v>2047</v>
      </c>
      <c r="Y174" s="343">
        <v>2018</v>
      </c>
      <c r="Z174" s="343">
        <v>2108</v>
      </c>
      <c r="AA174" s="343">
        <v>2051</v>
      </c>
      <c r="AB174" s="343">
        <v>2137</v>
      </c>
      <c r="AC174" s="343">
        <v>2194</v>
      </c>
      <c r="AD174" s="343">
        <v>2239</v>
      </c>
      <c r="AE174" s="343">
        <v>2364</v>
      </c>
      <c r="AF174" s="343">
        <v>2216</v>
      </c>
      <c r="AG174" s="343">
        <v>2067</v>
      </c>
      <c r="AH174" s="343">
        <v>2017</v>
      </c>
      <c r="AI174" s="343">
        <v>1962</v>
      </c>
      <c r="AJ174" s="343">
        <v>1957</v>
      </c>
      <c r="AK174" s="343">
        <v>2000</v>
      </c>
      <c r="AL174" s="343">
        <v>1902</v>
      </c>
      <c r="AM174" s="343">
        <v>1887</v>
      </c>
      <c r="AN174" s="343">
        <v>1802</v>
      </c>
      <c r="AO174" s="343">
        <v>1786</v>
      </c>
      <c r="AP174" s="343">
        <v>1661</v>
      </c>
      <c r="AQ174" s="343">
        <v>1701</v>
      </c>
      <c r="AR174" s="343">
        <v>1811</v>
      </c>
      <c r="AS174" s="343">
        <v>1778</v>
      </c>
      <c r="AT174" s="343">
        <v>1806</v>
      </c>
      <c r="AU174" s="343">
        <v>1871</v>
      </c>
      <c r="AV174" s="343">
        <v>1854</v>
      </c>
      <c r="AW174" s="343">
        <v>1789</v>
      </c>
      <c r="AX174" s="343">
        <v>1772</v>
      </c>
      <c r="AY174" s="343">
        <v>1834</v>
      </c>
      <c r="AZ174" s="343">
        <v>1716</v>
      </c>
      <c r="BA174" s="343">
        <v>1829</v>
      </c>
      <c r="BB174" s="343">
        <v>1840</v>
      </c>
      <c r="BC174" s="343">
        <v>1825</v>
      </c>
      <c r="BD174" s="343">
        <v>1845</v>
      </c>
      <c r="BE174" s="343">
        <v>1908</v>
      </c>
      <c r="BF174" s="343">
        <v>1953</v>
      </c>
      <c r="BG174" s="343">
        <v>1884</v>
      </c>
      <c r="BH174" s="343">
        <v>1868</v>
      </c>
      <c r="BI174" s="343">
        <v>1827</v>
      </c>
      <c r="BJ174" s="343">
        <v>1731</v>
      </c>
      <c r="BK174" s="343">
        <v>1713</v>
      </c>
      <c r="BL174" s="343">
        <v>1820</v>
      </c>
      <c r="BM174" s="343">
        <v>1631</v>
      </c>
      <c r="BN174" s="343">
        <v>1623</v>
      </c>
      <c r="BO174" s="343">
        <v>1633</v>
      </c>
      <c r="BP174" s="343">
        <v>1609</v>
      </c>
      <c r="BQ174" s="343">
        <v>1596</v>
      </c>
      <c r="BR174" s="343">
        <v>1560</v>
      </c>
      <c r="BS174" s="343">
        <v>1607</v>
      </c>
      <c r="BT174" s="343">
        <v>1639</v>
      </c>
      <c r="BU174" s="343">
        <v>1659</v>
      </c>
      <c r="BV174" s="343">
        <v>1759</v>
      </c>
      <c r="BW174" s="343">
        <v>1756</v>
      </c>
      <c r="BX174" s="343">
        <v>1724</v>
      </c>
      <c r="BY174" s="343">
        <v>1837</v>
      </c>
      <c r="BZ174" s="343">
        <v>1833</v>
      </c>
      <c r="CA174" s="343">
        <v>1705</v>
      </c>
      <c r="CB174" s="343">
        <v>1768</v>
      </c>
      <c r="CC174" s="343">
        <v>1709</v>
      </c>
      <c r="CD174" s="343">
        <v>1782</v>
      </c>
      <c r="CE174" s="343">
        <v>1679</v>
      </c>
      <c r="CF174" s="343">
        <v>1711</v>
      </c>
    </row>
    <row r="175" spans="1:84" x14ac:dyDescent="0.3">
      <c r="A175" s="342" t="s">
        <v>1549</v>
      </c>
      <c r="B175" s="342"/>
      <c r="C175" s="342"/>
      <c r="D175" s="343">
        <v>1573</v>
      </c>
      <c r="E175" s="343">
        <v>1671</v>
      </c>
      <c r="F175" s="343">
        <v>1731</v>
      </c>
      <c r="G175" s="343">
        <v>1587</v>
      </c>
      <c r="H175" s="343">
        <v>1397</v>
      </c>
      <c r="I175" s="343">
        <v>1272</v>
      </c>
      <c r="J175" s="343">
        <v>1389</v>
      </c>
      <c r="K175" s="343">
        <v>1622</v>
      </c>
      <c r="L175" s="343">
        <v>1684</v>
      </c>
      <c r="M175" s="343">
        <v>1744</v>
      </c>
      <c r="N175" s="343">
        <v>1865</v>
      </c>
      <c r="O175" s="343">
        <v>1799</v>
      </c>
      <c r="P175" s="343">
        <v>1798</v>
      </c>
      <c r="Q175" s="343">
        <v>1821</v>
      </c>
      <c r="R175" s="343">
        <v>1690</v>
      </c>
      <c r="S175" s="343">
        <v>1741</v>
      </c>
      <c r="T175" s="343">
        <v>1856</v>
      </c>
      <c r="U175" s="343">
        <v>1916</v>
      </c>
      <c r="V175" s="343">
        <v>1910</v>
      </c>
      <c r="W175" s="343">
        <v>1989</v>
      </c>
      <c r="X175" s="343">
        <v>1874</v>
      </c>
      <c r="Y175" s="343">
        <v>2032</v>
      </c>
      <c r="Z175" s="343">
        <v>2018</v>
      </c>
      <c r="AA175" s="343">
        <v>2099</v>
      </c>
      <c r="AB175" s="343">
        <v>2043</v>
      </c>
      <c r="AC175" s="343">
        <v>2126</v>
      </c>
      <c r="AD175" s="343">
        <v>2182</v>
      </c>
      <c r="AE175" s="343">
        <v>2226</v>
      </c>
      <c r="AF175" s="343">
        <v>2348</v>
      </c>
      <c r="AG175" s="343">
        <v>2197</v>
      </c>
      <c r="AH175" s="343">
        <v>2053</v>
      </c>
      <c r="AI175" s="343">
        <v>2003</v>
      </c>
      <c r="AJ175" s="343">
        <v>1946</v>
      </c>
      <c r="AK175" s="343">
        <v>1943</v>
      </c>
      <c r="AL175" s="343">
        <v>1986</v>
      </c>
      <c r="AM175" s="343">
        <v>1889</v>
      </c>
      <c r="AN175" s="343">
        <v>1873</v>
      </c>
      <c r="AO175" s="343">
        <v>1790</v>
      </c>
      <c r="AP175" s="343">
        <v>1775</v>
      </c>
      <c r="AQ175" s="343">
        <v>1652</v>
      </c>
      <c r="AR175" s="343">
        <v>1691</v>
      </c>
      <c r="AS175" s="343">
        <v>1800</v>
      </c>
      <c r="AT175" s="343">
        <v>1768</v>
      </c>
      <c r="AU175" s="343">
        <v>1795</v>
      </c>
      <c r="AV175" s="343">
        <v>1861</v>
      </c>
      <c r="AW175" s="343">
        <v>1843</v>
      </c>
      <c r="AX175" s="343">
        <v>1780</v>
      </c>
      <c r="AY175" s="343">
        <v>1763</v>
      </c>
      <c r="AZ175" s="343">
        <v>1823</v>
      </c>
      <c r="BA175" s="343">
        <v>1706</v>
      </c>
      <c r="BB175" s="343">
        <v>1819</v>
      </c>
      <c r="BC175" s="343">
        <v>1830</v>
      </c>
      <c r="BD175" s="343">
        <v>1815</v>
      </c>
      <c r="BE175" s="343">
        <v>1832</v>
      </c>
      <c r="BF175" s="343">
        <v>1896</v>
      </c>
      <c r="BG175" s="343">
        <v>1941</v>
      </c>
      <c r="BH175" s="343">
        <v>1871</v>
      </c>
      <c r="BI175" s="343">
        <v>1857</v>
      </c>
      <c r="BJ175" s="343">
        <v>1816</v>
      </c>
      <c r="BK175" s="343">
        <v>1722</v>
      </c>
      <c r="BL175" s="343">
        <v>1703</v>
      </c>
      <c r="BM175" s="343">
        <v>1808</v>
      </c>
      <c r="BN175" s="343">
        <v>1624</v>
      </c>
      <c r="BO175" s="343">
        <v>1616</v>
      </c>
      <c r="BP175" s="343">
        <v>1625</v>
      </c>
      <c r="BQ175" s="343">
        <v>1601</v>
      </c>
      <c r="BR175" s="343">
        <v>1588</v>
      </c>
      <c r="BS175" s="343">
        <v>1552</v>
      </c>
      <c r="BT175" s="343">
        <v>1599</v>
      </c>
      <c r="BU175" s="343">
        <v>1631</v>
      </c>
      <c r="BV175" s="343">
        <v>1652</v>
      </c>
      <c r="BW175" s="343">
        <v>1749</v>
      </c>
      <c r="BX175" s="343">
        <v>1746</v>
      </c>
      <c r="BY175" s="343">
        <v>1715</v>
      </c>
      <c r="BZ175" s="343">
        <v>1826</v>
      </c>
      <c r="CA175" s="343">
        <v>1824</v>
      </c>
      <c r="CB175" s="343">
        <v>1697</v>
      </c>
      <c r="CC175" s="343">
        <v>1757</v>
      </c>
      <c r="CD175" s="343">
        <v>1702</v>
      </c>
      <c r="CE175" s="343">
        <v>1773</v>
      </c>
      <c r="CF175" s="343">
        <v>1671</v>
      </c>
    </row>
    <row r="176" spans="1:84" x14ac:dyDescent="0.3">
      <c r="A176" s="342" t="s">
        <v>1550</v>
      </c>
      <c r="B176" s="342"/>
      <c r="C176" s="342"/>
      <c r="D176" s="343">
        <v>1626</v>
      </c>
      <c r="E176" s="343">
        <v>1569</v>
      </c>
      <c r="F176" s="343">
        <v>1653</v>
      </c>
      <c r="G176" s="343">
        <v>1716</v>
      </c>
      <c r="H176" s="343">
        <v>1573</v>
      </c>
      <c r="I176" s="343">
        <v>1397</v>
      </c>
      <c r="J176" s="343">
        <v>1253</v>
      </c>
      <c r="K176" s="343">
        <v>1373</v>
      </c>
      <c r="L176" s="343">
        <v>1623</v>
      </c>
      <c r="M176" s="343">
        <v>1670</v>
      </c>
      <c r="N176" s="343">
        <v>1724</v>
      </c>
      <c r="O176" s="343">
        <v>1850</v>
      </c>
      <c r="P176" s="343">
        <v>1784</v>
      </c>
      <c r="Q176" s="343">
        <v>1784</v>
      </c>
      <c r="R176" s="343">
        <v>1807</v>
      </c>
      <c r="S176" s="343">
        <v>1675</v>
      </c>
      <c r="T176" s="343">
        <v>1733</v>
      </c>
      <c r="U176" s="343">
        <v>1842</v>
      </c>
      <c r="V176" s="343">
        <v>1916</v>
      </c>
      <c r="W176" s="343">
        <v>1901</v>
      </c>
      <c r="X176" s="343">
        <v>1978</v>
      </c>
      <c r="Y176" s="343">
        <v>1859</v>
      </c>
      <c r="Z176" s="343">
        <v>2019</v>
      </c>
      <c r="AA176" s="343">
        <v>2009</v>
      </c>
      <c r="AB176" s="343">
        <v>2079</v>
      </c>
      <c r="AC176" s="343">
        <v>2042</v>
      </c>
      <c r="AD176" s="343">
        <v>2126</v>
      </c>
      <c r="AE176" s="343">
        <v>2170</v>
      </c>
      <c r="AF176" s="343">
        <v>2216</v>
      </c>
      <c r="AG176" s="343">
        <v>2335</v>
      </c>
      <c r="AH176" s="343">
        <v>2182</v>
      </c>
      <c r="AI176" s="343">
        <v>2040</v>
      </c>
      <c r="AJ176" s="343">
        <v>1991</v>
      </c>
      <c r="AK176" s="343">
        <v>1934</v>
      </c>
      <c r="AL176" s="343">
        <v>1930</v>
      </c>
      <c r="AM176" s="343">
        <v>1975</v>
      </c>
      <c r="AN176" s="343">
        <v>1875</v>
      </c>
      <c r="AO176" s="343">
        <v>1859</v>
      </c>
      <c r="AP176" s="343">
        <v>1778</v>
      </c>
      <c r="AQ176" s="343">
        <v>1761</v>
      </c>
      <c r="AR176" s="343">
        <v>1639</v>
      </c>
      <c r="AS176" s="343">
        <v>1678</v>
      </c>
      <c r="AT176" s="343">
        <v>1786</v>
      </c>
      <c r="AU176" s="343">
        <v>1752</v>
      </c>
      <c r="AV176" s="343">
        <v>1782</v>
      </c>
      <c r="AW176" s="343">
        <v>1845</v>
      </c>
      <c r="AX176" s="343">
        <v>1829</v>
      </c>
      <c r="AY176" s="343">
        <v>1765</v>
      </c>
      <c r="AZ176" s="343">
        <v>1748</v>
      </c>
      <c r="BA176" s="343">
        <v>1807</v>
      </c>
      <c r="BB176" s="343">
        <v>1691</v>
      </c>
      <c r="BC176" s="343">
        <v>1804</v>
      </c>
      <c r="BD176" s="343">
        <v>1812</v>
      </c>
      <c r="BE176" s="343">
        <v>1800</v>
      </c>
      <c r="BF176" s="343">
        <v>1819</v>
      </c>
      <c r="BG176" s="343">
        <v>1880</v>
      </c>
      <c r="BH176" s="343">
        <v>1924</v>
      </c>
      <c r="BI176" s="343">
        <v>1855</v>
      </c>
      <c r="BJ176" s="343">
        <v>1841</v>
      </c>
      <c r="BK176" s="343">
        <v>1799</v>
      </c>
      <c r="BL176" s="343">
        <v>1705</v>
      </c>
      <c r="BM176" s="343">
        <v>1688</v>
      </c>
      <c r="BN176" s="343">
        <v>1792</v>
      </c>
      <c r="BO176" s="343">
        <v>1609</v>
      </c>
      <c r="BP176" s="343">
        <v>1601</v>
      </c>
      <c r="BQ176" s="343">
        <v>1611</v>
      </c>
      <c r="BR176" s="343">
        <v>1585</v>
      </c>
      <c r="BS176" s="343">
        <v>1574</v>
      </c>
      <c r="BT176" s="343">
        <v>1537</v>
      </c>
      <c r="BU176" s="343">
        <v>1584</v>
      </c>
      <c r="BV176" s="343">
        <v>1616</v>
      </c>
      <c r="BW176" s="343">
        <v>1636</v>
      </c>
      <c r="BX176" s="343">
        <v>1734</v>
      </c>
      <c r="BY176" s="343">
        <v>1729</v>
      </c>
      <c r="BZ176" s="343">
        <v>1699</v>
      </c>
      <c r="CA176" s="343">
        <v>1809</v>
      </c>
      <c r="CB176" s="343">
        <v>1806</v>
      </c>
      <c r="CC176" s="343">
        <v>1681</v>
      </c>
      <c r="CD176" s="343">
        <v>1740</v>
      </c>
      <c r="CE176" s="343">
        <v>1684</v>
      </c>
      <c r="CF176" s="343">
        <v>1755</v>
      </c>
    </row>
    <row r="177" spans="1:84" x14ac:dyDescent="0.3">
      <c r="A177" s="342" t="s">
        <v>1551</v>
      </c>
      <c r="B177" s="342"/>
      <c r="C177" s="342"/>
      <c r="D177" s="343">
        <v>1583</v>
      </c>
      <c r="E177" s="343">
        <v>1624</v>
      </c>
      <c r="F177" s="343">
        <v>1554</v>
      </c>
      <c r="G177" s="343">
        <v>1640</v>
      </c>
      <c r="H177" s="343">
        <v>1698</v>
      </c>
      <c r="I177" s="343">
        <v>1557</v>
      </c>
      <c r="J177" s="343">
        <v>1380</v>
      </c>
      <c r="K177" s="343">
        <v>1241</v>
      </c>
      <c r="L177" s="343">
        <v>1363</v>
      </c>
      <c r="M177" s="343">
        <v>1607</v>
      </c>
      <c r="N177" s="343">
        <v>1659</v>
      </c>
      <c r="O177" s="343">
        <v>1711</v>
      </c>
      <c r="P177" s="343">
        <v>1829</v>
      </c>
      <c r="Q177" s="343">
        <v>1761</v>
      </c>
      <c r="R177" s="343">
        <v>1770</v>
      </c>
      <c r="S177" s="343">
        <v>1786</v>
      </c>
      <c r="T177" s="343">
        <v>1659</v>
      </c>
      <c r="U177" s="343">
        <v>1716</v>
      </c>
      <c r="V177" s="343">
        <v>1816</v>
      </c>
      <c r="W177" s="343">
        <v>1898</v>
      </c>
      <c r="X177" s="343">
        <v>1885</v>
      </c>
      <c r="Y177" s="343">
        <v>1965</v>
      </c>
      <c r="Z177" s="343">
        <v>1843</v>
      </c>
      <c r="AA177" s="343">
        <v>1995</v>
      </c>
      <c r="AB177" s="343">
        <v>1998</v>
      </c>
      <c r="AC177" s="343">
        <v>2054</v>
      </c>
      <c r="AD177" s="343">
        <v>2032</v>
      </c>
      <c r="AE177" s="343">
        <v>2112</v>
      </c>
      <c r="AF177" s="343">
        <v>2154</v>
      </c>
      <c r="AG177" s="343">
        <v>2202</v>
      </c>
      <c r="AH177" s="343">
        <v>2320</v>
      </c>
      <c r="AI177" s="343">
        <v>2166</v>
      </c>
      <c r="AJ177" s="343">
        <v>2023</v>
      </c>
      <c r="AK177" s="343">
        <v>1977</v>
      </c>
      <c r="AL177" s="343">
        <v>1920</v>
      </c>
      <c r="AM177" s="343">
        <v>1916</v>
      </c>
      <c r="AN177" s="343">
        <v>1959</v>
      </c>
      <c r="AO177" s="343">
        <v>1860</v>
      </c>
      <c r="AP177" s="343">
        <v>1846</v>
      </c>
      <c r="AQ177" s="343">
        <v>1764</v>
      </c>
      <c r="AR177" s="343">
        <v>1749</v>
      </c>
      <c r="AS177" s="343">
        <v>1624</v>
      </c>
      <c r="AT177" s="343">
        <v>1665</v>
      </c>
      <c r="AU177" s="343">
        <v>1772</v>
      </c>
      <c r="AV177" s="343">
        <v>1736</v>
      </c>
      <c r="AW177" s="343">
        <v>1768</v>
      </c>
      <c r="AX177" s="343">
        <v>1831</v>
      </c>
      <c r="AY177" s="343">
        <v>1816</v>
      </c>
      <c r="AZ177" s="343">
        <v>1752</v>
      </c>
      <c r="BA177" s="343">
        <v>1735</v>
      </c>
      <c r="BB177" s="343">
        <v>1794</v>
      </c>
      <c r="BC177" s="343">
        <v>1678</v>
      </c>
      <c r="BD177" s="343">
        <v>1793</v>
      </c>
      <c r="BE177" s="343">
        <v>1798</v>
      </c>
      <c r="BF177" s="343">
        <v>1785</v>
      </c>
      <c r="BG177" s="343">
        <v>1805</v>
      </c>
      <c r="BH177" s="343">
        <v>1865</v>
      </c>
      <c r="BI177" s="343">
        <v>1910</v>
      </c>
      <c r="BJ177" s="343">
        <v>1840</v>
      </c>
      <c r="BK177" s="343">
        <v>1824</v>
      </c>
      <c r="BL177" s="343">
        <v>1787</v>
      </c>
      <c r="BM177" s="343">
        <v>1693</v>
      </c>
      <c r="BN177" s="343">
        <v>1677</v>
      </c>
      <c r="BO177" s="343">
        <v>1779</v>
      </c>
      <c r="BP177" s="343">
        <v>1598</v>
      </c>
      <c r="BQ177" s="343">
        <v>1591</v>
      </c>
      <c r="BR177" s="343">
        <v>1601</v>
      </c>
      <c r="BS177" s="343">
        <v>1573</v>
      </c>
      <c r="BT177" s="343">
        <v>1565</v>
      </c>
      <c r="BU177" s="343">
        <v>1528</v>
      </c>
      <c r="BV177" s="343">
        <v>1574</v>
      </c>
      <c r="BW177" s="343">
        <v>1605</v>
      </c>
      <c r="BX177" s="343">
        <v>1625</v>
      </c>
      <c r="BY177" s="343">
        <v>1721</v>
      </c>
      <c r="BZ177" s="343">
        <v>1714</v>
      </c>
      <c r="CA177" s="343">
        <v>1687</v>
      </c>
      <c r="CB177" s="343">
        <v>1795</v>
      </c>
      <c r="CC177" s="343">
        <v>1793</v>
      </c>
      <c r="CD177" s="343">
        <v>1668</v>
      </c>
      <c r="CE177" s="343">
        <v>1727</v>
      </c>
      <c r="CF177" s="343">
        <v>1674</v>
      </c>
    </row>
    <row r="178" spans="1:84" x14ac:dyDescent="0.3">
      <c r="A178" s="342" t="s">
        <v>1552</v>
      </c>
      <c r="B178" s="342"/>
      <c r="C178" s="342"/>
      <c r="D178" s="343">
        <v>1650</v>
      </c>
      <c r="E178" s="343">
        <v>1570</v>
      </c>
      <c r="F178" s="343">
        <v>1606</v>
      </c>
      <c r="G178" s="343">
        <v>1536</v>
      </c>
      <c r="H178" s="343">
        <v>1620</v>
      </c>
      <c r="I178" s="343">
        <v>1685</v>
      </c>
      <c r="J178" s="343">
        <v>1543</v>
      </c>
      <c r="K178" s="343">
        <v>1371</v>
      </c>
      <c r="L178" s="343">
        <v>1230</v>
      </c>
      <c r="M178" s="343">
        <v>1357</v>
      </c>
      <c r="N178" s="343">
        <v>1582</v>
      </c>
      <c r="O178" s="343">
        <v>1640</v>
      </c>
      <c r="P178" s="343">
        <v>1679</v>
      </c>
      <c r="Q178" s="343">
        <v>1797</v>
      </c>
      <c r="R178" s="343">
        <v>1744</v>
      </c>
      <c r="S178" s="343">
        <v>1750</v>
      </c>
      <c r="T178" s="343">
        <v>1771</v>
      </c>
      <c r="U178" s="343">
        <v>1638</v>
      </c>
      <c r="V178" s="343">
        <v>1699</v>
      </c>
      <c r="W178" s="343">
        <v>1801</v>
      </c>
      <c r="X178" s="343">
        <v>1882</v>
      </c>
      <c r="Y178" s="343">
        <v>1866</v>
      </c>
      <c r="Z178" s="343">
        <v>1930</v>
      </c>
      <c r="AA178" s="343">
        <v>1832</v>
      </c>
      <c r="AB178" s="343">
        <v>1988</v>
      </c>
      <c r="AC178" s="343">
        <v>1979</v>
      </c>
      <c r="AD178" s="343">
        <v>2039</v>
      </c>
      <c r="AE178" s="343">
        <v>2017</v>
      </c>
      <c r="AF178" s="343">
        <v>2095</v>
      </c>
      <c r="AG178" s="343">
        <v>2135</v>
      </c>
      <c r="AH178" s="343">
        <v>2183</v>
      </c>
      <c r="AI178" s="343">
        <v>2300</v>
      </c>
      <c r="AJ178" s="343">
        <v>2152</v>
      </c>
      <c r="AK178" s="343">
        <v>2009</v>
      </c>
      <c r="AL178" s="343">
        <v>1967</v>
      </c>
      <c r="AM178" s="343">
        <v>1908</v>
      </c>
      <c r="AN178" s="343">
        <v>1908</v>
      </c>
      <c r="AO178" s="343">
        <v>1947</v>
      </c>
      <c r="AP178" s="343">
        <v>1850</v>
      </c>
      <c r="AQ178" s="343">
        <v>1834</v>
      </c>
      <c r="AR178" s="343">
        <v>1756</v>
      </c>
      <c r="AS178" s="343">
        <v>1742</v>
      </c>
      <c r="AT178" s="343">
        <v>1619</v>
      </c>
      <c r="AU178" s="343">
        <v>1658</v>
      </c>
      <c r="AV178" s="343">
        <v>1766</v>
      </c>
      <c r="AW178" s="343">
        <v>1729</v>
      </c>
      <c r="AX178" s="343">
        <v>1764</v>
      </c>
      <c r="AY178" s="343">
        <v>1824</v>
      </c>
      <c r="AZ178" s="343">
        <v>1810</v>
      </c>
      <c r="BA178" s="343">
        <v>1748</v>
      </c>
      <c r="BB178" s="343">
        <v>1728</v>
      </c>
      <c r="BC178" s="343">
        <v>1787</v>
      </c>
      <c r="BD178" s="343">
        <v>1674</v>
      </c>
      <c r="BE178" s="343">
        <v>1787</v>
      </c>
      <c r="BF178" s="343">
        <v>1792</v>
      </c>
      <c r="BG178" s="343">
        <v>1778</v>
      </c>
      <c r="BH178" s="343">
        <v>1799</v>
      </c>
      <c r="BI178" s="343">
        <v>1857</v>
      </c>
      <c r="BJ178" s="343">
        <v>1902</v>
      </c>
      <c r="BK178" s="343">
        <v>1834</v>
      </c>
      <c r="BL178" s="343">
        <v>1820</v>
      </c>
      <c r="BM178" s="343">
        <v>1783</v>
      </c>
      <c r="BN178" s="343">
        <v>1689</v>
      </c>
      <c r="BO178" s="343">
        <v>1675</v>
      </c>
      <c r="BP178" s="343">
        <v>1776</v>
      </c>
      <c r="BQ178" s="343">
        <v>1595</v>
      </c>
      <c r="BR178" s="343">
        <v>1590</v>
      </c>
      <c r="BS178" s="343">
        <v>1600</v>
      </c>
      <c r="BT178" s="343">
        <v>1573</v>
      </c>
      <c r="BU178" s="343">
        <v>1566</v>
      </c>
      <c r="BV178" s="343">
        <v>1528</v>
      </c>
      <c r="BW178" s="343">
        <v>1572</v>
      </c>
      <c r="BX178" s="343">
        <v>1602</v>
      </c>
      <c r="BY178" s="343">
        <v>1622</v>
      </c>
      <c r="BZ178" s="343">
        <v>1717</v>
      </c>
      <c r="CA178" s="343">
        <v>1708</v>
      </c>
      <c r="CB178" s="343">
        <v>1683</v>
      </c>
      <c r="CC178" s="343">
        <v>1790</v>
      </c>
      <c r="CD178" s="343">
        <v>1787</v>
      </c>
      <c r="CE178" s="343">
        <v>1666</v>
      </c>
      <c r="CF178" s="343">
        <v>1724</v>
      </c>
    </row>
    <row r="179" spans="1:84" x14ac:dyDescent="0.3">
      <c r="A179" s="342" t="s">
        <v>1553</v>
      </c>
      <c r="B179" s="342"/>
      <c r="C179" s="342"/>
      <c r="D179" s="343">
        <v>1625</v>
      </c>
      <c r="E179" s="343">
        <v>1629</v>
      </c>
      <c r="F179" s="343">
        <v>1566</v>
      </c>
      <c r="G179" s="343">
        <v>1589</v>
      </c>
      <c r="H179" s="343">
        <v>1518</v>
      </c>
      <c r="I179" s="343">
        <v>1603</v>
      </c>
      <c r="J179" s="343">
        <v>1668</v>
      </c>
      <c r="K179" s="343">
        <v>1531</v>
      </c>
      <c r="L179" s="343">
        <v>1349</v>
      </c>
      <c r="M179" s="343">
        <v>1214</v>
      </c>
      <c r="N179" s="343">
        <v>1346</v>
      </c>
      <c r="O179" s="343">
        <v>1572</v>
      </c>
      <c r="P179" s="343">
        <v>1618</v>
      </c>
      <c r="Q179" s="343">
        <v>1653</v>
      </c>
      <c r="R179" s="343">
        <v>1783</v>
      </c>
      <c r="S179" s="343">
        <v>1734</v>
      </c>
      <c r="T179" s="343">
        <v>1737</v>
      </c>
      <c r="U179" s="343">
        <v>1761</v>
      </c>
      <c r="V179" s="343">
        <v>1621</v>
      </c>
      <c r="W179" s="343">
        <v>1698</v>
      </c>
      <c r="X179" s="343">
        <v>1775</v>
      </c>
      <c r="Y179" s="343">
        <v>1854</v>
      </c>
      <c r="Z179" s="343">
        <v>1850</v>
      </c>
      <c r="AA179" s="343">
        <v>1916</v>
      </c>
      <c r="AB179" s="343">
        <v>1825</v>
      </c>
      <c r="AC179" s="343">
        <v>1970</v>
      </c>
      <c r="AD179" s="343">
        <v>1971</v>
      </c>
      <c r="AE179" s="343">
        <v>2028</v>
      </c>
      <c r="AF179" s="343">
        <v>2007</v>
      </c>
      <c r="AG179" s="343">
        <v>2085</v>
      </c>
      <c r="AH179" s="343">
        <v>2122</v>
      </c>
      <c r="AI179" s="343">
        <v>2173</v>
      </c>
      <c r="AJ179" s="343">
        <v>2286</v>
      </c>
      <c r="AK179" s="343">
        <v>2137</v>
      </c>
      <c r="AL179" s="343">
        <v>1995</v>
      </c>
      <c r="AM179" s="343">
        <v>1955</v>
      </c>
      <c r="AN179" s="343">
        <v>1894</v>
      </c>
      <c r="AO179" s="343">
        <v>1896</v>
      </c>
      <c r="AP179" s="343">
        <v>1934</v>
      </c>
      <c r="AQ179" s="343">
        <v>1839</v>
      </c>
      <c r="AR179" s="343">
        <v>1823</v>
      </c>
      <c r="AS179" s="343">
        <v>1746</v>
      </c>
      <c r="AT179" s="343">
        <v>1733</v>
      </c>
      <c r="AU179" s="343">
        <v>1610</v>
      </c>
      <c r="AV179" s="343">
        <v>1652</v>
      </c>
      <c r="AW179" s="343">
        <v>1761</v>
      </c>
      <c r="AX179" s="343">
        <v>1724</v>
      </c>
      <c r="AY179" s="343">
        <v>1757</v>
      </c>
      <c r="AZ179" s="343">
        <v>1819</v>
      </c>
      <c r="BA179" s="343">
        <v>1804</v>
      </c>
      <c r="BB179" s="343">
        <v>1741</v>
      </c>
      <c r="BC179" s="343">
        <v>1725</v>
      </c>
      <c r="BD179" s="343">
        <v>1780</v>
      </c>
      <c r="BE179" s="343">
        <v>1667</v>
      </c>
      <c r="BF179" s="343">
        <v>1779</v>
      </c>
      <c r="BG179" s="343">
        <v>1786</v>
      </c>
      <c r="BH179" s="343">
        <v>1770</v>
      </c>
      <c r="BI179" s="343">
        <v>1794</v>
      </c>
      <c r="BJ179" s="343">
        <v>1849</v>
      </c>
      <c r="BK179" s="343">
        <v>1896</v>
      </c>
      <c r="BL179" s="343">
        <v>1826</v>
      </c>
      <c r="BM179" s="343">
        <v>1812</v>
      </c>
      <c r="BN179" s="343">
        <v>1776</v>
      </c>
      <c r="BO179" s="343">
        <v>1682</v>
      </c>
      <c r="BP179" s="343">
        <v>1668</v>
      </c>
      <c r="BQ179" s="343">
        <v>1768</v>
      </c>
      <c r="BR179" s="343">
        <v>1589</v>
      </c>
      <c r="BS179" s="343">
        <v>1584</v>
      </c>
      <c r="BT179" s="343">
        <v>1594</v>
      </c>
      <c r="BU179" s="343">
        <v>1567</v>
      </c>
      <c r="BV179" s="343">
        <v>1560</v>
      </c>
      <c r="BW179" s="343">
        <v>1521</v>
      </c>
      <c r="BX179" s="343">
        <v>1565</v>
      </c>
      <c r="BY179" s="343">
        <v>1596</v>
      </c>
      <c r="BZ179" s="343">
        <v>1617</v>
      </c>
      <c r="CA179" s="343">
        <v>1712</v>
      </c>
      <c r="CB179" s="343">
        <v>1702</v>
      </c>
      <c r="CC179" s="343">
        <v>1677</v>
      </c>
      <c r="CD179" s="343">
        <v>1784</v>
      </c>
      <c r="CE179" s="343">
        <v>1781</v>
      </c>
      <c r="CF179" s="343">
        <v>1661</v>
      </c>
    </row>
    <row r="180" spans="1:84" x14ac:dyDescent="0.3">
      <c r="A180" s="342" t="s">
        <v>1554</v>
      </c>
      <c r="B180" s="342"/>
      <c r="C180" s="342"/>
      <c r="D180" s="343">
        <v>1600</v>
      </c>
      <c r="E180" s="343">
        <v>1589</v>
      </c>
      <c r="F180" s="343">
        <v>1613</v>
      </c>
      <c r="G180" s="343">
        <v>1553</v>
      </c>
      <c r="H180" s="343">
        <v>1568</v>
      </c>
      <c r="I180" s="343">
        <v>1496</v>
      </c>
      <c r="J180" s="343">
        <v>1586</v>
      </c>
      <c r="K180" s="343">
        <v>1650</v>
      </c>
      <c r="L180" s="343">
        <v>1523</v>
      </c>
      <c r="M180" s="343">
        <v>1328</v>
      </c>
      <c r="N180" s="343">
        <v>1199</v>
      </c>
      <c r="O180" s="343">
        <v>1323</v>
      </c>
      <c r="P180" s="343">
        <v>1561</v>
      </c>
      <c r="Q180" s="343">
        <v>1587</v>
      </c>
      <c r="R180" s="343">
        <v>1638</v>
      </c>
      <c r="S180" s="343">
        <v>1773</v>
      </c>
      <c r="T180" s="343">
        <v>1707</v>
      </c>
      <c r="U180" s="343">
        <v>1718</v>
      </c>
      <c r="V180" s="343">
        <v>1738</v>
      </c>
      <c r="W180" s="343">
        <v>1598</v>
      </c>
      <c r="X180" s="343">
        <v>1686</v>
      </c>
      <c r="Y180" s="343">
        <v>1757</v>
      </c>
      <c r="Z180" s="343">
        <v>1845</v>
      </c>
      <c r="AA180" s="343">
        <v>1821</v>
      </c>
      <c r="AB180" s="343">
        <v>1904</v>
      </c>
      <c r="AC180" s="343">
        <v>1820</v>
      </c>
      <c r="AD180" s="343">
        <v>1958</v>
      </c>
      <c r="AE180" s="343">
        <v>1952</v>
      </c>
      <c r="AF180" s="343">
        <v>2010</v>
      </c>
      <c r="AG180" s="343">
        <v>1989</v>
      </c>
      <c r="AH180" s="343">
        <v>2065</v>
      </c>
      <c r="AI180" s="343">
        <v>2102</v>
      </c>
      <c r="AJ180" s="343">
        <v>2155</v>
      </c>
      <c r="AK180" s="343">
        <v>2265</v>
      </c>
      <c r="AL180" s="343">
        <v>2118</v>
      </c>
      <c r="AM180" s="343">
        <v>1975</v>
      </c>
      <c r="AN180" s="343">
        <v>1937</v>
      </c>
      <c r="AO180" s="343">
        <v>1876</v>
      </c>
      <c r="AP180" s="343">
        <v>1878</v>
      </c>
      <c r="AQ180" s="343">
        <v>1917</v>
      </c>
      <c r="AR180" s="343">
        <v>1823</v>
      </c>
      <c r="AS180" s="343">
        <v>1807</v>
      </c>
      <c r="AT180" s="343">
        <v>1733</v>
      </c>
      <c r="AU180" s="343">
        <v>1719</v>
      </c>
      <c r="AV180" s="343">
        <v>1596</v>
      </c>
      <c r="AW180" s="343">
        <v>1640</v>
      </c>
      <c r="AX180" s="343">
        <v>1747</v>
      </c>
      <c r="AY180" s="343">
        <v>1710</v>
      </c>
      <c r="AZ180" s="343">
        <v>1741</v>
      </c>
      <c r="BA180" s="343">
        <v>1804</v>
      </c>
      <c r="BB180" s="343">
        <v>1789</v>
      </c>
      <c r="BC180" s="343">
        <v>1727</v>
      </c>
      <c r="BD180" s="343">
        <v>1711</v>
      </c>
      <c r="BE180" s="343">
        <v>1766</v>
      </c>
      <c r="BF180" s="343">
        <v>1654</v>
      </c>
      <c r="BG180" s="343">
        <v>1766</v>
      </c>
      <c r="BH180" s="343">
        <v>1772</v>
      </c>
      <c r="BI180" s="343">
        <v>1756</v>
      </c>
      <c r="BJ180" s="343">
        <v>1782</v>
      </c>
      <c r="BK180" s="343">
        <v>1836</v>
      </c>
      <c r="BL180" s="343">
        <v>1881</v>
      </c>
      <c r="BM180" s="343">
        <v>1811</v>
      </c>
      <c r="BN180" s="343">
        <v>1798</v>
      </c>
      <c r="BO180" s="343">
        <v>1760</v>
      </c>
      <c r="BP180" s="343">
        <v>1667</v>
      </c>
      <c r="BQ180" s="343">
        <v>1655</v>
      </c>
      <c r="BR180" s="343">
        <v>1752</v>
      </c>
      <c r="BS180" s="343">
        <v>1574</v>
      </c>
      <c r="BT180" s="343">
        <v>1569</v>
      </c>
      <c r="BU180" s="343">
        <v>1580</v>
      </c>
      <c r="BV180" s="343">
        <v>1555</v>
      </c>
      <c r="BW180" s="343">
        <v>1548</v>
      </c>
      <c r="BX180" s="343">
        <v>1509</v>
      </c>
      <c r="BY180" s="343">
        <v>1552</v>
      </c>
      <c r="BZ180" s="343">
        <v>1583</v>
      </c>
      <c r="CA180" s="343">
        <v>1604</v>
      </c>
      <c r="CB180" s="343">
        <v>1697</v>
      </c>
      <c r="CC180" s="343">
        <v>1688</v>
      </c>
      <c r="CD180" s="343">
        <v>1665</v>
      </c>
      <c r="CE180" s="343">
        <v>1770</v>
      </c>
      <c r="CF180" s="343">
        <v>1768</v>
      </c>
    </row>
    <row r="181" spans="1:84" x14ac:dyDescent="0.3">
      <c r="A181" s="342" t="s">
        <v>1555</v>
      </c>
      <c r="B181" s="342"/>
      <c r="C181" s="342"/>
      <c r="D181" s="343">
        <v>1599</v>
      </c>
      <c r="E181" s="343">
        <v>1583</v>
      </c>
      <c r="F181" s="343">
        <v>1568</v>
      </c>
      <c r="G181" s="343">
        <v>1590</v>
      </c>
      <c r="H181" s="343">
        <v>1540</v>
      </c>
      <c r="I181" s="343">
        <v>1557</v>
      </c>
      <c r="J181" s="343">
        <v>1475</v>
      </c>
      <c r="K181" s="343">
        <v>1575</v>
      </c>
      <c r="L181" s="343">
        <v>1639</v>
      </c>
      <c r="M181" s="343">
        <v>1500</v>
      </c>
      <c r="N181" s="343">
        <v>1316</v>
      </c>
      <c r="O181" s="343">
        <v>1182</v>
      </c>
      <c r="P181" s="343">
        <v>1305</v>
      </c>
      <c r="Q181" s="343">
        <v>1534</v>
      </c>
      <c r="R181" s="343">
        <v>1575</v>
      </c>
      <c r="S181" s="343">
        <v>1620</v>
      </c>
      <c r="T181" s="343">
        <v>1748</v>
      </c>
      <c r="U181" s="343">
        <v>1696</v>
      </c>
      <c r="V181" s="343">
        <v>1697</v>
      </c>
      <c r="W181" s="343">
        <v>1717</v>
      </c>
      <c r="X181" s="343">
        <v>1581</v>
      </c>
      <c r="Y181" s="343">
        <v>1674</v>
      </c>
      <c r="Z181" s="343">
        <v>1742</v>
      </c>
      <c r="AA181" s="343">
        <v>1818</v>
      </c>
      <c r="AB181" s="343">
        <v>1791</v>
      </c>
      <c r="AC181" s="343">
        <v>1891</v>
      </c>
      <c r="AD181" s="343">
        <v>1803</v>
      </c>
      <c r="AE181" s="343">
        <v>1939</v>
      </c>
      <c r="AF181" s="343">
        <v>1933</v>
      </c>
      <c r="AG181" s="343">
        <v>1992</v>
      </c>
      <c r="AH181" s="343">
        <v>1972</v>
      </c>
      <c r="AI181" s="343">
        <v>2046</v>
      </c>
      <c r="AJ181" s="343">
        <v>2080</v>
      </c>
      <c r="AK181" s="343">
        <v>2138</v>
      </c>
      <c r="AL181" s="343">
        <v>2246</v>
      </c>
      <c r="AM181" s="343">
        <v>2098</v>
      </c>
      <c r="AN181" s="343">
        <v>1956</v>
      </c>
      <c r="AO181" s="343">
        <v>1919</v>
      </c>
      <c r="AP181" s="343">
        <v>1858</v>
      </c>
      <c r="AQ181" s="343">
        <v>1860</v>
      </c>
      <c r="AR181" s="343">
        <v>1899</v>
      </c>
      <c r="AS181" s="343">
        <v>1805</v>
      </c>
      <c r="AT181" s="343">
        <v>1791</v>
      </c>
      <c r="AU181" s="343">
        <v>1717</v>
      </c>
      <c r="AV181" s="343">
        <v>1703</v>
      </c>
      <c r="AW181" s="343">
        <v>1580</v>
      </c>
      <c r="AX181" s="343">
        <v>1625</v>
      </c>
      <c r="AY181" s="343">
        <v>1730</v>
      </c>
      <c r="AZ181" s="343">
        <v>1693</v>
      </c>
      <c r="BA181" s="343">
        <v>1724</v>
      </c>
      <c r="BB181" s="343">
        <v>1787</v>
      </c>
      <c r="BC181" s="343">
        <v>1772</v>
      </c>
      <c r="BD181" s="343">
        <v>1711</v>
      </c>
      <c r="BE181" s="343">
        <v>1696</v>
      </c>
      <c r="BF181" s="343">
        <v>1751</v>
      </c>
      <c r="BG181" s="343">
        <v>1640</v>
      </c>
      <c r="BH181" s="343">
        <v>1752</v>
      </c>
      <c r="BI181" s="343">
        <v>1757</v>
      </c>
      <c r="BJ181" s="343">
        <v>1742</v>
      </c>
      <c r="BK181" s="343">
        <v>1768</v>
      </c>
      <c r="BL181" s="343">
        <v>1822</v>
      </c>
      <c r="BM181" s="343">
        <v>1869</v>
      </c>
      <c r="BN181" s="343">
        <v>1797</v>
      </c>
      <c r="BO181" s="343">
        <v>1783</v>
      </c>
      <c r="BP181" s="343">
        <v>1745</v>
      </c>
      <c r="BQ181" s="343">
        <v>1653</v>
      </c>
      <c r="BR181" s="343">
        <v>1641</v>
      </c>
      <c r="BS181" s="343">
        <v>1737</v>
      </c>
      <c r="BT181" s="343">
        <v>1561</v>
      </c>
      <c r="BU181" s="343">
        <v>1555</v>
      </c>
      <c r="BV181" s="343">
        <v>1566</v>
      </c>
      <c r="BW181" s="343">
        <v>1542</v>
      </c>
      <c r="BX181" s="343">
        <v>1535</v>
      </c>
      <c r="BY181" s="343">
        <v>1499</v>
      </c>
      <c r="BZ181" s="343">
        <v>1541</v>
      </c>
      <c r="CA181" s="343">
        <v>1572</v>
      </c>
      <c r="CB181" s="343">
        <v>1594</v>
      </c>
      <c r="CC181" s="343">
        <v>1685</v>
      </c>
      <c r="CD181" s="343">
        <v>1676</v>
      </c>
      <c r="CE181" s="343">
        <v>1653</v>
      </c>
      <c r="CF181" s="343">
        <v>1757</v>
      </c>
    </row>
    <row r="182" spans="1:84" x14ac:dyDescent="0.3">
      <c r="A182" s="342" t="s">
        <v>1556</v>
      </c>
      <c r="B182" s="342"/>
      <c r="C182" s="342"/>
      <c r="D182" s="343">
        <v>1506</v>
      </c>
      <c r="E182" s="343">
        <v>1577</v>
      </c>
      <c r="F182" s="343">
        <v>1556</v>
      </c>
      <c r="G182" s="343">
        <v>1548</v>
      </c>
      <c r="H182" s="343">
        <v>1560</v>
      </c>
      <c r="I182" s="343">
        <v>1519</v>
      </c>
      <c r="J182" s="343">
        <v>1531</v>
      </c>
      <c r="K182" s="343">
        <v>1462</v>
      </c>
      <c r="L182" s="343">
        <v>1568</v>
      </c>
      <c r="M182" s="343">
        <v>1618</v>
      </c>
      <c r="N182" s="343">
        <v>1483</v>
      </c>
      <c r="O182" s="343">
        <v>1304</v>
      </c>
      <c r="P182" s="343">
        <v>1152</v>
      </c>
      <c r="Q182" s="343">
        <v>1291</v>
      </c>
      <c r="R182" s="343">
        <v>1516</v>
      </c>
      <c r="S182" s="343">
        <v>1556</v>
      </c>
      <c r="T182" s="343">
        <v>1595</v>
      </c>
      <c r="U182" s="343">
        <v>1718</v>
      </c>
      <c r="V182" s="343">
        <v>1683</v>
      </c>
      <c r="W182" s="343">
        <v>1672</v>
      </c>
      <c r="X182" s="343">
        <v>1707</v>
      </c>
      <c r="Y182" s="343">
        <v>1575</v>
      </c>
      <c r="Z182" s="343">
        <v>1644</v>
      </c>
      <c r="AA182" s="343">
        <v>1727</v>
      </c>
      <c r="AB182" s="343">
        <v>1785</v>
      </c>
      <c r="AC182" s="343">
        <v>1773</v>
      </c>
      <c r="AD182" s="343">
        <v>1871</v>
      </c>
      <c r="AE182" s="343">
        <v>1785</v>
      </c>
      <c r="AF182" s="343">
        <v>1920</v>
      </c>
      <c r="AG182" s="343">
        <v>1916</v>
      </c>
      <c r="AH182" s="343">
        <v>1976</v>
      </c>
      <c r="AI182" s="343">
        <v>1955</v>
      </c>
      <c r="AJ182" s="343">
        <v>2029</v>
      </c>
      <c r="AK182" s="343">
        <v>2063</v>
      </c>
      <c r="AL182" s="343">
        <v>2122</v>
      </c>
      <c r="AM182" s="343">
        <v>2228</v>
      </c>
      <c r="AN182" s="343">
        <v>2080</v>
      </c>
      <c r="AO182" s="343">
        <v>1939</v>
      </c>
      <c r="AP182" s="343">
        <v>1904</v>
      </c>
      <c r="AQ182" s="343">
        <v>1843</v>
      </c>
      <c r="AR182" s="343">
        <v>1844</v>
      </c>
      <c r="AS182" s="343">
        <v>1885</v>
      </c>
      <c r="AT182" s="343">
        <v>1793</v>
      </c>
      <c r="AU182" s="343">
        <v>1780</v>
      </c>
      <c r="AV182" s="343">
        <v>1706</v>
      </c>
      <c r="AW182" s="343">
        <v>1692</v>
      </c>
      <c r="AX182" s="343">
        <v>1571</v>
      </c>
      <c r="AY182" s="343">
        <v>1617</v>
      </c>
      <c r="AZ182" s="343">
        <v>1719</v>
      </c>
      <c r="BA182" s="343">
        <v>1685</v>
      </c>
      <c r="BB182" s="343">
        <v>1718</v>
      </c>
      <c r="BC182" s="343">
        <v>1777</v>
      </c>
      <c r="BD182" s="343">
        <v>1763</v>
      </c>
      <c r="BE182" s="343">
        <v>1702</v>
      </c>
      <c r="BF182" s="343">
        <v>1686</v>
      </c>
      <c r="BG182" s="343">
        <v>1742</v>
      </c>
      <c r="BH182" s="343">
        <v>1634</v>
      </c>
      <c r="BI182" s="343">
        <v>1743</v>
      </c>
      <c r="BJ182" s="343">
        <v>1748</v>
      </c>
      <c r="BK182" s="343">
        <v>1733</v>
      </c>
      <c r="BL182" s="343">
        <v>1761</v>
      </c>
      <c r="BM182" s="343">
        <v>1814</v>
      </c>
      <c r="BN182" s="343">
        <v>1862</v>
      </c>
      <c r="BO182" s="343">
        <v>1788</v>
      </c>
      <c r="BP182" s="343">
        <v>1773</v>
      </c>
      <c r="BQ182" s="343">
        <v>1737</v>
      </c>
      <c r="BR182" s="343">
        <v>1646</v>
      </c>
      <c r="BS182" s="343">
        <v>1633</v>
      </c>
      <c r="BT182" s="343">
        <v>1731</v>
      </c>
      <c r="BU182" s="343">
        <v>1557</v>
      </c>
      <c r="BV182" s="343">
        <v>1551</v>
      </c>
      <c r="BW182" s="343">
        <v>1561</v>
      </c>
      <c r="BX182" s="343">
        <v>1537</v>
      </c>
      <c r="BY182" s="343">
        <v>1531</v>
      </c>
      <c r="BZ182" s="343">
        <v>1496</v>
      </c>
      <c r="CA182" s="343">
        <v>1537</v>
      </c>
      <c r="CB182" s="343">
        <v>1568</v>
      </c>
      <c r="CC182" s="343">
        <v>1589</v>
      </c>
      <c r="CD182" s="343">
        <v>1679</v>
      </c>
      <c r="CE182" s="343">
        <v>1670</v>
      </c>
      <c r="CF182" s="343">
        <v>1647</v>
      </c>
    </row>
    <row r="183" spans="1:84" x14ac:dyDescent="0.3">
      <c r="A183" s="342" t="s">
        <v>1557</v>
      </c>
      <c r="B183" s="342"/>
      <c r="C183" s="342"/>
      <c r="D183" s="343">
        <v>1430</v>
      </c>
      <c r="E183" s="343">
        <v>1481</v>
      </c>
      <c r="F183" s="343">
        <v>1551</v>
      </c>
      <c r="G183" s="343">
        <v>1537</v>
      </c>
      <c r="H183" s="343">
        <v>1521</v>
      </c>
      <c r="I183" s="343">
        <v>1538</v>
      </c>
      <c r="J183" s="343">
        <v>1497</v>
      </c>
      <c r="K183" s="343">
        <v>1504</v>
      </c>
      <c r="L183" s="343">
        <v>1443</v>
      </c>
      <c r="M183" s="343">
        <v>1547</v>
      </c>
      <c r="N183" s="343">
        <v>1600</v>
      </c>
      <c r="O183" s="343">
        <v>1470</v>
      </c>
      <c r="P183" s="343">
        <v>1288</v>
      </c>
      <c r="Q183" s="343">
        <v>1142</v>
      </c>
      <c r="R183" s="343">
        <v>1272</v>
      </c>
      <c r="S183" s="343">
        <v>1492</v>
      </c>
      <c r="T183" s="343">
        <v>1534</v>
      </c>
      <c r="U183" s="343">
        <v>1561</v>
      </c>
      <c r="V183" s="343">
        <v>1686</v>
      </c>
      <c r="W183" s="343">
        <v>1657</v>
      </c>
      <c r="X183" s="343">
        <v>1652</v>
      </c>
      <c r="Y183" s="343">
        <v>1684</v>
      </c>
      <c r="Z183" s="343">
        <v>1566</v>
      </c>
      <c r="AA183" s="343">
        <v>1608</v>
      </c>
      <c r="AB183" s="343">
        <v>1711</v>
      </c>
      <c r="AC183" s="343">
        <v>1765</v>
      </c>
      <c r="AD183" s="343">
        <v>1757</v>
      </c>
      <c r="AE183" s="343">
        <v>1846</v>
      </c>
      <c r="AF183" s="343">
        <v>1762</v>
      </c>
      <c r="AG183" s="343">
        <v>1893</v>
      </c>
      <c r="AH183" s="343">
        <v>1890</v>
      </c>
      <c r="AI183" s="343">
        <v>1950</v>
      </c>
      <c r="AJ183" s="343">
        <v>1929</v>
      </c>
      <c r="AK183" s="343">
        <v>2004</v>
      </c>
      <c r="AL183" s="343">
        <v>2037</v>
      </c>
      <c r="AM183" s="343">
        <v>2099</v>
      </c>
      <c r="AN183" s="343">
        <v>2202</v>
      </c>
      <c r="AO183" s="343">
        <v>2057</v>
      </c>
      <c r="AP183" s="343">
        <v>1917</v>
      </c>
      <c r="AQ183" s="343">
        <v>1883</v>
      </c>
      <c r="AR183" s="343">
        <v>1824</v>
      </c>
      <c r="AS183" s="343">
        <v>1824</v>
      </c>
      <c r="AT183" s="343">
        <v>1865</v>
      </c>
      <c r="AU183" s="343">
        <v>1774</v>
      </c>
      <c r="AV183" s="343">
        <v>1761</v>
      </c>
      <c r="AW183" s="343">
        <v>1689</v>
      </c>
      <c r="AX183" s="343">
        <v>1677</v>
      </c>
      <c r="AY183" s="343">
        <v>1558</v>
      </c>
      <c r="AZ183" s="343">
        <v>1604</v>
      </c>
      <c r="BA183" s="343">
        <v>1703</v>
      </c>
      <c r="BB183" s="343">
        <v>1672</v>
      </c>
      <c r="BC183" s="343">
        <v>1703</v>
      </c>
      <c r="BD183" s="343">
        <v>1762</v>
      </c>
      <c r="BE183" s="343">
        <v>1750</v>
      </c>
      <c r="BF183" s="343">
        <v>1689</v>
      </c>
      <c r="BG183" s="343">
        <v>1674</v>
      </c>
      <c r="BH183" s="343">
        <v>1730</v>
      </c>
      <c r="BI183" s="343">
        <v>1623</v>
      </c>
      <c r="BJ183" s="343">
        <v>1730</v>
      </c>
      <c r="BK183" s="343">
        <v>1736</v>
      </c>
      <c r="BL183" s="343">
        <v>1722</v>
      </c>
      <c r="BM183" s="343">
        <v>1750</v>
      </c>
      <c r="BN183" s="343">
        <v>1800</v>
      </c>
      <c r="BO183" s="343">
        <v>1847</v>
      </c>
      <c r="BP183" s="343">
        <v>1775</v>
      </c>
      <c r="BQ183" s="343">
        <v>1761</v>
      </c>
      <c r="BR183" s="343">
        <v>1725</v>
      </c>
      <c r="BS183" s="343">
        <v>1637</v>
      </c>
      <c r="BT183" s="343">
        <v>1623</v>
      </c>
      <c r="BU183" s="343">
        <v>1720</v>
      </c>
      <c r="BV183" s="343">
        <v>1549</v>
      </c>
      <c r="BW183" s="343">
        <v>1542</v>
      </c>
      <c r="BX183" s="343">
        <v>1552</v>
      </c>
      <c r="BY183" s="343">
        <v>1527</v>
      </c>
      <c r="BZ183" s="343">
        <v>1522</v>
      </c>
      <c r="CA183" s="343">
        <v>1487</v>
      </c>
      <c r="CB183" s="343">
        <v>1529</v>
      </c>
      <c r="CC183" s="343">
        <v>1561</v>
      </c>
      <c r="CD183" s="343">
        <v>1582</v>
      </c>
      <c r="CE183" s="343">
        <v>1667</v>
      </c>
      <c r="CF183" s="343">
        <v>1660</v>
      </c>
    </row>
    <row r="184" spans="1:84" x14ac:dyDescent="0.3">
      <c r="A184" s="342" t="s">
        <v>1558</v>
      </c>
      <c r="B184" s="342"/>
      <c r="C184" s="342"/>
      <c r="D184" s="343">
        <v>1381</v>
      </c>
      <c r="E184" s="343">
        <v>1395</v>
      </c>
      <c r="F184" s="343">
        <v>1457</v>
      </c>
      <c r="G184" s="343">
        <v>1516</v>
      </c>
      <c r="H184" s="343">
        <v>1507</v>
      </c>
      <c r="I184" s="343">
        <v>1501</v>
      </c>
      <c r="J184" s="343">
        <v>1494</v>
      </c>
      <c r="K184" s="343">
        <v>1468</v>
      </c>
      <c r="L184" s="343">
        <v>1481</v>
      </c>
      <c r="M184" s="343">
        <v>1427</v>
      </c>
      <c r="N184" s="343">
        <v>1529</v>
      </c>
      <c r="O184" s="343">
        <v>1584</v>
      </c>
      <c r="P184" s="343">
        <v>1454</v>
      </c>
      <c r="Q184" s="343">
        <v>1266</v>
      </c>
      <c r="R184" s="343">
        <v>1130</v>
      </c>
      <c r="S184" s="343">
        <v>1259</v>
      </c>
      <c r="T184" s="343">
        <v>1469</v>
      </c>
      <c r="U184" s="343">
        <v>1510</v>
      </c>
      <c r="V184" s="343">
        <v>1541</v>
      </c>
      <c r="W184" s="343">
        <v>1665</v>
      </c>
      <c r="X184" s="343">
        <v>1642</v>
      </c>
      <c r="Y184" s="343">
        <v>1636</v>
      </c>
      <c r="Z184" s="343">
        <v>1666</v>
      </c>
      <c r="AA184" s="343">
        <v>1547</v>
      </c>
      <c r="AB184" s="343">
        <v>1595</v>
      </c>
      <c r="AC184" s="343">
        <v>1688</v>
      </c>
      <c r="AD184" s="343">
        <v>1744</v>
      </c>
      <c r="AE184" s="343">
        <v>1736</v>
      </c>
      <c r="AF184" s="343">
        <v>1823</v>
      </c>
      <c r="AG184" s="343">
        <v>1741</v>
      </c>
      <c r="AH184" s="343">
        <v>1871</v>
      </c>
      <c r="AI184" s="343">
        <v>1868</v>
      </c>
      <c r="AJ184" s="343">
        <v>1928</v>
      </c>
      <c r="AK184" s="343">
        <v>1907</v>
      </c>
      <c r="AL184" s="343">
        <v>1982</v>
      </c>
      <c r="AM184" s="343">
        <v>2015</v>
      </c>
      <c r="AN184" s="343">
        <v>2077</v>
      </c>
      <c r="AO184" s="343">
        <v>2181</v>
      </c>
      <c r="AP184" s="343">
        <v>2035</v>
      </c>
      <c r="AQ184" s="343">
        <v>1898</v>
      </c>
      <c r="AR184" s="343">
        <v>1864</v>
      </c>
      <c r="AS184" s="343">
        <v>1806</v>
      </c>
      <c r="AT184" s="343">
        <v>1805</v>
      </c>
      <c r="AU184" s="343">
        <v>1847</v>
      </c>
      <c r="AV184" s="343">
        <v>1757</v>
      </c>
      <c r="AW184" s="343">
        <v>1743</v>
      </c>
      <c r="AX184" s="343">
        <v>1672</v>
      </c>
      <c r="AY184" s="343">
        <v>1659</v>
      </c>
      <c r="AZ184" s="343">
        <v>1541</v>
      </c>
      <c r="BA184" s="343">
        <v>1586</v>
      </c>
      <c r="BB184" s="343">
        <v>1686</v>
      </c>
      <c r="BC184" s="343">
        <v>1654</v>
      </c>
      <c r="BD184" s="343">
        <v>1686</v>
      </c>
      <c r="BE184" s="343">
        <v>1745</v>
      </c>
      <c r="BF184" s="343">
        <v>1733</v>
      </c>
      <c r="BG184" s="343">
        <v>1674</v>
      </c>
      <c r="BH184" s="343">
        <v>1658</v>
      </c>
      <c r="BI184" s="343">
        <v>1715</v>
      </c>
      <c r="BJ184" s="343">
        <v>1608</v>
      </c>
      <c r="BK184" s="343">
        <v>1716</v>
      </c>
      <c r="BL184" s="343">
        <v>1722</v>
      </c>
      <c r="BM184" s="343">
        <v>1707</v>
      </c>
      <c r="BN184" s="343">
        <v>1735</v>
      </c>
      <c r="BO184" s="343">
        <v>1786</v>
      </c>
      <c r="BP184" s="343">
        <v>1833</v>
      </c>
      <c r="BQ184" s="343">
        <v>1761</v>
      </c>
      <c r="BR184" s="343">
        <v>1746</v>
      </c>
      <c r="BS184" s="343">
        <v>1711</v>
      </c>
      <c r="BT184" s="343">
        <v>1622</v>
      </c>
      <c r="BU184" s="343">
        <v>1608</v>
      </c>
      <c r="BV184" s="343">
        <v>1706</v>
      </c>
      <c r="BW184" s="343">
        <v>1535</v>
      </c>
      <c r="BX184" s="343">
        <v>1528</v>
      </c>
      <c r="BY184" s="343">
        <v>1538</v>
      </c>
      <c r="BZ184" s="343">
        <v>1513</v>
      </c>
      <c r="CA184" s="343">
        <v>1508</v>
      </c>
      <c r="CB184" s="343">
        <v>1475</v>
      </c>
      <c r="CC184" s="343">
        <v>1516</v>
      </c>
      <c r="CD184" s="343">
        <v>1547</v>
      </c>
      <c r="CE184" s="343">
        <v>1568</v>
      </c>
      <c r="CF184" s="343">
        <v>1654</v>
      </c>
    </row>
    <row r="185" spans="1:84" x14ac:dyDescent="0.3">
      <c r="A185" s="342" t="s">
        <v>1559</v>
      </c>
      <c r="B185" s="342"/>
      <c r="C185" s="342"/>
      <c r="D185" s="343">
        <v>1375</v>
      </c>
      <c r="E185" s="343">
        <v>1364</v>
      </c>
      <c r="F185" s="343">
        <v>1375</v>
      </c>
      <c r="G185" s="343">
        <v>1437</v>
      </c>
      <c r="H185" s="343">
        <v>1498</v>
      </c>
      <c r="I185" s="343">
        <v>1478</v>
      </c>
      <c r="J185" s="343">
        <v>1470</v>
      </c>
      <c r="K185" s="343">
        <v>1468</v>
      </c>
      <c r="L185" s="343">
        <v>1438</v>
      </c>
      <c r="M185" s="343">
        <v>1457</v>
      </c>
      <c r="N185" s="343">
        <v>1402</v>
      </c>
      <c r="O185" s="343">
        <v>1508</v>
      </c>
      <c r="P185" s="343">
        <v>1551</v>
      </c>
      <c r="Q185" s="343">
        <v>1435</v>
      </c>
      <c r="R185" s="343">
        <v>1242</v>
      </c>
      <c r="S185" s="343">
        <v>1120</v>
      </c>
      <c r="T185" s="343">
        <v>1234</v>
      </c>
      <c r="U185" s="343">
        <v>1445</v>
      </c>
      <c r="V185" s="343">
        <v>1486</v>
      </c>
      <c r="W185" s="343">
        <v>1528</v>
      </c>
      <c r="X185" s="343">
        <v>1644</v>
      </c>
      <c r="Y185" s="343">
        <v>1627</v>
      </c>
      <c r="Z185" s="343">
        <v>1609</v>
      </c>
      <c r="AA185" s="343">
        <v>1638</v>
      </c>
      <c r="AB185" s="343">
        <v>1527</v>
      </c>
      <c r="AC185" s="343">
        <v>1573</v>
      </c>
      <c r="AD185" s="343">
        <v>1668</v>
      </c>
      <c r="AE185" s="343">
        <v>1722</v>
      </c>
      <c r="AF185" s="343">
        <v>1715</v>
      </c>
      <c r="AG185" s="343">
        <v>1802</v>
      </c>
      <c r="AH185" s="343">
        <v>1723</v>
      </c>
      <c r="AI185" s="343">
        <v>1851</v>
      </c>
      <c r="AJ185" s="343">
        <v>1849</v>
      </c>
      <c r="AK185" s="343">
        <v>1908</v>
      </c>
      <c r="AL185" s="343">
        <v>1888</v>
      </c>
      <c r="AM185" s="343">
        <v>1963</v>
      </c>
      <c r="AN185" s="343">
        <v>1997</v>
      </c>
      <c r="AO185" s="343">
        <v>2058</v>
      </c>
      <c r="AP185" s="343">
        <v>2162</v>
      </c>
      <c r="AQ185" s="343">
        <v>2018</v>
      </c>
      <c r="AR185" s="343">
        <v>1880</v>
      </c>
      <c r="AS185" s="343">
        <v>1847</v>
      </c>
      <c r="AT185" s="343">
        <v>1789</v>
      </c>
      <c r="AU185" s="343">
        <v>1789</v>
      </c>
      <c r="AV185" s="343">
        <v>1832</v>
      </c>
      <c r="AW185" s="343">
        <v>1740</v>
      </c>
      <c r="AX185" s="343">
        <v>1727</v>
      </c>
      <c r="AY185" s="343">
        <v>1656</v>
      </c>
      <c r="AZ185" s="343">
        <v>1642</v>
      </c>
      <c r="BA185" s="343">
        <v>1526</v>
      </c>
      <c r="BB185" s="343">
        <v>1571</v>
      </c>
      <c r="BC185" s="343">
        <v>1670</v>
      </c>
      <c r="BD185" s="343">
        <v>1639</v>
      </c>
      <c r="BE185" s="343">
        <v>1673</v>
      </c>
      <c r="BF185" s="343">
        <v>1733</v>
      </c>
      <c r="BG185" s="343">
        <v>1720</v>
      </c>
      <c r="BH185" s="343">
        <v>1662</v>
      </c>
      <c r="BI185" s="343">
        <v>1647</v>
      </c>
      <c r="BJ185" s="343">
        <v>1702</v>
      </c>
      <c r="BK185" s="343">
        <v>1595</v>
      </c>
      <c r="BL185" s="343">
        <v>1702</v>
      </c>
      <c r="BM185" s="343">
        <v>1707</v>
      </c>
      <c r="BN185" s="343">
        <v>1693</v>
      </c>
      <c r="BO185" s="343">
        <v>1725</v>
      </c>
      <c r="BP185" s="343">
        <v>1775</v>
      </c>
      <c r="BQ185" s="343">
        <v>1821</v>
      </c>
      <c r="BR185" s="343">
        <v>1750</v>
      </c>
      <c r="BS185" s="343">
        <v>1734</v>
      </c>
      <c r="BT185" s="343">
        <v>1698</v>
      </c>
      <c r="BU185" s="343">
        <v>1610</v>
      </c>
      <c r="BV185" s="343">
        <v>1596</v>
      </c>
      <c r="BW185" s="343">
        <v>1694</v>
      </c>
      <c r="BX185" s="343">
        <v>1525</v>
      </c>
      <c r="BY185" s="343">
        <v>1518</v>
      </c>
      <c r="BZ185" s="343">
        <v>1527</v>
      </c>
      <c r="CA185" s="343">
        <v>1504</v>
      </c>
      <c r="CB185" s="343">
        <v>1500</v>
      </c>
      <c r="CC185" s="343">
        <v>1466</v>
      </c>
      <c r="CD185" s="343">
        <v>1507</v>
      </c>
      <c r="CE185" s="343">
        <v>1538</v>
      </c>
      <c r="CF185" s="343">
        <v>1558</v>
      </c>
    </row>
    <row r="186" spans="1:84" x14ac:dyDescent="0.3">
      <c r="A186" s="342" t="s">
        <v>1560</v>
      </c>
      <c r="B186" s="342"/>
      <c r="C186" s="342"/>
      <c r="D186" s="343">
        <v>1343</v>
      </c>
      <c r="E186" s="343">
        <v>1343</v>
      </c>
      <c r="F186" s="343">
        <v>1321</v>
      </c>
      <c r="G186" s="343">
        <v>1345</v>
      </c>
      <c r="H186" s="343">
        <v>1404</v>
      </c>
      <c r="I186" s="343">
        <v>1465</v>
      </c>
      <c r="J186" s="343">
        <v>1439</v>
      </c>
      <c r="K186" s="343">
        <v>1440</v>
      </c>
      <c r="L186" s="343">
        <v>1447</v>
      </c>
      <c r="M186" s="343">
        <v>1411</v>
      </c>
      <c r="N186" s="343">
        <v>1430</v>
      </c>
      <c r="O186" s="343">
        <v>1382</v>
      </c>
      <c r="P186" s="343">
        <v>1489</v>
      </c>
      <c r="Q186" s="343">
        <v>1516</v>
      </c>
      <c r="R186" s="343">
        <v>1413</v>
      </c>
      <c r="S186" s="343">
        <v>1229</v>
      </c>
      <c r="T186" s="343">
        <v>1109</v>
      </c>
      <c r="U186" s="343">
        <v>1222</v>
      </c>
      <c r="V186" s="343">
        <v>1426</v>
      </c>
      <c r="W186" s="343">
        <v>1466</v>
      </c>
      <c r="X186" s="343">
        <v>1511</v>
      </c>
      <c r="Y186" s="343">
        <v>1626</v>
      </c>
      <c r="Z186" s="343">
        <v>1599</v>
      </c>
      <c r="AA186" s="343">
        <v>1574</v>
      </c>
      <c r="AB186" s="343">
        <v>1614</v>
      </c>
      <c r="AC186" s="343">
        <v>1515</v>
      </c>
      <c r="AD186" s="343">
        <v>1543</v>
      </c>
      <c r="AE186" s="343">
        <v>1644</v>
      </c>
      <c r="AF186" s="343">
        <v>1697</v>
      </c>
      <c r="AG186" s="343">
        <v>1691</v>
      </c>
      <c r="AH186" s="343">
        <v>1776</v>
      </c>
      <c r="AI186" s="343">
        <v>1700</v>
      </c>
      <c r="AJ186" s="343">
        <v>1826</v>
      </c>
      <c r="AK186" s="343">
        <v>1825</v>
      </c>
      <c r="AL186" s="343">
        <v>1884</v>
      </c>
      <c r="AM186" s="343">
        <v>1863</v>
      </c>
      <c r="AN186" s="343">
        <v>1938</v>
      </c>
      <c r="AO186" s="343">
        <v>1972</v>
      </c>
      <c r="AP186" s="343">
        <v>2034</v>
      </c>
      <c r="AQ186" s="343">
        <v>2136</v>
      </c>
      <c r="AR186" s="343">
        <v>1995</v>
      </c>
      <c r="AS186" s="343">
        <v>1857</v>
      </c>
      <c r="AT186" s="343">
        <v>1825</v>
      </c>
      <c r="AU186" s="343">
        <v>1768</v>
      </c>
      <c r="AV186" s="343">
        <v>1768</v>
      </c>
      <c r="AW186" s="343">
        <v>1812</v>
      </c>
      <c r="AX186" s="343">
        <v>1720</v>
      </c>
      <c r="AY186" s="343">
        <v>1709</v>
      </c>
      <c r="AZ186" s="343">
        <v>1639</v>
      </c>
      <c r="BA186" s="343">
        <v>1626</v>
      </c>
      <c r="BB186" s="343">
        <v>1508</v>
      </c>
      <c r="BC186" s="343">
        <v>1554</v>
      </c>
      <c r="BD186" s="343">
        <v>1653</v>
      </c>
      <c r="BE186" s="343">
        <v>1624</v>
      </c>
      <c r="BF186" s="343">
        <v>1655</v>
      </c>
      <c r="BG186" s="343">
        <v>1713</v>
      </c>
      <c r="BH186" s="343">
        <v>1702</v>
      </c>
      <c r="BI186" s="343">
        <v>1645</v>
      </c>
      <c r="BJ186" s="343">
        <v>1632</v>
      </c>
      <c r="BK186" s="343">
        <v>1686</v>
      </c>
      <c r="BL186" s="343">
        <v>1578</v>
      </c>
      <c r="BM186" s="343">
        <v>1685</v>
      </c>
      <c r="BN186" s="343">
        <v>1691</v>
      </c>
      <c r="BO186" s="343">
        <v>1678</v>
      </c>
      <c r="BP186" s="343">
        <v>1709</v>
      </c>
      <c r="BQ186" s="343">
        <v>1758</v>
      </c>
      <c r="BR186" s="343">
        <v>1806</v>
      </c>
      <c r="BS186" s="343">
        <v>1735</v>
      </c>
      <c r="BT186" s="343">
        <v>1719</v>
      </c>
      <c r="BU186" s="343">
        <v>1685</v>
      </c>
      <c r="BV186" s="343">
        <v>1598</v>
      </c>
      <c r="BW186" s="343">
        <v>1583</v>
      </c>
      <c r="BX186" s="343">
        <v>1680</v>
      </c>
      <c r="BY186" s="343">
        <v>1512</v>
      </c>
      <c r="BZ186" s="343">
        <v>1504</v>
      </c>
      <c r="CA186" s="343">
        <v>1513</v>
      </c>
      <c r="CB186" s="343">
        <v>1490</v>
      </c>
      <c r="CC186" s="343">
        <v>1486</v>
      </c>
      <c r="CD186" s="343">
        <v>1452</v>
      </c>
      <c r="CE186" s="343">
        <v>1495</v>
      </c>
      <c r="CF186" s="343">
        <v>1525</v>
      </c>
    </row>
    <row r="187" spans="1:84" x14ac:dyDescent="0.3">
      <c r="A187" s="342" t="s">
        <v>1561</v>
      </c>
      <c r="B187" s="342"/>
      <c r="C187" s="342"/>
      <c r="D187" s="343">
        <v>1325</v>
      </c>
      <c r="E187" s="343">
        <v>1310</v>
      </c>
      <c r="F187" s="343">
        <v>1325</v>
      </c>
      <c r="G187" s="343">
        <v>1293</v>
      </c>
      <c r="H187" s="343">
        <v>1313</v>
      </c>
      <c r="I187" s="343">
        <v>1380</v>
      </c>
      <c r="J187" s="343">
        <v>1434</v>
      </c>
      <c r="K187" s="343">
        <v>1410</v>
      </c>
      <c r="L187" s="343">
        <v>1411</v>
      </c>
      <c r="M187" s="343">
        <v>1426</v>
      </c>
      <c r="N187" s="343">
        <v>1381</v>
      </c>
      <c r="O187" s="343">
        <v>1401</v>
      </c>
      <c r="P187" s="343">
        <v>1347</v>
      </c>
      <c r="Q187" s="343">
        <v>1454</v>
      </c>
      <c r="R187" s="343">
        <v>1497</v>
      </c>
      <c r="S187" s="343">
        <v>1403</v>
      </c>
      <c r="T187" s="343">
        <v>1217</v>
      </c>
      <c r="U187" s="343">
        <v>1101</v>
      </c>
      <c r="V187" s="343">
        <v>1199</v>
      </c>
      <c r="W187" s="343">
        <v>1417</v>
      </c>
      <c r="X187" s="343">
        <v>1432</v>
      </c>
      <c r="Y187" s="343">
        <v>1483</v>
      </c>
      <c r="Z187" s="343">
        <v>1611</v>
      </c>
      <c r="AA187" s="343">
        <v>1573</v>
      </c>
      <c r="AB187" s="343">
        <v>1552</v>
      </c>
      <c r="AC187" s="343">
        <v>1590</v>
      </c>
      <c r="AD187" s="343">
        <v>1505</v>
      </c>
      <c r="AE187" s="343">
        <v>1525</v>
      </c>
      <c r="AF187" s="343">
        <v>1627</v>
      </c>
      <c r="AG187" s="343">
        <v>1681</v>
      </c>
      <c r="AH187" s="343">
        <v>1676</v>
      </c>
      <c r="AI187" s="343">
        <v>1762</v>
      </c>
      <c r="AJ187" s="343">
        <v>1687</v>
      </c>
      <c r="AK187" s="343">
        <v>1813</v>
      </c>
      <c r="AL187" s="343">
        <v>1811</v>
      </c>
      <c r="AM187" s="343">
        <v>1871</v>
      </c>
      <c r="AN187" s="343">
        <v>1850</v>
      </c>
      <c r="AO187" s="343">
        <v>1926</v>
      </c>
      <c r="AP187" s="343">
        <v>1959</v>
      </c>
      <c r="AQ187" s="343">
        <v>2023</v>
      </c>
      <c r="AR187" s="343">
        <v>2124</v>
      </c>
      <c r="AS187" s="343">
        <v>1984</v>
      </c>
      <c r="AT187" s="343">
        <v>1848</v>
      </c>
      <c r="AU187" s="343">
        <v>1815</v>
      </c>
      <c r="AV187" s="343">
        <v>1758</v>
      </c>
      <c r="AW187" s="343">
        <v>1761</v>
      </c>
      <c r="AX187" s="343">
        <v>1804</v>
      </c>
      <c r="AY187" s="343">
        <v>1713</v>
      </c>
      <c r="AZ187" s="343">
        <v>1702</v>
      </c>
      <c r="BA187" s="343">
        <v>1633</v>
      </c>
      <c r="BB187" s="343">
        <v>1619</v>
      </c>
      <c r="BC187" s="343">
        <v>1498</v>
      </c>
      <c r="BD187" s="343">
        <v>1545</v>
      </c>
      <c r="BE187" s="343">
        <v>1648</v>
      </c>
      <c r="BF187" s="343">
        <v>1618</v>
      </c>
      <c r="BG187" s="343">
        <v>1648</v>
      </c>
      <c r="BH187" s="343">
        <v>1708</v>
      </c>
      <c r="BI187" s="343">
        <v>1696</v>
      </c>
      <c r="BJ187" s="343">
        <v>1641</v>
      </c>
      <c r="BK187" s="343">
        <v>1625</v>
      </c>
      <c r="BL187" s="343">
        <v>1678</v>
      </c>
      <c r="BM187" s="343">
        <v>1570</v>
      </c>
      <c r="BN187" s="343">
        <v>1680</v>
      </c>
      <c r="BO187" s="343">
        <v>1686</v>
      </c>
      <c r="BP187" s="343">
        <v>1671</v>
      </c>
      <c r="BQ187" s="343">
        <v>1702</v>
      </c>
      <c r="BR187" s="343">
        <v>1754</v>
      </c>
      <c r="BS187" s="343">
        <v>1802</v>
      </c>
      <c r="BT187" s="343">
        <v>1732</v>
      </c>
      <c r="BU187" s="343">
        <v>1715</v>
      </c>
      <c r="BV187" s="343">
        <v>1679</v>
      </c>
      <c r="BW187" s="343">
        <v>1593</v>
      </c>
      <c r="BX187" s="343">
        <v>1578</v>
      </c>
      <c r="BY187" s="343">
        <v>1675</v>
      </c>
      <c r="BZ187" s="343">
        <v>1506</v>
      </c>
      <c r="CA187" s="343">
        <v>1498</v>
      </c>
      <c r="CB187" s="343">
        <v>1508</v>
      </c>
      <c r="CC187" s="343">
        <v>1485</v>
      </c>
      <c r="CD187" s="343">
        <v>1481</v>
      </c>
      <c r="CE187" s="343">
        <v>1446</v>
      </c>
      <c r="CF187" s="343">
        <v>1488</v>
      </c>
    </row>
    <row r="188" spans="1:84" x14ac:dyDescent="0.3">
      <c r="A188" s="342" t="s">
        <v>1562</v>
      </c>
      <c r="B188" s="342"/>
      <c r="C188" s="342"/>
      <c r="D188" s="343">
        <v>1239</v>
      </c>
      <c r="E188" s="343">
        <v>1290</v>
      </c>
      <c r="F188" s="343">
        <v>1280</v>
      </c>
      <c r="G188" s="343">
        <v>1291</v>
      </c>
      <c r="H188" s="343">
        <v>1260</v>
      </c>
      <c r="I188" s="343">
        <v>1274</v>
      </c>
      <c r="J188" s="343">
        <v>1343</v>
      </c>
      <c r="K188" s="343">
        <v>1392</v>
      </c>
      <c r="L188" s="343">
        <v>1381</v>
      </c>
      <c r="M188" s="343">
        <v>1376</v>
      </c>
      <c r="N188" s="343">
        <v>1394</v>
      </c>
      <c r="O188" s="343">
        <v>1361</v>
      </c>
      <c r="P188" s="343">
        <v>1373</v>
      </c>
      <c r="Q188" s="343">
        <v>1329</v>
      </c>
      <c r="R188" s="343">
        <v>1421</v>
      </c>
      <c r="S188" s="343">
        <v>1468</v>
      </c>
      <c r="T188" s="343">
        <v>1381</v>
      </c>
      <c r="U188" s="343">
        <v>1195</v>
      </c>
      <c r="V188" s="343">
        <v>1086</v>
      </c>
      <c r="W188" s="343">
        <v>1183</v>
      </c>
      <c r="X188" s="343">
        <v>1399</v>
      </c>
      <c r="Y188" s="343">
        <v>1420</v>
      </c>
      <c r="Z188" s="343">
        <v>1469</v>
      </c>
      <c r="AA188" s="343">
        <v>1596</v>
      </c>
      <c r="AB188" s="343">
        <v>1552</v>
      </c>
      <c r="AC188" s="343">
        <v>1537</v>
      </c>
      <c r="AD188" s="343">
        <v>1566</v>
      </c>
      <c r="AE188" s="343">
        <v>1480</v>
      </c>
      <c r="AF188" s="343">
        <v>1500</v>
      </c>
      <c r="AG188" s="343">
        <v>1596</v>
      </c>
      <c r="AH188" s="343">
        <v>1651</v>
      </c>
      <c r="AI188" s="343">
        <v>1648</v>
      </c>
      <c r="AJ188" s="343">
        <v>1732</v>
      </c>
      <c r="AK188" s="343">
        <v>1659</v>
      </c>
      <c r="AL188" s="343">
        <v>1783</v>
      </c>
      <c r="AM188" s="343">
        <v>1782</v>
      </c>
      <c r="AN188" s="343">
        <v>1844</v>
      </c>
      <c r="AO188" s="343">
        <v>1822</v>
      </c>
      <c r="AP188" s="343">
        <v>1898</v>
      </c>
      <c r="AQ188" s="343">
        <v>1929</v>
      </c>
      <c r="AR188" s="343">
        <v>1996</v>
      </c>
      <c r="AS188" s="343">
        <v>2096</v>
      </c>
      <c r="AT188" s="343">
        <v>1956</v>
      </c>
      <c r="AU188" s="343">
        <v>1822</v>
      </c>
      <c r="AV188" s="343">
        <v>1790</v>
      </c>
      <c r="AW188" s="343">
        <v>1733</v>
      </c>
      <c r="AX188" s="343">
        <v>1735</v>
      </c>
      <c r="AY188" s="343">
        <v>1779</v>
      </c>
      <c r="AZ188" s="343">
        <v>1688</v>
      </c>
      <c r="BA188" s="343">
        <v>1677</v>
      </c>
      <c r="BB188" s="343">
        <v>1608</v>
      </c>
      <c r="BC188" s="343">
        <v>1593</v>
      </c>
      <c r="BD188" s="343">
        <v>1477</v>
      </c>
      <c r="BE188" s="343">
        <v>1522</v>
      </c>
      <c r="BF188" s="343">
        <v>1622</v>
      </c>
      <c r="BG188" s="343">
        <v>1593</v>
      </c>
      <c r="BH188" s="343">
        <v>1623</v>
      </c>
      <c r="BI188" s="343">
        <v>1680</v>
      </c>
      <c r="BJ188" s="343">
        <v>1669</v>
      </c>
      <c r="BK188" s="343">
        <v>1614</v>
      </c>
      <c r="BL188" s="343">
        <v>1597</v>
      </c>
      <c r="BM188" s="343">
        <v>1650</v>
      </c>
      <c r="BN188" s="343">
        <v>1546</v>
      </c>
      <c r="BO188" s="343">
        <v>1654</v>
      </c>
      <c r="BP188" s="343">
        <v>1661</v>
      </c>
      <c r="BQ188" s="343">
        <v>1646</v>
      </c>
      <c r="BR188" s="343">
        <v>1676</v>
      </c>
      <c r="BS188" s="343">
        <v>1728</v>
      </c>
      <c r="BT188" s="343">
        <v>1775</v>
      </c>
      <c r="BU188" s="343">
        <v>1706</v>
      </c>
      <c r="BV188" s="343">
        <v>1689</v>
      </c>
      <c r="BW188" s="343">
        <v>1654</v>
      </c>
      <c r="BX188" s="343">
        <v>1569</v>
      </c>
      <c r="BY188" s="343">
        <v>1554</v>
      </c>
      <c r="BZ188" s="343">
        <v>1649</v>
      </c>
      <c r="CA188" s="343">
        <v>1482</v>
      </c>
      <c r="CB188" s="343">
        <v>1475</v>
      </c>
      <c r="CC188" s="343">
        <v>1485</v>
      </c>
      <c r="CD188" s="343">
        <v>1462</v>
      </c>
      <c r="CE188" s="343">
        <v>1460</v>
      </c>
      <c r="CF188" s="343">
        <v>1425</v>
      </c>
    </row>
    <row r="189" spans="1:84" x14ac:dyDescent="0.3">
      <c r="A189" s="342" t="s">
        <v>1563</v>
      </c>
      <c r="B189" s="342"/>
      <c r="C189" s="342"/>
      <c r="D189" s="343">
        <v>1201</v>
      </c>
      <c r="E189" s="343">
        <v>1205</v>
      </c>
      <c r="F189" s="343">
        <v>1249</v>
      </c>
      <c r="G189" s="343">
        <v>1245</v>
      </c>
      <c r="H189" s="343">
        <v>1258</v>
      </c>
      <c r="I189" s="343">
        <v>1230</v>
      </c>
      <c r="J189" s="343">
        <v>1241</v>
      </c>
      <c r="K189" s="343">
        <v>1321</v>
      </c>
      <c r="L189" s="343">
        <v>1357</v>
      </c>
      <c r="M189" s="343">
        <v>1356</v>
      </c>
      <c r="N189" s="343">
        <v>1348</v>
      </c>
      <c r="O189" s="343">
        <v>1362</v>
      </c>
      <c r="P189" s="343">
        <v>1326</v>
      </c>
      <c r="Q189" s="343">
        <v>1337</v>
      </c>
      <c r="R189" s="343">
        <v>1311</v>
      </c>
      <c r="S189" s="343">
        <v>1397</v>
      </c>
      <c r="T189" s="343">
        <v>1448</v>
      </c>
      <c r="U189" s="343">
        <v>1354</v>
      </c>
      <c r="V189" s="343">
        <v>1182</v>
      </c>
      <c r="W189" s="343">
        <v>1075</v>
      </c>
      <c r="X189" s="343">
        <v>1156</v>
      </c>
      <c r="Y189" s="343">
        <v>1374</v>
      </c>
      <c r="Z189" s="343">
        <v>1399</v>
      </c>
      <c r="AA189" s="343">
        <v>1442</v>
      </c>
      <c r="AB189" s="343">
        <v>1573</v>
      </c>
      <c r="AC189" s="343">
        <v>1527</v>
      </c>
      <c r="AD189" s="343">
        <v>1524</v>
      </c>
      <c r="AE189" s="343">
        <v>1541</v>
      </c>
      <c r="AF189" s="343">
        <v>1458</v>
      </c>
      <c r="AG189" s="343">
        <v>1478</v>
      </c>
      <c r="AH189" s="343">
        <v>1572</v>
      </c>
      <c r="AI189" s="343">
        <v>1627</v>
      </c>
      <c r="AJ189" s="343">
        <v>1625</v>
      </c>
      <c r="AK189" s="343">
        <v>1708</v>
      </c>
      <c r="AL189" s="343">
        <v>1636</v>
      </c>
      <c r="AM189" s="343">
        <v>1760</v>
      </c>
      <c r="AN189" s="343">
        <v>1759</v>
      </c>
      <c r="AO189" s="343">
        <v>1821</v>
      </c>
      <c r="AP189" s="343">
        <v>1800</v>
      </c>
      <c r="AQ189" s="343">
        <v>1875</v>
      </c>
      <c r="AR189" s="343">
        <v>1907</v>
      </c>
      <c r="AS189" s="343">
        <v>1974</v>
      </c>
      <c r="AT189" s="343">
        <v>2073</v>
      </c>
      <c r="AU189" s="343">
        <v>1934</v>
      </c>
      <c r="AV189" s="343">
        <v>1804</v>
      </c>
      <c r="AW189" s="343">
        <v>1771</v>
      </c>
      <c r="AX189" s="343">
        <v>1715</v>
      </c>
      <c r="AY189" s="343">
        <v>1718</v>
      </c>
      <c r="AZ189" s="343">
        <v>1762</v>
      </c>
      <c r="BA189" s="343">
        <v>1672</v>
      </c>
      <c r="BB189" s="343">
        <v>1659</v>
      </c>
      <c r="BC189" s="343">
        <v>1591</v>
      </c>
      <c r="BD189" s="343">
        <v>1576</v>
      </c>
      <c r="BE189" s="343">
        <v>1461</v>
      </c>
      <c r="BF189" s="343">
        <v>1508</v>
      </c>
      <c r="BG189" s="343">
        <v>1607</v>
      </c>
      <c r="BH189" s="343">
        <v>1578</v>
      </c>
      <c r="BI189" s="343">
        <v>1610</v>
      </c>
      <c r="BJ189" s="343">
        <v>1666</v>
      </c>
      <c r="BK189" s="343">
        <v>1656</v>
      </c>
      <c r="BL189" s="343">
        <v>1601</v>
      </c>
      <c r="BM189" s="343">
        <v>1583</v>
      </c>
      <c r="BN189" s="343">
        <v>1636</v>
      </c>
      <c r="BO189" s="343">
        <v>1532</v>
      </c>
      <c r="BP189" s="343">
        <v>1639</v>
      </c>
      <c r="BQ189" s="343">
        <v>1647</v>
      </c>
      <c r="BR189" s="343">
        <v>1632</v>
      </c>
      <c r="BS189" s="343">
        <v>1665</v>
      </c>
      <c r="BT189" s="343">
        <v>1716</v>
      </c>
      <c r="BU189" s="343">
        <v>1765</v>
      </c>
      <c r="BV189" s="343">
        <v>1694</v>
      </c>
      <c r="BW189" s="343">
        <v>1679</v>
      </c>
      <c r="BX189" s="343">
        <v>1645</v>
      </c>
      <c r="BY189" s="343">
        <v>1560</v>
      </c>
      <c r="BZ189" s="343">
        <v>1545</v>
      </c>
      <c r="CA189" s="343">
        <v>1640</v>
      </c>
      <c r="CB189" s="343">
        <v>1474</v>
      </c>
      <c r="CC189" s="343">
        <v>1467</v>
      </c>
      <c r="CD189" s="343">
        <v>1475</v>
      </c>
      <c r="CE189" s="343">
        <v>1455</v>
      </c>
      <c r="CF189" s="343">
        <v>1451</v>
      </c>
    </row>
    <row r="190" spans="1:84" x14ac:dyDescent="0.3">
      <c r="A190" s="342" t="s">
        <v>1564</v>
      </c>
      <c r="B190" s="342"/>
      <c r="C190" s="342"/>
      <c r="D190" s="343">
        <v>1149</v>
      </c>
      <c r="E190" s="343">
        <v>1170</v>
      </c>
      <c r="F190" s="343">
        <v>1175</v>
      </c>
      <c r="G190" s="343">
        <v>1209</v>
      </c>
      <c r="H190" s="343">
        <v>1212</v>
      </c>
      <c r="I190" s="343">
        <v>1226</v>
      </c>
      <c r="J190" s="343">
        <v>1194</v>
      </c>
      <c r="K190" s="343">
        <v>1212</v>
      </c>
      <c r="L190" s="343">
        <v>1286</v>
      </c>
      <c r="M190" s="343">
        <v>1335</v>
      </c>
      <c r="N190" s="343">
        <v>1314</v>
      </c>
      <c r="O190" s="343">
        <v>1324</v>
      </c>
      <c r="P190" s="343">
        <v>1323</v>
      </c>
      <c r="Q190" s="343">
        <v>1292</v>
      </c>
      <c r="R190" s="343">
        <v>1316</v>
      </c>
      <c r="S190" s="343">
        <v>1284</v>
      </c>
      <c r="T190" s="343">
        <v>1371</v>
      </c>
      <c r="U190" s="343">
        <v>1416</v>
      </c>
      <c r="V190" s="343">
        <v>1330</v>
      </c>
      <c r="W190" s="343">
        <v>1154</v>
      </c>
      <c r="X190" s="343">
        <v>1061</v>
      </c>
      <c r="Y190" s="343">
        <v>1130</v>
      </c>
      <c r="Z190" s="343">
        <v>1360</v>
      </c>
      <c r="AA190" s="343">
        <v>1373</v>
      </c>
      <c r="AB190" s="343">
        <v>1426</v>
      </c>
      <c r="AC190" s="343">
        <v>1538</v>
      </c>
      <c r="AD190" s="343">
        <v>1515</v>
      </c>
      <c r="AE190" s="343">
        <v>1498</v>
      </c>
      <c r="AF190" s="343">
        <v>1514</v>
      </c>
      <c r="AG190" s="343">
        <v>1435</v>
      </c>
      <c r="AH190" s="343">
        <v>1455</v>
      </c>
      <c r="AI190" s="343">
        <v>1547</v>
      </c>
      <c r="AJ190" s="343">
        <v>1602</v>
      </c>
      <c r="AK190" s="343">
        <v>1602</v>
      </c>
      <c r="AL190" s="343">
        <v>1684</v>
      </c>
      <c r="AM190" s="343">
        <v>1614</v>
      </c>
      <c r="AN190" s="343">
        <v>1736</v>
      </c>
      <c r="AO190" s="343">
        <v>1736</v>
      </c>
      <c r="AP190" s="343">
        <v>1799</v>
      </c>
      <c r="AQ190" s="343">
        <v>1779</v>
      </c>
      <c r="AR190" s="343">
        <v>1854</v>
      </c>
      <c r="AS190" s="343">
        <v>1886</v>
      </c>
      <c r="AT190" s="343">
        <v>1954</v>
      </c>
      <c r="AU190" s="343">
        <v>2052</v>
      </c>
      <c r="AV190" s="343">
        <v>1912</v>
      </c>
      <c r="AW190" s="343">
        <v>1784</v>
      </c>
      <c r="AX190" s="343">
        <v>1752</v>
      </c>
      <c r="AY190" s="343">
        <v>1697</v>
      </c>
      <c r="AZ190" s="343">
        <v>1701</v>
      </c>
      <c r="BA190" s="343">
        <v>1744</v>
      </c>
      <c r="BB190" s="343">
        <v>1656</v>
      </c>
      <c r="BC190" s="343">
        <v>1644</v>
      </c>
      <c r="BD190" s="343">
        <v>1576</v>
      </c>
      <c r="BE190" s="343">
        <v>1563</v>
      </c>
      <c r="BF190" s="343">
        <v>1447</v>
      </c>
      <c r="BG190" s="343">
        <v>1495</v>
      </c>
      <c r="BH190" s="343">
        <v>1593</v>
      </c>
      <c r="BI190" s="343">
        <v>1564</v>
      </c>
      <c r="BJ190" s="343">
        <v>1595</v>
      </c>
      <c r="BK190" s="343">
        <v>1652</v>
      </c>
      <c r="BL190" s="343">
        <v>1643</v>
      </c>
      <c r="BM190" s="343">
        <v>1588</v>
      </c>
      <c r="BN190" s="343">
        <v>1570</v>
      </c>
      <c r="BO190" s="343">
        <v>1623</v>
      </c>
      <c r="BP190" s="343">
        <v>1521</v>
      </c>
      <c r="BQ190" s="343">
        <v>1627</v>
      </c>
      <c r="BR190" s="343">
        <v>1635</v>
      </c>
      <c r="BS190" s="343">
        <v>1620</v>
      </c>
      <c r="BT190" s="343">
        <v>1655</v>
      </c>
      <c r="BU190" s="343">
        <v>1705</v>
      </c>
      <c r="BV190" s="343">
        <v>1754</v>
      </c>
      <c r="BW190" s="343">
        <v>1684</v>
      </c>
      <c r="BX190" s="343">
        <v>1669</v>
      </c>
      <c r="BY190" s="343">
        <v>1637</v>
      </c>
      <c r="BZ190" s="343">
        <v>1552</v>
      </c>
      <c r="CA190" s="343">
        <v>1537</v>
      </c>
      <c r="CB190" s="343">
        <v>1632</v>
      </c>
      <c r="CC190" s="343">
        <v>1466</v>
      </c>
      <c r="CD190" s="343">
        <v>1460</v>
      </c>
      <c r="CE190" s="343">
        <v>1468</v>
      </c>
      <c r="CF190" s="343">
        <v>1449</v>
      </c>
    </row>
    <row r="191" spans="1:84" x14ac:dyDescent="0.3">
      <c r="A191" s="342" t="s">
        <v>1565</v>
      </c>
      <c r="B191" s="342"/>
      <c r="C191" s="342"/>
      <c r="D191" s="343">
        <v>1096</v>
      </c>
      <c r="E191" s="343">
        <v>1118</v>
      </c>
      <c r="F191" s="343">
        <v>1135</v>
      </c>
      <c r="G191" s="343">
        <v>1141</v>
      </c>
      <c r="H191" s="343">
        <v>1176</v>
      </c>
      <c r="I191" s="343">
        <v>1184</v>
      </c>
      <c r="J191" s="343">
        <v>1184</v>
      </c>
      <c r="K191" s="343">
        <v>1152</v>
      </c>
      <c r="L191" s="343">
        <v>1177</v>
      </c>
      <c r="M191" s="343">
        <v>1242</v>
      </c>
      <c r="N191" s="343">
        <v>1305</v>
      </c>
      <c r="O191" s="343">
        <v>1278</v>
      </c>
      <c r="P191" s="343">
        <v>1287</v>
      </c>
      <c r="Q191" s="343">
        <v>1293</v>
      </c>
      <c r="R191" s="343">
        <v>1259</v>
      </c>
      <c r="S191" s="343">
        <v>1284</v>
      </c>
      <c r="T191" s="343">
        <v>1272</v>
      </c>
      <c r="U191" s="343">
        <v>1336</v>
      </c>
      <c r="V191" s="343">
        <v>1390</v>
      </c>
      <c r="W191" s="343">
        <v>1296</v>
      </c>
      <c r="X191" s="343">
        <v>1136</v>
      </c>
      <c r="Y191" s="343">
        <v>1037</v>
      </c>
      <c r="Z191" s="343">
        <v>1110</v>
      </c>
      <c r="AA191" s="343">
        <v>1335</v>
      </c>
      <c r="AB191" s="343">
        <v>1356</v>
      </c>
      <c r="AC191" s="343">
        <v>1403</v>
      </c>
      <c r="AD191" s="343">
        <v>1491</v>
      </c>
      <c r="AE191" s="343">
        <v>1493</v>
      </c>
      <c r="AF191" s="343">
        <v>1475</v>
      </c>
      <c r="AG191" s="343">
        <v>1492</v>
      </c>
      <c r="AH191" s="343">
        <v>1416</v>
      </c>
      <c r="AI191" s="343">
        <v>1435</v>
      </c>
      <c r="AJ191" s="343">
        <v>1527</v>
      </c>
      <c r="AK191" s="343">
        <v>1582</v>
      </c>
      <c r="AL191" s="343">
        <v>1583</v>
      </c>
      <c r="AM191" s="343">
        <v>1664</v>
      </c>
      <c r="AN191" s="343">
        <v>1596</v>
      </c>
      <c r="AO191" s="343">
        <v>1717</v>
      </c>
      <c r="AP191" s="343">
        <v>1717</v>
      </c>
      <c r="AQ191" s="343">
        <v>1780</v>
      </c>
      <c r="AR191" s="343">
        <v>1761</v>
      </c>
      <c r="AS191" s="343">
        <v>1836</v>
      </c>
      <c r="AT191" s="343">
        <v>1868</v>
      </c>
      <c r="AU191" s="343">
        <v>1936</v>
      </c>
      <c r="AV191" s="343">
        <v>2033</v>
      </c>
      <c r="AW191" s="343">
        <v>1895</v>
      </c>
      <c r="AX191" s="343">
        <v>1769</v>
      </c>
      <c r="AY191" s="343">
        <v>1738</v>
      </c>
      <c r="AZ191" s="343">
        <v>1684</v>
      </c>
      <c r="BA191" s="343">
        <v>1688</v>
      </c>
      <c r="BB191" s="343">
        <v>1731</v>
      </c>
      <c r="BC191" s="343">
        <v>1645</v>
      </c>
      <c r="BD191" s="343">
        <v>1633</v>
      </c>
      <c r="BE191" s="343">
        <v>1566</v>
      </c>
      <c r="BF191" s="343">
        <v>1554</v>
      </c>
      <c r="BG191" s="343">
        <v>1438</v>
      </c>
      <c r="BH191" s="343">
        <v>1486</v>
      </c>
      <c r="BI191" s="343">
        <v>1583</v>
      </c>
      <c r="BJ191" s="343">
        <v>1555</v>
      </c>
      <c r="BK191" s="343">
        <v>1586</v>
      </c>
      <c r="BL191" s="343">
        <v>1643</v>
      </c>
      <c r="BM191" s="343">
        <v>1634</v>
      </c>
      <c r="BN191" s="343">
        <v>1580</v>
      </c>
      <c r="BO191" s="343">
        <v>1562</v>
      </c>
      <c r="BP191" s="343">
        <v>1615</v>
      </c>
      <c r="BQ191" s="343">
        <v>1514</v>
      </c>
      <c r="BR191" s="343">
        <v>1620</v>
      </c>
      <c r="BS191" s="343">
        <v>1628</v>
      </c>
      <c r="BT191" s="343">
        <v>1614</v>
      </c>
      <c r="BU191" s="343">
        <v>1648</v>
      </c>
      <c r="BV191" s="343">
        <v>1699</v>
      </c>
      <c r="BW191" s="343">
        <v>1748</v>
      </c>
      <c r="BX191" s="343">
        <v>1679</v>
      </c>
      <c r="BY191" s="343">
        <v>1664</v>
      </c>
      <c r="BZ191" s="343">
        <v>1631</v>
      </c>
      <c r="CA191" s="343">
        <v>1547</v>
      </c>
      <c r="CB191" s="343">
        <v>1532</v>
      </c>
      <c r="CC191" s="343">
        <v>1628</v>
      </c>
      <c r="CD191" s="343">
        <v>1463</v>
      </c>
      <c r="CE191" s="343">
        <v>1457</v>
      </c>
      <c r="CF191" s="343">
        <v>1465</v>
      </c>
    </row>
    <row r="192" spans="1:84" x14ac:dyDescent="0.3">
      <c r="A192" s="342" t="s">
        <v>1566</v>
      </c>
      <c r="B192" s="342"/>
      <c r="C192" s="342"/>
      <c r="D192" s="343">
        <v>792</v>
      </c>
      <c r="E192" s="343">
        <v>1061</v>
      </c>
      <c r="F192" s="343">
        <v>1072</v>
      </c>
      <c r="G192" s="343">
        <v>1092</v>
      </c>
      <c r="H192" s="343">
        <v>1089</v>
      </c>
      <c r="I192" s="343">
        <v>1131</v>
      </c>
      <c r="J192" s="343">
        <v>1128</v>
      </c>
      <c r="K192" s="343">
        <v>1153</v>
      </c>
      <c r="L192" s="343">
        <v>1122</v>
      </c>
      <c r="M192" s="343">
        <v>1147</v>
      </c>
      <c r="N192" s="343">
        <v>1204</v>
      </c>
      <c r="O192" s="343">
        <v>1271</v>
      </c>
      <c r="P192" s="343">
        <v>1222</v>
      </c>
      <c r="Q192" s="343">
        <v>1255</v>
      </c>
      <c r="R192" s="343">
        <v>1266</v>
      </c>
      <c r="S192" s="343">
        <v>1235</v>
      </c>
      <c r="T192" s="343">
        <v>1263</v>
      </c>
      <c r="U192" s="343">
        <v>1253</v>
      </c>
      <c r="V192" s="343">
        <v>1311</v>
      </c>
      <c r="W192" s="343">
        <v>1360</v>
      </c>
      <c r="X192" s="343">
        <v>1271</v>
      </c>
      <c r="Y192" s="343">
        <v>1117</v>
      </c>
      <c r="Z192" s="343">
        <v>1023</v>
      </c>
      <c r="AA192" s="343">
        <v>1087</v>
      </c>
      <c r="AB192" s="343">
        <v>1295</v>
      </c>
      <c r="AC192" s="343">
        <v>1333</v>
      </c>
      <c r="AD192" s="343">
        <v>1374</v>
      </c>
      <c r="AE192" s="343">
        <v>1468</v>
      </c>
      <c r="AF192" s="343">
        <v>1471</v>
      </c>
      <c r="AG192" s="343">
        <v>1451</v>
      </c>
      <c r="AH192" s="343">
        <v>1470</v>
      </c>
      <c r="AI192" s="343">
        <v>1395</v>
      </c>
      <c r="AJ192" s="343">
        <v>1413</v>
      </c>
      <c r="AK192" s="343">
        <v>1507</v>
      </c>
      <c r="AL192" s="343">
        <v>1561</v>
      </c>
      <c r="AM192" s="343">
        <v>1562</v>
      </c>
      <c r="AN192" s="343">
        <v>1643</v>
      </c>
      <c r="AO192" s="343">
        <v>1577</v>
      </c>
      <c r="AP192" s="343">
        <v>1697</v>
      </c>
      <c r="AQ192" s="343">
        <v>1697</v>
      </c>
      <c r="AR192" s="343">
        <v>1760</v>
      </c>
      <c r="AS192" s="343">
        <v>1743</v>
      </c>
      <c r="AT192" s="343">
        <v>1818</v>
      </c>
      <c r="AU192" s="343">
        <v>1849</v>
      </c>
      <c r="AV192" s="343">
        <v>1918</v>
      </c>
      <c r="AW192" s="343">
        <v>2013</v>
      </c>
      <c r="AX192" s="343">
        <v>1878</v>
      </c>
      <c r="AY192" s="343">
        <v>1753</v>
      </c>
      <c r="AZ192" s="343">
        <v>1723</v>
      </c>
      <c r="BA192" s="343">
        <v>1671</v>
      </c>
      <c r="BB192" s="343">
        <v>1675</v>
      </c>
      <c r="BC192" s="343">
        <v>1719</v>
      </c>
      <c r="BD192" s="343">
        <v>1634</v>
      </c>
      <c r="BE192" s="343">
        <v>1621</v>
      </c>
      <c r="BF192" s="343">
        <v>1556</v>
      </c>
      <c r="BG192" s="343">
        <v>1545</v>
      </c>
      <c r="BH192" s="343">
        <v>1430</v>
      </c>
      <c r="BI192" s="343">
        <v>1478</v>
      </c>
      <c r="BJ192" s="343">
        <v>1575</v>
      </c>
      <c r="BK192" s="343">
        <v>1547</v>
      </c>
      <c r="BL192" s="343">
        <v>1578</v>
      </c>
      <c r="BM192" s="343">
        <v>1635</v>
      </c>
      <c r="BN192" s="343">
        <v>1627</v>
      </c>
      <c r="BO192" s="343">
        <v>1573</v>
      </c>
      <c r="BP192" s="343">
        <v>1556</v>
      </c>
      <c r="BQ192" s="343">
        <v>1609</v>
      </c>
      <c r="BR192" s="343">
        <v>1509</v>
      </c>
      <c r="BS192" s="343">
        <v>1614</v>
      </c>
      <c r="BT192" s="343">
        <v>1622</v>
      </c>
      <c r="BU192" s="343">
        <v>1609</v>
      </c>
      <c r="BV192" s="343">
        <v>1643</v>
      </c>
      <c r="BW192" s="343">
        <v>1694</v>
      </c>
      <c r="BX192" s="343">
        <v>1744</v>
      </c>
      <c r="BY192" s="343">
        <v>1674</v>
      </c>
      <c r="BZ192" s="343">
        <v>1660</v>
      </c>
      <c r="CA192" s="343">
        <v>1627</v>
      </c>
      <c r="CB192" s="343">
        <v>1544</v>
      </c>
      <c r="CC192" s="343">
        <v>1529</v>
      </c>
      <c r="CD192" s="343">
        <v>1626</v>
      </c>
      <c r="CE192" s="343">
        <v>1462</v>
      </c>
      <c r="CF192" s="343">
        <v>1455</v>
      </c>
    </row>
    <row r="193" spans="1:84" x14ac:dyDescent="0.3">
      <c r="A193" s="342" t="s">
        <v>1567</v>
      </c>
      <c r="B193" s="342"/>
      <c r="C193" s="342"/>
      <c r="D193" s="343">
        <v>427</v>
      </c>
      <c r="E193" s="343">
        <v>765</v>
      </c>
      <c r="F193" s="343">
        <v>1005</v>
      </c>
      <c r="G193" s="343">
        <v>1032</v>
      </c>
      <c r="H193" s="343">
        <v>1043</v>
      </c>
      <c r="I193" s="343">
        <v>1058</v>
      </c>
      <c r="J193" s="343">
        <v>1093</v>
      </c>
      <c r="K193" s="343">
        <v>1083</v>
      </c>
      <c r="L193" s="343">
        <v>1118</v>
      </c>
      <c r="M193" s="343">
        <v>1076</v>
      </c>
      <c r="N193" s="343">
        <v>1107</v>
      </c>
      <c r="O193" s="343">
        <v>1173</v>
      </c>
      <c r="P193" s="343">
        <v>1237</v>
      </c>
      <c r="Q193" s="343">
        <v>1173</v>
      </c>
      <c r="R193" s="343">
        <v>1209</v>
      </c>
      <c r="S193" s="343">
        <v>1230</v>
      </c>
      <c r="T193" s="343">
        <v>1207</v>
      </c>
      <c r="U193" s="343">
        <v>1229</v>
      </c>
      <c r="V193" s="343">
        <v>1217</v>
      </c>
      <c r="W193" s="343">
        <v>1268</v>
      </c>
      <c r="X193" s="343">
        <v>1321</v>
      </c>
      <c r="Y193" s="343">
        <v>1239</v>
      </c>
      <c r="Z193" s="343">
        <v>1096</v>
      </c>
      <c r="AA193" s="343">
        <v>1000</v>
      </c>
      <c r="AB193" s="343">
        <v>1063</v>
      </c>
      <c r="AC193" s="343">
        <v>1264</v>
      </c>
      <c r="AD193" s="343">
        <v>1310</v>
      </c>
      <c r="AE193" s="343">
        <v>1346</v>
      </c>
      <c r="AF193" s="343">
        <v>1438</v>
      </c>
      <c r="AG193" s="343">
        <v>1442</v>
      </c>
      <c r="AH193" s="343">
        <v>1423</v>
      </c>
      <c r="AI193" s="343">
        <v>1443</v>
      </c>
      <c r="AJ193" s="343">
        <v>1370</v>
      </c>
      <c r="AK193" s="343">
        <v>1388</v>
      </c>
      <c r="AL193" s="343">
        <v>1481</v>
      </c>
      <c r="AM193" s="343">
        <v>1535</v>
      </c>
      <c r="AN193" s="343">
        <v>1536</v>
      </c>
      <c r="AO193" s="343">
        <v>1617</v>
      </c>
      <c r="AP193" s="343">
        <v>1552</v>
      </c>
      <c r="AQ193" s="343">
        <v>1671</v>
      </c>
      <c r="AR193" s="343">
        <v>1672</v>
      </c>
      <c r="AS193" s="343">
        <v>1735</v>
      </c>
      <c r="AT193" s="343">
        <v>1719</v>
      </c>
      <c r="AU193" s="343">
        <v>1792</v>
      </c>
      <c r="AV193" s="343">
        <v>1824</v>
      </c>
      <c r="AW193" s="343">
        <v>1892</v>
      </c>
      <c r="AX193" s="343">
        <v>1987</v>
      </c>
      <c r="AY193" s="343">
        <v>1854</v>
      </c>
      <c r="AZ193" s="343">
        <v>1732</v>
      </c>
      <c r="BA193" s="343">
        <v>1703</v>
      </c>
      <c r="BB193" s="343">
        <v>1652</v>
      </c>
      <c r="BC193" s="343">
        <v>1657</v>
      </c>
      <c r="BD193" s="343">
        <v>1701</v>
      </c>
      <c r="BE193" s="343">
        <v>1617</v>
      </c>
      <c r="BF193" s="343">
        <v>1605</v>
      </c>
      <c r="BG193" s="343">
        <v>1541</v>
      </c>
      <c r="BH193" s="343">
        <v>1530</v>
      </c>
      <c r="BI193" s="343">
        <v>1417</v>
      </c>
      <c r="BJ193" s="343">
        <v>1465</v>
      </c>
      <c r="BK193" s="343">
        <v>1561</v>
      </c>
      <c r="BL193" s="343">
        <v>1534</v>
      </c>
      <c r="BM193" s="343">
        <v>1565</v>
      </c>
      <c r="BN193" s="343">
        <v>1622</v>
      </c>
      <c r="BO193" s="343">
        <v>1614</v>
      </c>
      <c r="BP193" s="343">
        <v>1561</v>
      </c>
      <c r="BQ193" s="343">
        <v>1544</v>
      </c>
      <c r="BR193" s="343">
        <v>1597</v>
      </c>
      <c r="BS193" s="343">
        <v>1498</v>
      </c>
      <c r="BT193" s="343">
        <v>1603</v>
      </c>
      <c r="BU193" s="343">
        <v>1611</v>
      </c>
      <c r="BV193" s="343">
        <v>1598</v>
      </c>
      <c r="BW193" s="343">
        <v>1632</v>
      </c>
      <c r="BX193" s="343">
        <v>1683</v>
      </c>
      <c r="BY193" s="343">
        <v>1733</v>
      </c>
      <c r="BZ193" s="343">
        <v>1664</v>
      </c>
      <c r="CA193" s="343">
        <v>1650</v>
      </c>
      <c r="CB193" s="343">
        <v>1618</v>
      </c>
      <c r="CC193" s="343">
        <v>1535</v>
      </c>
      <c r="CD193" s="343">
        <v>1521</v>
      </c>
      <c r="CE193" s="343">
        <v>1617</v>
      </c>
      <c r="CF193" s="343">
        <v>1454</v>
      </c>
    </row>
    <row r="194" spans="1:84" x14ac:dyDescent="0.3">
      <c r="A194" s="342" t="s">
        <v>1568</v>
      </c>
      <c r="B194" s="342"/>
      <c r="C194" s="342"/>
      <c r="D194" s="343">
        <v>459</v>
      </c>
      <c r="E194" s="343">
        <v>417</v>
      </c>
      <c r="F194" s="343">
        <v>736</v>
      </c>
      <c r="G194" s="343">
        <v>965</v>
      </c>
      <c r="H194" s="343">
        <v>993</v>
      </c>
      <c r="I194" s="343">
        <v>1001</v>
      </c>
      <c r="J194" s="343">
        <v>1008</v>
      </c>
      <c r="K194" s="343">
        <v>1051</v>
      </c>
      <c r="L194" s="343">
        <v>1034</v>
      </c>
      <c r="M194" s="343">
        <v>1080</v>
      </c>
      <c r="N194" s="343">
        <v>1027</v>
      </c>
      <c r="O194" s="343">
        <v>1065</v>
      </c>
      <c r="P194" s="343">
        <v>1121</v>
      </c>
      <c r="Q194" s="343">
        <v>1193</v>
      </c>
      <c r="R194" s="343">
        <v>1141</v>
      </c>
      <c r="S194" s="343">
        <v>1173</v>
      </c>
      <c r="T194" s="343">
        <v>1191</v>
      </c>
      <c r="U194" s="343">
        <v>1179</v>
      </c>
      <c r="V194" s="343">
        <v>1198</v>
      </c>
      <c r="W194" s="343">
        <v>1188</v>
      </c>
      <c r="X194" s="343">
        <v>1235</v>
      </c>
      <c r="Y194" s="343">
        <v>1289</v>
      </c>
      <c r="Z194" s="343">
        <v>1205</v>
      </c>
      <c r="AA194" s="343">
        <v>1058</v>
      </c>
      <c r="AB194" s="343">
        <v>973</v>
      </c>
      <c r="AC194" s="343">
        <v>1038</v>
      </c>
      <c r="AD194" s="343">
        <v>1231</v>
      </c>
      <c r="AE194" s="343">
        <v>1277</v>
      </c>
      <c r="AF194" s="343">
        <v>1312</v>
      </c>
      <c r="AG194" s="343">
        <v>1402</v>
      </c>
      <c r="AH194" s="343">
        <v>1407</v>
      </c>
      <c r="AI194" s="343">
        <v>1390</v>
      </c>
      <c r="AJ194" s="343">
        <v>1409</v>
      </c>
      <c r="AK194" s="343">
        <v>1338</v>
      </c>
      <c r="AL194" s="343">
        <v>1358</v>
      </c>
      <c r="AM194" s="343">
        <v>1449</v>
      </c>
      <c r="AN194" s="343">
        <v>1503</v>
      </c>
      <c r="AO194" s="343">
        <v>1506</v>
      </c>
      <c r="AP194" s="343">
        <v>1585</v>
      </c>
      <c r="AQ194" s="343">
        <v>1523</v>
      </c>
      <c r="AR194" s="343">
        <v>1641</v>
      </c>
      <c r="AS194" s="343">
        <v>1642</v>
      </c>
      <c r="AT194" s="343">
        <v>1707</v>
      </c>
      <c r="AU194" s="343">
        <v>1691</v>
      </c>
      <c r="AV194" s="343">
        <v>1763</v>
      </c>
      <c r="AW194" s="343">
        <v>1795</v>
      </c>
      <c r="AX194" s="343">
        <v>1864</v>
      </c>
      <c r="AY194" s="343">
        <v>1957</v>
      </c>
      <c r="AZ194" s="343">
        <v>1825</v>
      </c>
      <c r="BA194" s="343">
        <v>1706</v>
      </c>
      <c r="BB194" s="343">
        <v>1678</v>
      </c>
      <c r="BC194" s="343">
        <v>1628</v>
      </c>
      <c r="BD194" s="343">
        <v>1634</v>
      </c>
      <c r="BE194" s="343">
        <v>1678</v>
      </c>
      <c r="BF194" s="343">
        <v>1595</v>
      </c>
      <c r="BG194" s="343">
        <v>1583</v>
      </c>
      <c r="BH194" s="343">
        <v>1520</v>
      </c>
      <c r="BI194" s="343">
        <v>1510</v>
      </c>
      <c r="BJ194" s="343">
        <v>1398</v>
      </c>
      <c r="BK194" s="343">
        <v>1446</v>
      </c>
      <c r="BL194" s="343">
        <v>1541</v>
      </c>
      <c r="BM194" s="343">
        <v>1515</v>
      </c>
      <c r="BN194" s="343">
        <v>1547</v>
      </c>
      <c r="BO194" s="343">
        <v>1605</v>
      </c>
      <c r="BP194" s="343">
        <v>1597</v>
      </c>
      <c r="BQ194" s="343">
        <v>1544</v>
      </c>
      <c r="BR194" s="343">
        <v>1528</v>
      </c>
      <c r="BS194" s="343">
        <v>1581</v>
      </c>
      <c r="BT194" s="343">
        <v>1483</v>
      </c>
      <c r="BU194" s="343">
        <v>1587</v>
      </c>
      <c r="BV194" s="343">
        <v>1595</v>
      </c>
      <c r="BW194" s="343">
        <v>1583</v>
      </c>
      <c r="BX194" s="343">
        <v>1617</v>
      </c>
      <c r="BY194" s="343">
        <v>1669</v>
      </c>
      <c r="BZ194" s="343">
        <v>1719</v>
      </c>
      <c r="CA194" s="343">
        <v>1651</v>
      </c>
      <c r="CB194" s="343">
        <v>1637</v>
      </c>
      <c r="CC194" s="343">
        <v>1604</v>
      </c>
      <c r="CD194" s="343">
        <v>1522</v>
      </c>
      <c r="CE194" s="343">
        <v>1508</v>
      </c>
      <c r="CF194" s="343">
        <v>1604</v>
      </c>
    </row>
    <row r="195" spans="1:84" x14ac:dyDescent="0.3">
      <c r="A195" s="342" t="s">
        <v>1569</v>
      </c>
      <c r="B195" s="342"/>
      <c r="C195" s="342"/>
      <c r="D195" s="343">
        <v>517</v>
      </c>
      <c r="E195" s="343">
        <v>442</v>
      </c>
      <c r="F195" s="343">
        <v>395</v>
      </c>
      <c r="G195" s="343">
        <v>702</v>
      </c>
      <c r="H195" s="343">
        <v>919</v>
      </c>
      <c r="I195" s="343">
        <v>948</v>
      </c>
      <c r="J195" s="343">
        <v>944</v>
      </c>
      <c r="K195" s="343">
        <v>963</v>
      </c>
      <c r="L195" s="343">
        <v>1005</v>
      </c>
      <c r="M195" s="343">
        <v>987</v>
      </c>
      <c r="N195" s="343">
        <v>1029</v>
      </c>
      <c r="O195" s="343">
        <v>977</v>
      </c>
      <c r="P195" s="343">
        <v>1018</v>
      </c>
      <c r="Q195" s="343">
        <v>1092</v>
      </c>
      <c r="R195" s="343">
        <v>1143</v>
      </c>
      <c r="S195" s="343">
        <v>1099</v>
      </c>
      <c r="T195" s="343">
        <v>1142</v>
      </c>
      <c r="U195" s="343">
        <v>1158</v>
      </c>
      <c r="V195" s="343">
        <v>1140</v>
      </c>
      <c r="W195" s="343">
        <v>1169</v>
      </c>
      <c r="X195" s="343">
        <v>1164</v>
      </c>
      <c r="Y195" s="343">
        <v>1206</v>
      </c>
      <c r="Z195" s="343">
        <v>1253</v>
      </c>
      <c r="AA195" s="343">
        <v>1163</v>
      </c>
      <c r="AB195" s="343">
        <v>1037</v>
      </c>
      <c r="AC195" s="343">
        <v>942</v>
      </c>
      <c r="AD195" s="343">
        <v>1007</v>
      </c>
      <c r="AE195" s="343">
        <v>1199</v>
      </c>
      <c r="AF195" s="343">
        <v>1245</v>
      </c>
      <c r="AG195" s="343">
        <v>1279</v>
      </c>
      <c r="AH195" s="343">
        <v>1367</v>
      </c>
      <c r="AI195" s="343">
        <v>1371</v>
      </c>
      <c r="AJ195" s="343">
        <v>1357</v>
      </c>
      <c r="AK195" s="343">
        <v>1374</v>
      </c>
      <c r="AL195" s="343">
        <v>1306</v>
      </c>
      <c r="AM195" s="343">
        <v>1328</v>
      </c>
      <c r="AN195" s="343">
        <v>1417</v>
      </c>
      <c r="AO195" s="343">
        <v>1471</v>
      </c>
      <c r="AP195" s="343">
        <v>1477</v>
      </c>
      <c r="AQ195" s="343">
        <v>1555</v>
      </c>
      <c r="AR195" s="343">
        <v>1495</v>
      </c>
      <c r="AS195" s="343">
        <v>1611</v>
      </c>
      <c r="AT195" s="343">
        <v>1613</v>
      </c>
      <c r="AU195" s="343">
        <v>1678</v>
      </c>
      <c r="AV195" s="343">
        <v>1663</v>
      </c>
      <c r="AW195" s="343">
        <v>1733</v>
      </c>
      <c r="AX195" s="343">
        <v>1763</v>
      </c>
      <c r="AY195" s="343">
        <v>1834</v>
      </c>
      <c r="AZ195" s="343">
        <v>1925</v>
      </c>
      <c r="BA195" s="343">
        <v>1794</v>
      </c>
      <c r="BB195" s="343">
        <v>1679</v>
      </c>
      <c r="BC195" s="343">
        <v>1652</v>
      </c>
      <c r="BD195" s="343">
        <v>1603</v>
      </c>
      <c r="BE195" s="343">
        <v>1609</v>
      </c>
      <c r="BF195" s="343">
        <v>1652</v>
      </c>
      <c r="BG195" s="343">
        <v>1571</v>
      </c>
      <c r="BH195" s="343">
        <v>1560</v>
      </c>
      <c r="BI195" s="343">
        <v>1498</v>
      </c>
      <c r="BJ195" s="343">
        <v>1488</v>
      </c>
      <c r="BK195" s="343">
        <v>1377</v>
      </c>
      <c r="BL195" s="343">
        <v>1424</v>
      </c>
      <c r="BM195" s="343">
        <v>1520</v>
      </c>
      <c r="BN195" s="343">
        <v>1494</v>
      </c>
      <c r="BO195" s="343">
        <v>1526</v>
      </c>
      <c r="BP195" s="343">
        <v>1583</v>
      </c>
      <c r="BQ195" s="343">
        <v>1575</v>
      </c>
      <c r="BR195" s="343">
        <v>1523</v>
      </c>
      <c r="BS195" s="343">
        <v>1508</v>
      </c>
      <c r="BT195" s="343">
        <v>1560</v>
      </c>
      <c r="BU195" s="343">
        <v>1463</v>
      </c>
      <c r="BV195" s="343">
        <v>1567</v>
      </c>
      <c r="BW195" s="343">
        <v>1575</v>
      </c>
      <c r="BX195" s="343">
        <v>1563</v>
      </c>
      <c r="BY195" s="343">
        <v>1597</v>
      </c>
      <c r="BZ195" s="343">
        <v>1649</v>
      </c>
      <c r="CA195" s="343">
        <v>1699</v>
      </c>
      <c r="CB195" s="343">
        <v>1631</v>
      </c>
      <c r="CC195" s="343">
        <v>1618</v>
      </c>
      <c r="CD195" s="343">
        <v>1585</v>
      </c>
      <c r="CE195" s="343">
        <v>1504</v>
      </c>
      <c r="CF195" s="343">
        <v>1490</v>
      </c>
    </row>
    <row r="196" spans="1:84" x14ac:dyDescent="0.3">
      <c r="A196" s="342" t="s">
        <v>1570</v>
      </c>
      <c r="B196" s="342"/>
      <c r="C196" s="342"/>
      <c r="D196" s="343">
        <v>625</v>
      </c>
      <c r="E196" s="343">
        <v>488</v>
      </c>
      <c r="F196" s="343">
        <v>418</v>
      </c>
      <c r="G196" s="343">
        <v>379</v>
      </c>
      <c r="H196" s="343">
        <v>663</v>
      </c>
      <c r="I196" s="343">
        <v>867</v>
      </c>
      <c r="J196" s="343">
        <v>892</v>
      </c>
      <c r="K196" s="343">
        <v>898</v>
      </c>
      <c r="L196" s="343">
        <v>926</v>
      </c>
      <c r="M196" s="343">
        <v>963</v>
      </c>
      <c r="N196" s="343">
        <v>948</v>
      </c>
      <c r="O196" s="343">
        <v>992</v>
      </c>
      <c r="P196" s="343">
        <v>939</v>
      </c>
      <c r="Q196" s="343">
        <v>975</v>
      </c>
      <c r="R196" s="343">
        <v>1052</v>
      </c>
      <c r="S196" s="343">
        <v>1110</v>
      </c>
      <c r="T196" s="343">
        <v>1071</v>
      </c>
      <c r="U196" s="343">
        <v>1099</v>
      </c>
      <c r="V196" s="343">
        <v>1116</v>
      </c>
      <c r="W196" s="343">
        <v>1108</v>
      </c>
      <c r="X196" s="343">
        <v>1125</v>
      </c>
      <c r="Y196" s="343">
        <v>1138</v>
      </c>
      <c r="Z196" s="343">
        <v>1173</v>
      </c>
      <c r="AA196" s="343">
        <v>1213</v>
      </c>
      <c r="AB196" s="343">
        <v>1124</v>
      </c>
      <c r="AC196" s="343">
        <v>1003</v>
      </c>
      <c r="AD196" s="343">
        <v>911</v>
      </c>
      <c r="AE196" s="343">
        <v>978</v>
      </c>
      <c r="AF196" s="343">
        <v>1164</v>
      </c>
      <c r="AG196" s="343">
        <v>1211</v>
      </c>
      <c r="AH196" s="343">
        <v>1244</v>
      </c>
      <c r="AI196" s="343">
        <v>1333</v>
      </c>
      <c r="AJ196" s="343">
        <v>1337</v>
      </c>
      <c r="AK196" s="343">
        <v>1325</v>
      </c>
      <c r="AL196" s="343">
        <v>1343</v>
      </c>
      <c r="AM196" s="343">
        <v>1277</v>
      </c>
      <c r="AN196" s="343">
        <v>1298</v>
      </c>
      <c r="AO196" s="343">
        <v>1387</v>
      </c>
      <c r="AP196" s="343">
        <v>1441</v>
      </c>
      <c r="AQ196" s="343">
        <v>1446</v>
      </c>
      <c r="AR196" s="343">
        <v>1524</v>
      </c>
      <c r="AS196" s="343">
        <v>1466</v>
      </c>
      <c r="AT196" s="343">
        <v>1579</v>
      </c>
      <c r="AU196" s="343">
        <v>1582</v>
      </c>
      <c r="AV196" s="343">
        <v>1647</v>
      </c>
      <c r="AW196" s="343">
        <v>1633</v>
      </c>
      <c r="AX196" s="343">
        <v>1700</v>
      </c>
      <c r="AY196" s="343">
        <v>1731</v>
      </c>
      <c r="AZ196" s="343">
        <v>1802</v>
      </c>
      <c r="BA196" s="343">
        <v>1891</v>
      </c>
      <c r="BB196" s="343">
        <v>1765</v>
      </c>
      <c r="BC196" s="343">
        <v>1653</v>
      </c>
      <c r="BD196" s="343">
        <v>1626</v>
      </c>
      <c r="BE196" s="343">
        <v>1579</v>
      </c>
      <c r="BF196" s="343">
        <v>1585</v>
      </c>
      <c r="BG196" s="343">
        <v>1628</v>
      </c>
      <c r="BH196" s="343">
        <v>1549</v>
      </c>
      <c r="BI196" s="343">
        <v>1538</v>
      </c>
      <c r="BJ196" s="343">
        <v>1479</v>
      </c>
      <c r="BK196" s="343">
        <v>1470</v>
      </c>
      <c r="BL196" s="343">
        <v>1361</v>
      </c>
      <c r="BM196" s="343">
        <v>1407</v>
      </c>
      <c r="BN196" s="343">
        <v>1503</v>
      </c>
      <c r="BO196" s="343">
        <v>1476</v>
      </c>
      <c r="BP196" s="343">
        <v>1509</v>
      </c>
      <c r="BQ196" s="343">
        <v>1565</v>
      </c>
      <c r="BR196" s="343">
        <v>1558</v>
      </c>
      <c r="BS196" s="343">
        <v>1507</v>
      </c>
      <c r="BT196" s="343">
        <v>1493</v>
      </c>
      <c r="BU196" s="343">
        <v>1544</v>
      </c>
      <c r="BV196" s="343">
        <v>1449</v>
      </c>
      <c r="BW196" s="343">
        <v>1553</v>
      </c>
      <c r="BX196" s="343">
        <v>1560</v>
      </c>
      <c r="BY196" s="343">
        <v>1549</v>
      </c>
      <c r="BZ196" s="343">
        <v>1583</v>
      </c>
      <c r="CA196" s="343">
        <v>1634</v>
      </c>
      <c r="CB196" s="343">
        <v>1684</v>
      </c>
      <c r="CC196" s="343">
        <v>1617</v>
      </c>
      <c r="CD196" s="343">
        <v>1605</v>
      </c>
      <c r="CE196" s="343">
        <v>1573</v>
      </c>
      <c r="CF196" s="343">
        <v>1493</v>
      </c>
    </row>
    <row r="197" spans="1:84" x14ac:dyDescent="0.3">
      <c r="A197" s="342" t="s">
        <v>1571</v>
      </c>
      <c r="B197" s="342"/>
      <c r="C197" s="342"/>
      <c r="D197" s="343">
        <v>725</v>
      </c>
      <c r="E197" s="343">
        <v>588</v>
      </c>
      <c r="F197" s="343">
        <v>473</v>
      </c>
      <c r="G197" s="343">
        <v>393</v>
      </c>
      <c r="H197" s="343">
        <v>354</v>
      </c>
      <c r="I197" s="343">
        <v>634</v>
      </c>
      <c r="J197" s="343">
        <v>813</v>
      </c>
      <c r="K197" s="343">
        <v>840</v>
      </c>
      <c r="L197" s="343">
        <v>859</v>
      </c>
      <c r="M197" s="343">
        <v>895</v>
      </c>
      <c r="N197" s="343">
        <v>929</v>
      </c>
      <c r="O197" s="343">
        <v>913</v>
      </c>
      <c r="P197" s="343">
        <v>956</v>
      </c>
      <c r="Q197" s="343">
        <v>889</v>
      </c>
      <c r="R197" s="343">
        <v>936</v>
      </c>
      <c r="S197" s="343">
        <v>1017</v>
      </c>
      <c r="T197" s="343">
        <v>1052</v>
      </c>
      <c r="U197" s="343">
        <v>1011</v>
      </c>
      <c r="V197" s="343">
        <v>1052</v>
      </c>
      <c r="W197" s="343">
        <v>1062</v>
      </c>
      <c r="X197" s="343">
        <v>1063</v>
      </c>
      <c r="Y197" s="343">
        <v>1088</v>
      </c>
      <c r="Z197" s="343">
        <v>1099</v>
      </c>
      <c r="AA197" s="343">
        <v>1134</v>
      </c>
      <c r="AB197" s="343">
        <v>1173</v>
      </c>
      <c r="AC197" s="343">
        <v>1094</v>
      </c>
      <c r="AD197" s="343">
        <v>982</v>
      </c>
      <c r="AE197" s="343">
        <v>884</v>
      </c>
      <c r="AF197" s="343">
        <v>948</v>
      </c>
      <c r="AG197" s="343">
        <v>1129</v>
      </c>
      <c r="AH197" s="343">
        <v>1175</v>
      </c>
      <c r="AI197" s="343">
        <v>1208</v>
      </c>
      <c r="AJ197" s="343">
        <v>1295</v>
      </c>
      <c r="AK197" s="343">
        <v>1300</v>
      </c>
      <c r="AL197" s="343">
        <v>1289</v>
      </c>
      <c r="AM197" s="343">
        <v>1308</v>
      </c>
      <c r="AN197" s="343">
        <v>1244</v>
      </c>
      <c r="AO197" s="343">
        <v>1266</v>
      </c>
      <c r="AP197" s="343">
        <v>1353</v>
      </c>
      <c r="AQ197" s="343">
        <v>1407</v>
      </c>
      <c r="AR197" s="343">
        <v>1413</v>
      </c>
      <c r="AS197" s="343">
        <v>1491</v>
      </c>
      <c r="AT197" s="343">
        <v>1435</v>
      </c>
      <c r="AU197" s="343">
        <v>1545</v>
      </c>
      <c r="AV197" s="343">
        <v>1549</v>
      </c>
      <c r="AW197" s="343">
        <v>1616</v>
      </c>
      <c r="AX197" s="343">
        <v>1601</v>
      </c>
      <c r="AY197" s="343">
        <v>1668</v>
      </c>
      <c r="AZ197" s="343">
        <v>1700</v>
      </c>
      <c r="BA197" s="343">
        <v>1771</v>
      </c>
      <c r="BB197" s="343">
        <v>1859</v>
      </c>
      <c r="BC197" s="343">
        <v>1735</v>
      </c>
      <c r="BD197" s="343">
        <v>1625</v>
      </c>
      <c r="BE197" s="343">
        <v>1599</v>
      </c>
      <c r="BF197" s="343">
        <v>1553</v>
      </c>
      <c r="BG197" s="343">
        <v>1560</v>
      </c>
      <c r="BH197" s="343">
        <v>1603</v>
      </c>
      <c r="BI197" s="343">
        <v>1526</v>
      </c>
      <c r="BJ197" s="343">
        <v>1515</v>
      </c>
      <c r="BK197" s="343">
        <v>1458</v>
      </c>
      <c r="BL197" s="343">
        <v>1448</v>
      </c>
      <c r="BM197" s="343">
        <v>1341</v>
      </c>
      <c r="BN197" s="343">
        <v>1387</v>
      </c>
      <c r="BO197" s="343">
        <v>1482</v>
      </c>
      <c r="BP197" s="343">
        <v>1456</v>
      </c>
      <c r="BQ197" s="343">
        <v>1489</v>
      </c>
      <c r="BR197" s="343">
        <v>1545</v>
      </c>
      <c r="BS197" s="343">
        <v>1539</v>
      </c>
      <c r="BT197" s="343">
        <v>1489</v>
      </c>
      <c r="BU197" s="343">
        <v>1475</v>
      </c>
      <c r="BV197" s="343">
        <v>1526</v>
      </c>
      <c r="BW197" s="343">
        <v>1432</v>
      </c>
      <c r="BX197" s="343">
        <v>1536</v>
      </c>
      <c r="BY197" s="343">
        <v>1543</v>
      </c>
      <c r="BZ197" s="343">
        <v>1533</v>
      </c>
      <c r="CA197" s="343">
        <v>1567</v>
      </c>
      <c r="CB197" s="343">
        <v>1618</v>
      </c>
      <c r="CC197" s="343">
        <v>1668</v>
      </c>
      <c r="CD197" s="343">
        <v>1602</v>
      </c>
      <c r="CE197" s="343">
        <v>1591</v>
      </c>
      <c r="CF197" s="343">
        <v>1558</v>
      </c>
    </row>
    <row r="198" spans="1:84" x14ac:dyDescent="0.3">
      <c r="A198" s="342" t="s">
        <v>1572</v>
      </c>
      <c r="B198" s="342"/>
      <c r="C198" s="342"/>
      <c r="D198" s="343">
        <v>738</v>
      </c>
      <c r="E198" s="343">
        <v>678</v>
      </c>
      <c r="F198" s="343">
        <v>549</v>
      </c>
      <c r="G198" s="343">
        <v>438</v>
      </c>
      <c r="H198" s="343">
        <v>365</v>
      </c>
      <c r="I198" s="343">
        <v>331</v>
      </c>
      <c r="J198" s="343">
        <v>591</v>
      </c>
      <c r="K198" s="343">
        <v>770</v>
      </c>
      <c r="L198" s="343">
        <v>802</v>
      </c>
      <c r="M198" s="343">
        <v>814</v>
      </c>
      <c r="N198" s="343">
        <v>833</v>
      </c>
      <c r="O198" s="343">
        <v>897</v>
      </c>
      <c r="P198" s="343">
        <v>865</v>
      </c>
      <c r="Q198" s="343">
        <v>905</v>
      </c>
      <c r="R198" s="343">
        <v>842</v>
      </c>
      <c r="S198" s="343">
        <v>895</v>
      </c>
      <c r="T198" s="343">
        <v>972</v>
      </c>
      <c r="U198" s="343">
        <v>1005</v>
      </c>
      <c r="V198" s="343">
        <v>969</v>
      </c>
      <c r="W198" s="343">
        <v>1007</v>
      </c>
      <c r="X198" s="343">
        <v>1027</v>
      </c>
      <c r="Y198" s="343">
        <v>1017</v>
      </c>
      <c r="Z198" s="343">
        <v>1044</v>
      </c>
      <c r="AA198" s="343">
        <v>1051</v>
      </c>
      <c r="AB198" s="343">
        <v>1095</v>
      </c>
      <c r="AC198" s="343">
        <v>1135</v>
      </c>
      <c r="AD198" s="343">
        <v>1061</v>
      </c>
      <c r="AE198" s="343">
        <v>952</v>
      </c>
      <c r="AF198" s="343">
        <v>859</v>
      </c>
      <c r="AG198" s="343">
        <v>919</v>
      </c>
      <c r="AH198" s="343">
        <v>1096</v>
      </c>
      <c r="AI198" s="343">
        <v>1140</v>
      </c>
      <c r="AJ198" s="343">
        <v>1172</v>
      </c>
      <c r="AK198" s="343">
        <v>1258</v>
      </c>
      <c r="AL198" s="343">
        <v>1264</v>
      </c>
      <c r="AM198" s="343">
        <v>1254</v>
      </c>
      <c r="AN198" s="343">
        <v>1273</v>
      </c>
      <c r="AO198" s="343">
        <v>1212</v>
      </c>
      <c r="AP198" s="343">
        <v>1234</v>
      </c>
      <c r="AQ198" s="343">
        <v>1320</v>
      </c>
      <c r="AR198" s="343">
        <v>1373</v>
      </c>
      <c r="AS198" s="343">
        <v>1380</v>
      </c>
      <c r="AT198" s="343">
        <v>1457</v>
      </c>
      <c r="AU198" s="343">
        <v>1403</v>
      </c>
      <c r="AV198" s="343">
        <v>1512</v>
      </c>
      <c r="AW198" s="343">
        <v>1518</v>
      </c>
      <c r="AX198" s="343">
        <v>1584</v>
      </c>
      <c r="AY198" s="343">
        <v>1570</v>
      </c>
      <c r="AZ198" s="343">
        <v>1638</v>
      </c>
      <c r="BA198" s="343">
        <v>1670</v>
      </c>
      <c r="BB198" s="343">
        <v>1741</v>
      </c>
      <c r="BC198" s="343">
        <v>1829</v>
      </c>
      <c r="BD198" s="343">
        <v>1707</v>
      </c>
      <c r="BE198" s="343">
        <v>1600</v>
      </c>
      <c r="BF198" s="343">
        <v>1574</v>
      </c>
      <c r="BG198" s="343">
        <v>1528</v>
      </c>
      <c r="BH198" s="343">
        <v>1537</v>
      </c>
      <c r="BI198" s="343">
        <v>1579</v>
      </c>
      <c r="BJ198" s="343">
        <v>1504</v>
      </c>
      <c r="BK198" s="343">
        <v>1494</v>
      </c>
      <c r="BL198" s="343">
        <v>1438</v>
      </c>
      <c r="BM198" s="343">
        <v>1429</v>
      </c>
      <c r="BN198" s="343">
        <v>1324</v>
      </c>
      <c r="BO198" s="343">
        <v>1370</v>
      </c>
      <c r="BP198" s="343">
        <v>1464</v>
      </c>
      <c r="BQ198" s="343">
        <v>1439</v>
      </c>
      <c r="BR198" s="343">
        <v>1472</v>
      </c>
      <c r="BS198" s="343">
        <v>1527</v>
      </c>
      <c r="BT198" s="343">
        <v>1522</v>
      </c>
      <c r="BU198" s="343">
        <v>1473</v>
      </c>
      <c r="BV198" s="343">
        <v>1460</v>
      </c>
      <c r="BW198" s="343">
        <v>1510</v>
      </c>
      <c r="BX198" s="343">
        <v>1418</v>
      </c>
      <c r="BY198" s="343">
        <v>1521</v>
      </c>
      <c r="BZ198" s="343">
        <v>1529</v>
      </c>
      <c r="CA198" s="343">
        <v>1519</v>
      </c>
      <c r="CB198" s="343">
        <v>1553</v>
      </c>
      <c r="CC198" s="343">
        <v>1605</v>
      </c>
      <c r="CD198" s="343">
        <v>1655</v>
      </c>
      <c r="CE198" s="343">
        <v>1590</v>
      </c>
      <c r="CF198" s="343">
        <v>1579</v>
      </c>
    </row>
    <row r="199" spans="1:84" x14ac:dyDescent="0.3">
      <c r="A199" s="342" t="s">
        <v>1573</v>
      </c>
      <c r="B199" s="342"/>
      <c r="C199" s="342"/>
      <c r="D199" s="343">
        <v>620</v>
      </c>
      <c r="E199" s="343">
        <v>688</v>
      </c>
      <c r="F199" s="343">
        <v>631</v>
      </c>
      <c r="G199" s="343">
        <v>515</v>
      </c>
      <c r="H199" s="343">
        <v>417</v>
      </c>
      <c r="I199" s="343">
        <v>338</v>
      </c>
      <c r="J199" s="343">
        <v>311</v>
      </c>
      <c r="K199" s="343">
        <v>549</v>
      </c>
      <c r="L199" s="343">
        <v>722</v>
      </c>
      <c r="M199" s="343">
        <v>752</v>
      </c>
      <c r="N199" s="343">
        <v>776</v>
      </c>
      <c r="O199" s="343">
        <v>792</v>
      </c>
      <c r="P199" s="343">
        <v>844</v>
      </c>
      <c r="Q199" s="343">
        <v>809</v>
      </c>
      <c r="R199" s="343">
        <v>856</v>
      </c>
      <c r="S199" s="343">
        <v>793</v>
      </c>
      <c r="T199" s="343">
        <v>849</v>
      </c>
      <c r="U199" s="343">
        <v>927</v>
      </c>
      <c r="V199" s="343">
        <v>958</v>
      </c>
      <c r="W199" s="343">
        <v>926</v>
      </c>
      <c r="X199" s="343">
        <v>955</v>
      </c>
      <c r="Y199" s="343">
        <v>985</v>
      </c>
      <c r="Z199" s="343">
        <v>958</v>
      </c>
      <c r="AA199" s="343">
        <v>994</v>
      </c>
      <c r="AB199" s="343">
        <v>1005</v>
      </c>
      <c r="AC199" s="343">
        <v>1061</v>
      </c>
      <c r="AD199" s="343">
        <v>1092</v>
      </c>
      <c r="AE199" s="343">
        <v>1018</v>
      </c>
      <c r="AF199" s="343">
        <v>913</v>
      </c>
      <c r="AG199" s="343">
        <v>825</v>
      </c>
      <c r="AH199" s="343">
        <v>883</v>
      </c>
      <c r="AI199" s="343">
        <v>1055</v>
      </c>
      <c r="AJ199" s="343">
        <v>1099</v>
      </c>
      <c r="AK199" s="343">
        <v>1133</v>
      </c>
      <c r="AL199" s="343">
        <v>1214</v>
      </c>
      <c r="AM199" s="343">
        <v>1221</v>
      </c>
      <c r="AN199" s="343">
        <v>1212</v>
      </c>
      <c r="AO199" s="343">
        <v>1230</v>
      </c>
      <c r="AP199" s="343">
        <v>1174</v>
      </c>
      <c r="AQ199" s="343">
        <v>1197</v>
      </c>
      <c r="AR199" s="343">
        <v>1281</v>
      </c>
      <c r="AS199" s="343">
        <v>1334</v>
      </c>
      <c r="AT199" s="343">
        <v>1342</v>
      </c>
      <c r="AU199" s="343">
        <v>1417</v>
      </c>
      <c r="AV199" s="343">
        <v>1365</v>
      </c>
      <c r="AW199" s="343">
        <v>1473</v>
      </c>
      <c r="AX199" s="343">
        <v>1478</v>
      </c>
      <c r="AY199" s="343">
        <v>1544</v>
      </c>
      <c r="AZ199" s="343">
        <v>1532</v>
      </c>
      <c r="BA199" s="343">
        <v>1598</v>
      </c>
      <c r="BB199" s="343">
        <v>1629</v>
      </c>
      <c r="BC199" s="343">
        <v>1700</v>
      </c>
      <c r="BD199" s="343">
        <v>1788</v>
      </c>
      <c r="BE199" s="343">
        <v>1668</v>
      </c>
      <c r="BF199" s="343">
        <v>1564</v>
      </c>
      <c r="BG199" s="343">
        <v>1540</v>
      </c>
      <c r="BH199" s="343">
        <v>1496</v>
      </c>
      <c r="BI199" s="343">
        <v>1506</v>
      </c>
      <c r="BJ199" s="343">
        <v>1548</v>
      </c>
      <c r="BK199" s="343">
        <v>1475</v>
      </c>
      <c r="BL199" s="343">
        <v>1466</v>
      </c>
      <c r="BM199" s="343">
        <v>1411</v>
      </c>
      <c r="BN199" s="343">
        <v>1404</v>
      </c>
      <c r="BO199" s="343">
        <v>1301</v>
      </c>
      <c r="BP199" s="343">
        <v>1347</v>
      </c>
      <c r="BQ199" s="343">
        <v>1439</v>
      </c>
      <c r="BR199" s="343">
        <v>1415</v>
      </c>
      <c r="BS199" s="343">
        <v>1448</v>
      </c>
      <c r="BT199" s="343">
        <v>1503</v>
      </c>
      <c r="BU199" s="343">
        <v>1498</v>
      </c>
      <c r="BV199" s="343">
        <v>1450</v>
      </c>
      <c r="BW199" s="343">
        <v>1438</v>
      </c>
      <c r="BX199" s="343">
        <v>1488</v>
      </c>
      <c r="BY199" s="343">
        <v>1397</v>
      </c>
      <c r="BZ199" s="343">
        <v>1500</v>
      </c>
      <c r="CA199" s="343">
        <v>1508</v>
      </c>
      <c r="CB199" s="343">
        <v>1498</v>
      </c>
      <c r="CC199" s="343">
        <v>1532</v>
      </c>
      <c r="CD199" s="343">
        <v>1583</v>
      </c>
      <c r="CE199" s="343">
        <v>1633</v>
      </c>
      <c r="CF199" s="343">
        <v>1569</v>
      </c>
    </row>
    <row r="200" spans="1:84" x14ac:dyDescent="0.3">
      <c r="A200" s="342" t="s">
        <v>1574</v>
      </c>
      <c r="B200" s="342"/>
      <c r="C200" s="342"/>
      <c r="D200" s="343">
        <v>557</v>
      </c>
      <c r="E200" s="343">
        <v>584</v>
      </c>
      <c r="F200" s="343">
        <v>646</v>
      </c>
      <c r="G200" s="343">
        <v>589</v>
      </c>
      <c r="H200" s="343">
        <v>485</v>
      </c>
      <c r="I200" s="343">
        <v>390</v>
      </c>
      <c r="J200" s="343">
        <v>312</v>
      </c>
      <c r="K200" s="343">
        <v>288</v>
      </c>
      <c r="L200" s="343">
        <v>506</v>
      </c>
      <c r="M200" s="343">
        <v>673</v>
      </c>
      <c r="N200" s="343">
        <v>704</v>
      </c>
      <c r="O200" s="343">
        <v>731</v>
      </c>
      <c r="P200" s="343">
        <v>751</v>
      </c>
      <c r="Q200" s="343">
        <v>783</v>
      </c>
      <c r="R200" s="343">
        <v>757</v>
      </c>
      <c r="S200" s="343">
        <v>798</v>
      </c>
      <c r="T200" s="343">
        <v>751</v>
      </c>
      <c r="U200" s="343">
        <v>806</v>
      </c>
      <c r="V200" s="343">
        <v>878</v>
      </c>
      <c r="W200" s="343">
        <v>916</v>
      </c>
      <c r="X200" s="343">
        <v>885</v>
      </c>
      <c r="Y200" s="343">
        <v>914</v>
      </c>
      <c r="Z200" s="343">
        <v>950</v>
      </c>
      <c r="AA200" s="343">
        <v>909</v>
      </c>
      <c r="AB200" s="343">
        <v>952</v>
      </c>
      <c r="AC200" s="343">
        <v>965</v>
      </c>
      <c r="AD200" s="343">
        <v>1015</v>
      </c>
      <c r="AE200" s="343">
        <v>1046</v>
      </c>
      <c r="AF200" s="343">
        <v>976</v>
      </c>
      <c r="AG200" s="343">
        <v>876</v>
      </c>
      <c r="AH200" s="343">
        <v>792</v>
      </c>
      <c r="AI200" s="343">
        <v>849</v>
      </c>
      <c r="AJ200" s="343">
        <v>1015</v>
      </c>
      <c r="AK200" s="343">
        <v>1059</v>
      </c>
      <c r="AL200" s="343">
        <v>1093</v>
      </c>
      <c r="AM200" s="343">
        <v>1172</v>
      </c>
      <c r="AN200" s="343">
        <v>1180</v>
      </c>
      <c r="AO200" s="343">
        <v>1172</v>
      </c>
      <c r="AP200" s="343">
        <v>1191</v>
      </c>
      <c r="AQ200" s="343">
        <v>1137</v>
      </c>
      <c r="AR200" s="343">
        <v>1160</v>
      </c>
      <c r="AS200" s="343">
        <v>1243</v>
      </c>
      <c r="AT200" s="343">
        <v>1295</v>
      </c>
      <c r="AU200" s="343">
        <v>1305</v>
      </c>
      <c r="AV200" s="343">
        <v>1378</v>
      </c>
      <c r="AW200" s="343">
        <v>1328</v>
      </c>
      <c r="AX200" s="343">
        <v>1434</v>
      </c>
      <c r="AY200" s="343">
        <v>1441</v>
      </c>
      <c r="AZ200" s="343">
        <v>1507</v>
      </c>
      <c r="BA200" s="343">
        <v>1496</v>
      </c>
      <c r="BB200" s="343">
        <v>1561</v>
      </c>
      <c r="BC200" s="343">
        <v>1593</v>
      </c>
      <c r="BD200" s="343">
        <v>1663</v>
      </c>
      <c r="BE200" s="343">
        <v>1749</v>
      </c>
      <c r="BF200" s="343">
        <v>1634</v>
      </c>
      <c r="BG200" s="343">
        <v>1533</v>
      </c>
      <c r="BH200" s="343">
        <v>1510</v>
      </c>
      <c r="BI200" s="343">
        <v>1468</v>
      </c>
      <c r="BJ200" s="343">
        <v>1478</v>
      </c>
      <c r="BK200" s="343">
        <v>1520</v>
      </c>
      <c r="BL200" s="343">
        <v>1449</v>
      </c>
      <c r="BM200" s="343">
        <v>1441</v>
      </c>
      <c r="BN200" s="343">
        <v>1387</v>
      </c>
      <c r="BO200" s="343">
        <v>1381</v>
      </c>
      <c r="BP200" s="343">
        <v>1280</v>
      </c>
      <c r="BQ200" s="343">
        <v>1326</v>
      </c>
      <c r="BR200" s="343">
        <v>1417</v>
      </c>
      <c r="BS200" s="343">
        <v>1394</v>
      </c>
      <c r="BT200" s="343">
        <v>1427</v>
      </c>
      <c r="BU200" s="343">
        <v>1483</v>
      </c>
      <c r="BV200" s="343">
        <v>1478</v>
      </c>
      <c r="BW200" s="343">
        <v>1430</v>
      </c>
      <c r="BX200" s="343">
        <v>1419</v>
      </c>
      <c r="BY200" s="343">
        <v>1469</v>
      </c>
      <c r="BZ200" s="343">
        <v>1380</v>
      </c>
      <c r="CA200" s="343">
        <v>1482</v>
      </c>
      <c r="CB200" s="343">
        <v>1491</v>
      </c>
      <c r="CC200" s="343">
        <v>1481</v>
      </c>
      <c r="CD200" s="343">
        <v>1516</v>
      </c>
      <c r="CE200" s="343">
        <v>1567</v>
      </c>
      <c r="CF200" s="343">
        <v>1616</v>
      </c>
    </row>
    <row r="201" spans="1:84" x14ac:dyDescent="0.3">
      <c r="A201" s="342" t="s">
        <v>1575</v>
      </c>
      <c r="B201" s="342"/>
      <c r="C201" s="342"/>
      <c r="D201" s="343">
        <v>521</v>
      </c>
      <c r="E201" s="343">
        <v>509</v>
      </c>
      <c r="F201" s="343">
        <v>522</v>
      </c>
      <c r="G201" s="343">
        <v>584</v>
      </c>
      <c r="H201" s="343">
        <v>540</v>
      </c>
      <c r="I201" s="343">
        <v>451</v>
      </c>
      <c r="J201" s="343">
        <v>353</v>
      </c>
      <c r="K201" s="343">
        <v>292</v>
      </c>
      <c r="L201" s="343">
        <v>276</v>
      </c>
      <c r="M201" s="343">
        <v>466</v>
      </c>
      <c r="N201" s="343">
        <v>634</v>
      </c>
      <c r="O201" s="343">
        <v>649</v>
      </c>
      <c r="P201" s="343">
        <v>685</v>
      </c>
      <c r="Q201" s="343">
        <v>695</v>
      </c>
      <c r="R201" s="343">
        <v>736</v>
      </c>
      <c r="S201" s="343">
        <v>698</v>
      </c>
      <c r="T201" s="343">
        <v>751</v>
      </c>
      <c r="U201" s="343">
        <v>694</v>
      </c>
      <c r="V201" s="343">
        <v>739</v>
      </c>
      <c r="W201" s="343">
        <v>818</v>
      </c>
      <c r="X201" s="343">
        <v>855</v>
      </c>
      <c r="Y201" s="343">
        <v>842</v>
      </c>
      <c r="Z201" s="343">
        <v>856</v>
      </c>
      <c r="AA201" s="343">
        <v>897</v>
      </c>
      <c r="AB201" s="343">
        <v>864</v>
      </c>
      <c r="AC201" s="343">
        <v>903</v>
      </c>
      <c r="AD201" s="343">
        <v>915</v>
      </c>
      <c r="AE201" s="343">
        <v>968</v>
      </c>
      <c r="AF201" s="343">
        <v>997</v>
      </c>
      <c r="AG201" s="343">
        <v>932</v>
      </c>
      <c r="AH201" s="343">
        <v>837</v>
      </c>
      <c r="AI201" s="343">
        <v>759</v>
      </c>
      <c r="AJ201" s="343">
        <v>814</v>
      </c>
      <c r="AK201" s="343">
        <v>973</v>
      </c>
      <c r="AL201" s="343">
        <v>1016</v>
      </c>
      <c r="AM201" s="343">
        <v>1050</v>
      </c>
      <c r="AN201" s="343">
        <v>1127</v>
      </c>
      <c r="AO201" s="343">
        <v>1136</v>
      </c>
      <c r="AP201" s="343">
        <v>1129</v>
      </c>
      <c r="AQ201" s="343">
        <v>1149</v>
      </c>
      <c r="AR201" s="343">
        <v>1098</v>
      </c>
      <c r="AS201" s="343">
        <v>1121</v>
      </c>
      <c r="AT201" s="343">
        <v>1202</v>
      </c>
      <c r="AU201" s="343">
        <v>1254</v>
      </c>
      <c r="AV201" s="343">
        <v>1264</v>
      </c>
      <c r="AW201" s="343">
        <v>1336</v>
      </c>
      <c r="AX201" s="343">
        <v>1288</v>
      </c>
      <c r="AY201" s="343">
        <v>1392</v>
      </c>
      <c r="AZ201" s="343">
        <v>1401</v>
      </c>
      <c r="BA201" s="343">
        <v>1466</v>
      </c>
      <c r="BB201" s="343">
        <v>1457</v>
      </c>
      <c r="BC201" s="343">
        <v>1521</v>
      </c>
      <c r="BD201" s="343">
        <v>1553</v>
      </c>
      <c r="BE201" s="343">
        <v>1623</v>
      </c>
      <c r="BF201" s="343">
        <v>1707</v>
      </c>
      <c r="BG201" s="343">
        <v>1596</v>
      </c>
      <c r="BH201" s="343">
        <v>1499</v>
      </c>
      <c r="BI201" s="343">
        <v>1477</v>
      </c>
      <c r="BJ201" s="343">
        <v>1437</v>
      </c>
      <c r="BK201" s="343">
        <v>1447</v>
      </c>
      <c r="BL201" s="343">
        <v>1489</v>
      </c>
      <c r="BM201" s="343">
        <v>1421</v>
      </c>
      <c r="BN201" s="343">
        <v>1413</v>
      </c>
      <c r="BO201" s="343">
        <v>1361</v>
      </c>
      <c r="BP201" s="343">
        <v>1355</v>
      </c>
      <c r="BQ201" s="343">
        <v>1257</v>
      </c>
      <c r="BR201" s="343">
        <v>1302</v>
      </c>
      <c r="BS201" s="343">
        <v>1392</v>
      </c>
      <c r="BT201" s="343">
        <v>1370</v>
      </c>
      <c r="BU201" s="343">
        <v>1402</v>
      </c>
      <c r="BV201" s="343">
        <v>1459</v>
      </c>
      <c r="BW201" s="343">
        <v>1455</v>
      </c>
      <c r="BX201" s="343">
        <v>1408</v>
      </c>
      <c r="BY201" s="343">
        <v>1398</v>
      </c>
      <c r="BZ201" s="343">
        <v>1448</v>
      </c>
      <c r="CA201" s="343">
        <v>1359</v>
      </c>
      <c r="CB201" s="343">
        <v>1461</v>
      </c>
      <c r="CC201" s="343">
        <v>1471</v>
      </c>
      <c r="CD201" s="343">
        <v>1462</v>
      </c>
      <c r="CE201" s="343">
        <v>1497</v>
      </c>
      <c r="CF201" s="343">
        <v>1547</v>
      </c>
    </row>
    <row r="202" spans="1:84" x14ac:dyDescent="0.3">
      <c r="A202" s="342" t="s">
        <v>1576</v>
      </c>
      <c r="B202" s="342"/>
      <c r="C202" s="342"/>
      <c r="D202" s="343">
        <v>496</v>
      </c>
      <c r="E202" s="343">
        <v>472</v>
      </c>
      <c r="F202" s="343">
        <v>451</v>
      </c>
      <c r="G202" s="343">
        <v>463</v>
      </c>
      <c r="H202" s="343">
        <v>515</v>
      </c>
      <c r="I202" s="343">
        <v>502</v>
      </c>
      <c r="J202" s="343">
        <v>417</v>
      </c>
      <c r="K202" s="343">
        <v>318</v>
      </c>
      <c r="L202" s="343">
        <v>265</v>
      </c>
      <c r="M202" s="343">
        <v>257</v>
      </c>
      <c r="N202" s="343">
        <v>428</v>
      </c>
      <c r="O202" s="343">
        <v>593</v>
      </c>
      <c r="P202" s="343">
        <v>602</v>
      </c>
      <c r="Q202" s="343">
        <v>630</v>
      </c>
      <c r="R202" s="343">
        <v>649</v>
      </c>
      <c r="S202" s="343">
        <v>676</v>
      </c>
      <c r="T202" s="343">
        <v>654</v>
      </c>
      <c r="U202" s="343">
        <v>700</v>
      </c>
      <c r="V202" s="343">
        <v>653</v>
      </c>
      <c r="W202" s="343">
        <v>704</v>
      </c>
      <c r="X202" s="343">
        <v>765</v>
      </c>
      <c r="Y202" s="343">
        <v>805</v>
      </c>
      <c r="Z202" s="343">
        <v>783</v>
      </c>
      <c r="AA202" s="343">
        <v>800</v>
      </c>
      <c r="AB202" s="343">
        <v>847</v>
      </c>
      <c r="AC202" s="343">
        <v>813</v>
      </c>
      <c r="AD202" s="343">
        <v>854</v>
      </c>
      <c r="AE202" s="343">
        <v>867</v>
      </c>
      <c r="AF202" s="343">
        <v>919</v>
      </c>
      <c r="AG202" s="343">
        <v>948</v>
      </c>
      <c r="AH202" s="343">
        <v>886</v>
      </c>
      <c r="AI202" s="343">
        <v>798</v>
      </c>
      <c r="AJ202" s="343">
        <v>723</v>
      </c>
      <c r="AK202" s="343">
        <v>779</v>
      </c>
      <c r="AL202" s="343">
        <v>929</v>
      </c>
      <c r="AM202" s="343">
        <v>972</v>
      </c>
      <c r="AN202" s="343">
        <v>1005</v>
      </c>
      <c r="AO202" s="343">
        <v>1080</v>
      </c>
      <c r="AP202" s="343">
        <v>1090</v>
      </c>
      <c r="AQ202" s="343">
        <v>1084</v>
      </c>
      <c r="AR202" s="343">
        <v>1106</v>
      </c>
      <c r="AS202" s="343">
        <v>1058</v>
      </c>
      <c r="AT202" s="343">
        <v>1081</v>
      </c>
      <c r="AU202" s="343">
        <v>1160</v>
      </c>
      <c r="AV202" s="343">
        <v>1211</v>
      </c>
      <c r="AW202" s="343">
        <v>1221</v>
      </c>
      <c r="AX202" s="343">
        <v>1291</v>
      </c>
      <c r="AY202" s="343">
        <v>1247</v>
      </c>
      <c r="AZ202" s="343">
        <v>1348</v>
      </c>
      <c r="BA202" s="343">
        <v>1358</v>
      </c>
      <c r="BB202" s="343">
        <v>1422</v>
      </c>
      <c r="BC202" s="343">
        <v>1415</v>
      </c>
      <c r="BD202" s="343">
        <v>1479</v>
      </c>
      <c r="BE202" s="343">
        <v>1510</v>
      </c>
      <c r="BF202" s="343">
        <v>1579</v>
      </c>
      <c r="BG202" s="343">
        <v>1660</v>
      </c>
      <c r="BH202" s="343">
        <v>1555</v>
      </c>
      <c r="BI202" s="343">
        <v>1463</v>
      </c>
      <c r="BJ202" s="343">
        <v>1441</v>
      </c>
      <c r="BK202" s="343">
        <v>1403</v>
      </c>
      <c r="BL202" s="343">
        <v>1414</v>
      </c>
      <c r="BM202" s="343">
        <v>1456</v>
      </c>
      <c r="BN202" s="343">
        <v>1390</v>
      </c>
      <c r="BO202" s="343">
        <v>1383</v>
      </c>
      <c r="BP202" s="343">
        <v>1332</v>
      </c>
      <c r="BQ202" s="343">
        <v>1327</v>
      </c>
      <c r="BR202" s="343">
        <v>1231</v>
      </c>
      <c r="BS202" s="343">
        <v>1276</v>
      </c>
      <c r="BT202" s="343">
        <v>1365</v>
      </c>
      <c r="BU202" s="343">
        <v>1344</v>
      </c>
      <c r="BV202" s="343">
        <v>1376</v>
      </c>
      <c r="BW202" s="343">
        <v>1433</v>
      </c>
      <c r="BX202" s="343">
        <v>1430</v>
      </c>
      <c r="BY202" s="343">
        <v>1384</v>
      </c>
      <c r="BZ202" s="343">
        <v>1375</v>
      </c>
      <c r="CA202" s="343">
        <v>1425</v>
      </c>
      <c r="CB202" s="343">
        <v>1338</v>
      </c>
      <c r="CC202" s="343">
        <v>1438</v>
      </c>
      <c r="CD202" s="343">
        <v>1449</v>
      </c>
      <c r="CE202" s="343">
        <v>1441</v>
      </c>
      <c r="CF202" s="343">
        <v>1475</v>
      </c>
    </row>
    <row r="203" spans="1:84" x14ac:dyDescent="0.3">
      <c r="A203" s="342" t="s">
        <v>1577</v>
      </c>
      <c r="B203" s="342"/>
      <c r="C203" s="342"/>
      <c r="D203" s="343">
        <v>355</v>
      </c>
      <c r="E203" s="343">
        <v>435</v>
      </c>
      <c r="F203" s="343">
        <v>433</v>
      </c>
      <c r="G203" s="343">
        <v>410</v>
      </c>
      <c r="H203" s="343">
        <v>410</v>
      </c>
      <c r="I203" s="343">
        <v>455</v>
      </c>
      <c r="J203" s="343">
        <v>448</v>
      </c>
      <c r="K203" s="343">
        <v>373</v>
      </c>
      <c r="L203" s="343">
        <v>285</v>
      </c>
      <c r="M203" s="343">
        <v>236</v>
      </c>
      <c r="N203" s="343">
        <v>231</v>
      </c>
      <c r="O203" s="343">
        <v>393</v>
      </c>
      <c r="P203" s="343">
        <v>549</v>
      </c>
      <c r="Q203" s="343">
        <v>554</v>
      </c>
      <c r="R203" s="343">
        <v>579</v>
      </c>
      <c r="S203" s="343">
        <v>606</v>
      </c>
      <c r="T203" s="343">
        <v>638</v>
      </c>
      <c r="U203" s="343">
        <v>622</v>
      </c>
      <c r="V203" s="343">
        <v>643</v>
      </c>
      <c r="W203" s="343">
        <v>604</v>
      </c>
      <c r="X203" s="343">
        <v>645</v>
      </c>
      <c r="Y203" s="343">
        <v>708</v>
      </c>
      <c r="Z203" s="343">
        <v>758</v>
      </c>
      <c r="AA203" s="343">
        <v>735</v>
      </c>
      <c r="AB203" s="343">
        <v>741</v>
      </c>
      <c r="AC203" s="343">
        <v>792</v>
      </c>
      <c r="AD203" s="343">
        <v>764</v>
      </c>
      <c r="AE203" s="343">
        <v>801</v>
      </c>
      <c r="AF203" s="343">
        <v>813</v>
      </c>
      <c r="AG203" s="343">
        <v>864</v>
      </c>
      <c r="AH203" s="343">
        <v>893</v>
      </c>
      <c r="AI203" s="343">
        <v>835</v>
      </c>
      <c r="AJ203" s="343">
        <v>753</v>
      </c>
      <c r="AK203" s="343">
        <v>683</v>
      </c>
      <c r="AL203" s="343">
        <v>736</v>
      </c>
      <c r="AM203" s="343">
        <v>881</v>
      </c>
      <c r="AN203" s="343">
        <v>922</v>
      </c>
      <c r="AO203" s="343">
        <v>955</v>
      </c>
      <c r="AP203" s="343">
        <v>1027</v>
      </c>
      <c r="AQ203" s="343">
        <v>1037</v>
      </c>
      <c r="AR203" s="343">
        <v>1034</v>
      </c>
      <c r="AS203" s="343">
        <v>1055</v>
      </c>
      <c r="AT203" s="343">
        <v>1010</v>
      </c>
      <c r="AU203" s="343">
        <v>1034</v>
      </c>
      <c r="AV203" s="343">
        <v>1110</v>
      </c>
      <c r="AW203" s="343">
        <v>1160</v>
      </c>
      <c r="AX203" s="343">
        <v>1170</v>
      </c>
      <c r="AY203" s="343">
        <v>1239</v>
      </c>
      <c r="AZ203" s="343">
        <v>1198</v>
      </c>
      <c r="BA203" s="343">
        <v>1296</v>
      </c>
      <c r="BB203" s="343">
        <v>1307</v>
      </c>
      <c r="BC203" s="343">
        <v>1370</v>
      </c>
      <c r="BD203" s="343">
        <v>1363</v>
      </c>
      <c r="BE203" s="343">
        <v>1426</v>
      </c>
      <c r="BF203" s="343">
        <v>1455</v>
      </c>
      <c r="BG203" s="343">
        <v>1523</v>
      </c>
      <c r="BH203" s="343">
        <v>1604</v>
      </c>
      <c r="BI203" s="343">
        <v>1506</v>
      </c>
      <c r="BJ203" s="343">
        <v>1417</v>
      </c>
      <c r="BK203" s="343">
        <v>1397</v>
      </c>
      <c r="BL203" s="343">
        <v>1361</v>
      </c>
      <c r="BM203" s="343">
        <v>1373</v>
      </c>
      <c r="BN203" s="343">
        <v>1413</v>
      </c>
      <c r="BO203" s="343">
        <v>1351</v>
      </c>
      <c r="BP203" s="343">
        <v>1346</v>
      </c>
      <c r="BQ203" s="343">
        <v>1297</v>
      </c>
      <c r="BR203" s="343">
        <v>1293</v>
      </c>
      <c r="BS203" s="343">
        <v>1200</v>
      </c>
      <c r="BT203" s="343">
        <v>1245</v>
      </c>
      <c r="BU203" s="343">
        <v>1332</v>
      </c>
      <c r="BV203" s="343">
        <v>1313</v>
      </c>
      <c r="BW203" s="343">
        <v>1345</v>
      </c>
      <c r="BX203" s="343">
        <v>1400</v>
      </c>
      <c r="BY203" s="343">
        <v>1397</v>
      </c>
      <c r="BZ203" s="343">
        <v>1353</v>
      </c>
      <c r="CA203" s="343">
        <v>1346</v>
      </c>
      <c r="CB203" s="343">
        <v>1395</v>
      </c>
      <c r="CC203" s="343">
        <v>1311</v>
      </c>
      <c r="CD203" s="343">
        <v>1408</v>
      </c>
      <c r="CE203" s="343">
        <v>1419</v>
      </c>
      <c r="CF203" s="343">
        <v>1412</v>
      </c>
    </row>
    <row r="204" spans="1:84" x14ac:dyDescent="0.3">
      <c r="A204" s="342" t="s">
        <v>1578</v>
      </c>
      <c r="B204" s="342"/>
      <c r="C204" s="342"/>
      <c r="D204" s="343">
        <v>377</v>
      </c>
      <c r="E204" s="343">
        <v>318</v>
      </c>
      <c r="F204" s="343">
        <v>390</v>
      </c>
      <c r="G204" s="343">
        <v>382</v>
      </c>
      <c r="H204" s="343">
        <v>355</v>
      </c>
      <c r="I204" s="343">
        <v>364</v>
      </c>
      <c r="J204" s="343">
        <v>396</v>
      </c>
      <c r="K204" s="343">
        <v>395</v>
      </c>
      <c r="L204" s="343">
        <v>343</v>
      </c>
      <c r="M204" s="343">
        <v>254</v>
      </c>
      <c r="N204" s="343">
        <v>215</v>
      </c>
      <c r="O204" s="343">
        <v>216</v>
      </c>
      <c r="P204" s="343">
        <v>363</v>
      </c>
      <c r="Q204" s="343">
        <v>500</v>
      </c>
      <c r="R204" s="343">
        <v>509</v>
      </c>
      <c r="S204" s="343">
        <v>530</v>
      </c>
      <c r="T204" s="343">
        <v>565</v>
      </c>
      <c r="U204" s="343">
        <v>591</v>
      </c>
      <c r="V204" s="343">
        <v>582</v>
      </c>
      <c r="W204" s="343">
        <v>589</v>
      </c>
      <c r="X204" s="343">
        <v>560</v>
      </c>
      <c r="Y204" s="343">
        <v>596</v>
      </c>
      <c r="Z204" s="343">
        <v>653</v>
      </c>
      <c r="AA204" s="343">
        <v>707</v>
      </c>
      <c r="AB204" s="343">
        <v>678</v>
      </c>
      <c r="AC204" s="343">
        <v>693</v>
      </c>
      <c r="AD204" s="343">
        <v>729</v>
      </c>
      <c r="AE204" s="343">
        <v>707</v>
      </c>
      <c r="AF204" s="343">
        <v>742</v>
      </c>
      <c r="AG204" s="343">
        <v>754</v>
      </c>
      <c r="AH204" s="343">
        <v>803</v>
      </c>
      <c r="AI204" s="343">
        <v>832</v>
      </c>
      <c r="AJ204" s="343">
        <v>779</v>
      </c>
      <c r="AK204" s="343">
        <v>702</v>
      </c>
      <c r="AL204" s="343">
        <v>638</v>
      </c>
      <c r="AM204" s="343">
        <v>687</v>
      </c>
      <c r="AN204" s="343">
        <v>825</v>
      </c>
      <c r="AO204" s="343">
        <v>865</v>
      </c>
      <c r="AP204" s="343">
        <v>897</v>
      </c>
      <c r="AQ204" s="343">
        <v>966</v>
      </c>
      <c r="AR204" s="343">
        <v>977</v>
      </c>
      <c r="AS204" s="343">
        <v>975</v>
      </c>
      <c r="AT204" s="343">
        <v>995</v>
      </c>
      <c r="AU204" s="343">
        <v>955</v>
      </c>
      <c r="AV204" s="343">
        <v>978</v>
      </c>
      <c r="AW204" s="343">
        <v>1052</v>
      </c>
      <c r="AX204" s="343">
        <v>1101</v>
      </c>
      <c r="AY204" s="343">
        <v>1112</v>
      </c>
      <c r="AZ204" s="343">
        <v>1178</v>
      </c>
      <c r="BA204" s="343">
        <v>1140</v>
      </c>
      <c r="BB204" s="343">
        <v>1235</v>
      </c>
      <c r="BC204" s="343">
        <v>1247</v>
      </c>
      <c r="BD204" s="343">
        <v>1308</v>
      </c>
      <c r="BE204" s="343">
        <v>1303</v>
      </c>
      <c r="BF204" s="343">
        <v>1365</v>
      </c>
      <c r="BG204" s="343">
        <v>1395</v>
      </c>
      <c r="BH204" s="343">
        <v>1460</v>
      </c>
      <c r="BI204" s="343">
        <v>1539</v>
      </c>
      <c r="BJ204" s="343">
        <v>1449</v>
      </c>
      <c r="BK204" s="343">
        <v>1363</v>
      </c>
      <c r="BL204" s="343">
        <v>1344</v>
      </c>
      <c r="BM204" s="343">
        <v>1309</v>
      </c>
      <c r="BN204" s="343">
        <v>1322</v>
      </c>
      <c r="BO204" s="343">
        <v>1364</v>
      </c>
      <c r="BP204" s="343">
        <v>1302</v>
      </c>
      <c r="BQ204" s="343">
        <v>1298</v>
      </c>
      <c r="BR204" s="343">
        <v>1252</v>
      </c>
      <c r="BS204" s="343">
        <v>1249</v>
      </c>
      <c r="BT204" s="343">
        <v>1159</v>
      </c>
      <c r="BU204" s="343">
        <v>1204</v>
      </c>
      <c r="BV204" s="343">
        <v>1289</v>
      </c>
      <c r="BW204" s="343">
        <v>1272</v>
      </c>
      <c r="BX204" s="343">
        <v>1302</v>
      </c>
      <c r="BY204" s="343">
        <v>1359</v>
      </c>
      <c r="BZ204" s="343">
        <v>1357</v>
      </c>
      <c r="CA204" s="343">
        <v>1314</v>
      </c>
      <c r="CB204" s="343">
        <v>1308</v>
      </c>
      <c r="CC204" s="343">
        <v>1357</v>
      </c>
      <c r="CD204" s="343">
        <v>1275</v>
      </c>
      <c r="CE204" s="343">
        <v>1370</v>
      </c>
      <c r="CF204" s="343">
        <v>1382</v>
      </c>
    </row>
    <row r="205" spans="1:84" x14ac:dyDescent="0.3">
      <c r="A205" s="342" t="s">
        <v>1579</v>
      </c>
      <c r="B205" s="342"/>
      <c r="C205" s="342"/>
      <c r="D205" s="343">
        <v>291</v>
      </c>
      <c r="E205" s="343">
        <v>326</v>
      </c>
      <c r="F205" s="343">
        <v>268</v>
      </c>
      <c r="G205" s="343">
        <v>351</v>
      </c>
      <c r="H205" s="343">
        <v>336</v>
      </c>
      <c r="I205" s="343">
        <v>312</v>
      </c>
      <c r="J205" s="343">
        <v>317</v>
      </c>
      <c r="K205" s="343">
        <v>353</v>
      </c>
      <c r="L205" s="343">
        <v>340</v>
      </c>
      <c r="M205" s="343">
        <v>297</v>
      </c>
      <c r="N205" s="343">
        <v>227</v>
      </c>
      <c r="O205" s="343">
        <v>190</v>
      </c>
      <c r="P205" s="343">
        <v>199</v>
      </c>
      <c r="Q205" s="343">
        <v>327</v>
      </c>
      <c r="R205" s="343">
        <v>449</v>
      </c>
      <c r="S205" s="343">
        <v>444</v>
      </c>
      <c r="T205" s="343">
        <v>486</v>
      </c>
      <c r="U205" s="343">
        <v>506</v>
      </c>
      <c r="V205" s="343">
        <v>537</v>
      </c>
      <c r="W205" s="343">
        <v>523</v>
      </c>
      <c r="X205" s="343">
        <v>530</v>
      </c>
      <c r="Y205" s="343">
        <v>502</v>
      </c>
      <c r="Z205" s="343">
        <v>546</v>
      </c>
      <c r="AA205" s="343">
        <v>601</v>
      </c>
      <c r="AB205" s="343">
        <v>656</v>
      </c>
      <c r="AC205" s="343">
        <v>611</v>
      </c>
      <c r="AD205" s="343">
        <v>648</v>
      </c>
      <c r="AE205" s="343">
        <v>674</v>
      </c>
      <c r="AF205" s="343">
        <v>656</v>
      </c>
      <c r="AG205" s="343">
        <v>688</v>
      </c>
      <c r="AH205" s="343">
        <v>700</v>
      </c>
      <c r="AI205" s="343">
        <v>747</v>
      </c>
      <c r="AJ205" s="343">
        <v>775</v>
      </c>
      <c r="AK205" s="343">
        <v>727</v>
      </c>
      <c r="AL205" s="343">
        <v>655</v>
      </c>
      <c r="AM205" s="343">
        <v>594</v>
      </c>
      <c r="AN205" s="343">
        <v>644</v>
      </c>
      <c r="AO205" s="343">
        <v>775</v>
      </c>
      <c r="AP205" s="343">
        <v>813</v>
      </c>
      <c r="AQ205" s="343">
        <v>844</v>
      </c>
      <c r="AR205" s="343">
        <v>910</v>
      </c>
      <c r="AS205" s="343">
        <v>922</v>
      </c>
      <c r="AT205" s="343">
        <v>921</v>
      </c>
      <c r="AU205" s="343">
        <v>941</v>
      </c>
      <c r="AV205" s="343">
        <v>905</v>
      </c>
      <c r="AW205" s="343">
        <v>927</v>
      </c>
      <c r="AX205" s="343">
        <v>999</v>
      </c>
      <c r="AY205" s="343">
        <v>1047</v>
      </c>
      <c r="AZ205" s="343">
        <v>1058</v>
      </c>
      <c r="BA205" s="343">
        <v>1122</v>
      </c>
      <c r="BB205" s="343">
        <v>1087</v>
      </c>
      <c r="BC205" s="343">
        <v>1179</v>
      </c>
      <c r="BD205" s="343">
        <v>1191</v>
      </c>
      <c r="BE205" s="343">
        <v>1250</v>
      </c>
      <c r="BF205" s="343">
        <v>1246</v>
      </c>
      <c r="BG205" s="343">
        <v>1308</v>
      </c>
      <c r="BH205" s="343">
        <v>1337</v>
      </c>
      <c r="BI205" s="343">
        <v>1400</v>
      </c>
      <c r="BJ205" s="343">
        <v>1477</v>
      </c>
      <c r="BK205" s="343">
        <v>1392</v>
      </c>
      <c r="BL205" s="343">
        <v>1312</v>
      </c>
      <c r="BM205" s="343">
        <v>1294</v>
      </c>
      <c r="BN205" s="343">
        <v>1261</v>
      </c>
      <c r="BO205" s="343">
        <v>1275</v>
      </c>
      <c r="BP205" s="343">
        <v>1317</v>
      </c>
      <c r="BQ205" s="343">
        <v>1256</v>
      </c>
      <c r="BR205" s="343">
        <v>1256</v>
      </c>
      <c r="BS205" s="343">
        <v>1213</v>
      </c>
      <c r="BT205" s="343">
        <v>1211</v>
      </c>
      <c r="BU205" s="343">
        <v>1125</v>
      </c>
      <c r="BV205" s="343">
        <v>1169</v>
      </c>
      <c r="BW205" s="343">
        <v>1252</v>
      </c>
      <c r="BX205" s="343">
        <v>1236</v>
      </c>
      <c r="BY205" s="343">
        <v>1265</v>
      </c>
      <c r="BZ205" s="343">
        <v>1321</v>
      </c>
      <c r="CA205" s="343">
        <v>1320</v>
      </c>
      <c r="CB205" s="343">
        <v>1279</v>
      </c>
      <c r="CC205" s="343">
        <v>1273</v>
      </c>
      <c r="CD205" s="343">
        <v>1322</v>
      </c>
      <c r="CE205" s="343">
        <v>1242</v>
      </c>
      <c r="CF205" s="343">
        <v>1336</v>
      </c>
    </row>
    <row r="206" spans="1:84" x14ac:dyDescent="0.3">
      <c r="A206" s="342" t="s">
        <v>1580</v>
      </c>
      <c r="B206" s="342"/>
      <c r="C206" s="342"/>
      <c r="D206" s="343">
        <v>256</v>
      </c>
      <c r="E206" s="343">
        <v>255</v>
      </c>
      <c r="F206" s="343">
        <v>280</v>
      </c>
      <c r="G206" s="343">
        <v>234</v>
      </c>
      <c r="H206" s="343">
        <v>308</v>
      </c>
      <c r="I206" s="343">
        <v>295</v>
      </c>
      <c r="J206" s="343">
        <v>259</v>
      </c>
      <c r="K206" s="343">
        <v>283</v>
      </c>
      <c r="L206" s="343">
        <v>304</v>
      </c>
      <c r="M206" s="343">
        <v>298</v>
      </c>
      <c r="N206" s="343">
        <v>252</v>
      </c>
      <c r="O206" s="343">
        <v>208</v>
      </c>
      <c r="P206" s="343">
        <v>161</v>
      </c>
      <c r="Q206" s="343">
        <v>181</v>
      </c>
      <c r="R206" s="343">
        <v>295</v>
      </c>
      <c r="S206" s="343">
        <v>384</v>
      </c>
      <c r="T206" s="343">
        <v>386</v>
      </c>
      <c r="U206" s="343">
        <v>439</v>
      </c>
      <c r="V206" s="343">
        <v>454</v>
      </c>
      <c r="W206" s="343">
        <v>489</v>
      </c>
      <c r="X206" s="343">
        <v>474</v>
      </c>
      <c r="Y206" s="343">
        <v>474</v>
      </c>
      <c r="Z206" s="343">
        <v>449</v>
      </c>
      <c r="AA206" s="343">
        <v>481</v>
      </c>
      <c r="AB206" s="343">
        <v>541</v>
      </c>
      <c r="AC206" s="343">
        <v>602</v>
      </c>
      <c r="AD206" s="343">
        <v>554</v>
      </c>
      <c r="AE206" s="343">
        <v>585</v>
      </c>
      <c r="AF206" s="343">
        <v>609</v>
      </c>
      <c r="AG206" s="343">
        <v>595</v>
      </c>
      <c r="AH206" s="343">
        <v>626</v>
      </c>
      <c r="AI206" s="343">
        <v>635</v>
      </c>
      <c r="AJ206" s="343">
        <v>680</v>
      </c>
      <c r="AK206" s="343">
        <v>707</v>
      </c>
      <c r="AL206" s="343">
        <v>663</v>
      </c>
      <c r="AM206" s="343">
        <v>598</v>
      </c>
      <c r="AN206" s="343">
        <v>543</v>
      </c>
      <c r="AO206" s="343">
        <v>590</v>
      </c>
      <c r="AP206" s="343">
        <v>712</v>
      </c>
      <c r="AQ206" s="343">
        <v>749</v>
      </c>
      <c r="AR206" s="343">
        <v>778</v>
      </c>
      <c r="AS206" s="343">
        <v>841</v>
      </c>
      <c r="AT206" s="343">
        <v>852</v>
      </c>
      <c r="AU206" s="343">
        <v>852</v>
      </c>
      <c r="AV206" s="343">
        <v>873</v>
      </c>
      <c r="AW206" s="343">
        <v>841</v>
      </c>
      <c r="AX206" s="343">
        <v>862</v>
      </c>
      <c r="AY206" s="343">
        <v>931</v>
      </c>
      <c r="AZ206" s="343">
        <v>977</v>
      </c>
      <c r="BA206" s="343">
        <v>988</v>
      </c>
      <c r="BB206" s="343">
        <v>1051</v>
      </c>
      <c r="BC206" s="343">
        <v>1020</v>
      </c>
      <c r="BD206" s="343">
        <v>1108</v>
      </c>
      <c r="BE206" s="343">
        <v>1121</v>
      </c>
      <c r="BF206" s="343">
        <v>1179</v>
      </c>
      <c r="BG206" s="343">
        <v>1176</v>
      </c>
      <c r="BH206" s="343">
        <v>1236</v>
      </c>
      <c r="BI206" s="343">
        <v>1265</v>
      </c>
      <c r="BJ206" s="343">
        <v>1327</v>
      </c>
      <c r="BK206" s="343">
        <v>1400</v>
      </c>
      <c r="BL206" s="343">
        <v>1320</v>
      </c>
      <c r="BM206" s="343">
        <v>1245</v>
      </c>
      <c r="BN206" s="343">
        <v>1229</v>
      </c>
      <c r="BO206" s="343">
        <v>1199</v>
      </c>
      <c r="BP206" s="343">
        <v>1214</v>
      </c>
      <c r="BQ206" s="343">
        <v>1256</v>
      </c>
      <c r="BR206" s="343">
        <v>1198</v>
      </c>
      <c r="BS206" s="343">
        <v>1198</v>
      </c>
      <c r="BT206" s="343">
        <v>1158</v>
      </c>
      <c r="BU206" s="343">
        <v>1156</v>
      </c>
      <c r="BV206" s="343">
        <v>1074</v>
      </c>
      <c r="BW206" s="343">
        <v>1117</v>
      </c>
      <c r="BX206" s="343">
        <v>1198</v>
      </c>
      <c r="BY206" s="343">
        <v>1183</v>
      </c>
      <c r="BZ206" s="343">
        <v>1212</v>
      </c>
      <c r="CA206" s="343">
        <v>1269</v>
      </c>
      <c r="CB206" s="343">
        <v>1270</v>
      </c>
      <c r="CC206" s="343">
        <v>1229</v>
      </c>
      <c r="CD206" s="343">
        <v>1224</v>
      </c>
      <c r="CE206" s="343">
        <v>1274</v>
      </c>
      <c r="CF206" s="343">
        <v>1196</v>
      </c>
    </row>
    <row r="207" spans="1:84" x14ac:dyDescent="0.3">
      <c r="A207" s="342" t="s">
        <v>1581</v>
      </c>
      <c r="B207" s="342"/>
      <c r="C207" s="342"/>
      <c r="D207" s="343">
        <v>204</v>
      </c>
      <c r="E207" s="343">
        <v>222</v>
      </c>
      <c r="F207" s="343">
        <v>215</v>
      </c>
      <c r="G207" s="343">
        <v>234</v>
      </c>
      <c r="H207" s="343">
        <v>205</v>
      </c>
      <c r="I207" s="343">
        <v>253</v>
      </c>
      <c r="J207" s="343">
        <v>255</v>
      </c>
      <c r="K207" s="343">
        <v>230</v>
      </c>
      <c r="L207" s="343">
        <v>251</v>
      </c>
      <c r="M207" s="343">
        <v>258</v>
      </c>
      <c r="N207" s="343">
        <v>251</v>
      </c>
      <c r="O207" s="343">
        <v>217</v>
      </c>
      <c r="P207" s="343">
        <v>177</v>
      </c>
      <c r="Q207" s="343">
        <v>138</v>
      </c>
      <c r="R207" s="343">
        <v>157</v>
      </c>
      <c r="S207" s="343">
        <v>263</v>
      </c>
      <c r="T207" s="343">
        <v>340</v>
      </c>
      <c r="U207" s="343">
        <v>343</v>
      </c>
      <c r="V207" s="343">
        <v>398</v>
      </c>
      <c r="W207" s="343">
        <v>411</v>
      </c>
      <c r="X207" s="343">
        <v>440</v>
      </c>
      <c r="Y207" s="343">
        <v>411</v>
      </c>
      <c r="Z207" s="343">
        <v>422</v>
      </c>
      <c r="AA207" s="343">
        <v>395</v>
      </c>
      <c r="AB207" s="343">
        <v>448</v>
      </c>
      <c r="AC207" s="343">
        <v>480</v>
      </c>
      <c r="AD207" s="343">
        <v>550</v>
      </c>
      <c r="AE207" s="343">
        <v>497</v>
      </c>
      <c r="AF207" s="343">
        <v>527</v>
      </c>
      <c r="AG207" s="343">
        <v>549</v>
      </c>
      <c r="AH207" s="343">
        <v>539</v>
      </c>
      <c r="AI207" s="343">
        <v>565</v>
      </c>
      <c r="AJ207" s="343">
        <v>575</v>
      </c>
      <c r="AK207" s="343">
        <v>618</v>
      </c>
      <c r="AL207" s="343">
        <v>643</v>
      </c>
      <c r="AM207" s="343">
        <v>605</v>
      </c>
      <c r="AN207" s="343">
        <v>547</v>
      </c>
      <c r="AO207" s="343">
        <v>497</v>
      </c>
      <c r="AP207" s="343">
        <v>542</v>
      </c>
      <c r="AQ207" s="343">
        <v>653</v>
      </c>
      <c r="AR207" s="343">
        <v>688</v>
      </c>
      <c r="AS207" s="343">
        <v>716</v>
      </c>
      <c r="AT207" s="343">
        <v>773</v>
      </c>
      <c r="AU207" s="343">
        <v>785</v>
      </c>
      <c r="AV207" s="343">
        <v>787</v>
      </c>
      <c r="AW207" s="343">
        <v>807</v>
      </c>
      <c r="AX207" s="343">
        <v>778</v>
      </c>
      <c r="AY207" s="343">
        <v>798</v>
      </c>
      <c r="AZ207" s="343">
        <v>865</v>
      </c>
      <c r="BA207" s="343">
        <v>908</v>
      </c>
      <c r="BB207" s="343">
        <v>918</v>
      </c>
      <c r="BC207" s="343">
        <v>978</v>
      </c>
      <c r="BD207" s="343">
        <v>950</v>
      </c>
      <c r="BE207" s="343">
        <v>1032</v>
      </c>
      <c r="BF207" s="343">
        <v>1046</v>
      </c>
      <c r="BG207" s="343">
        <v>1102</v>
      </c>
      <c r="BH207" s="343">
        <v>1100</v>
      </c>
      <c r="BI207" s="343">
        <v>1159</v>
      </c>
      <c r="BJ207" s="343">
        <v>1187</v>
      </c>
      <c r="BK207" s="343">
        <v>1246</v>
      </c>
      <c r="BL207" s="343">
        <v>1317</v>
      </c>
      <c r="BM207" s="343">
        <v>1242</v>
      </c>
      <c r="BN207" s="343">
        <v>1172</v>
      </c>
      <c r="BO207" s="343">
        <v>1158</v>
      </c>
      <c r="BP207" s="343">
        <v>1130</v>
      </c>
      <c r="BQ207" s="343">
        <v>1146</v>
      </c>
      <c r="BR207" s="343">
        <v>1187</v>
      </c>
      <c r="BS207" s="343">
        <v>1132</v>
      </c>
      <c r="BT207" s="343">
        <v>1133</v>
      </c>
      <c r="BU207" s="343">
        <v>1096</v>
      </c>
      <c r="BV207" s="343">
        <v>1095</v>
      </c>
      <c r="BW207" s="343">
        <v>1017</v>
      </c>
      <c r="BX207" s="343">
        <v>1060</v>
      </c>
      <c r="BY207" s="343">
        <v>1138</v>
      </c>
      <c r="BZ207" s="343">
        <v>1124</v>
      </c>
      <c r="CA207" s="343">
        <v>1151</v>
      </c>
      <c r="CB207" s="343">
        <v>1207</v>
      </c>
      <c r="CC207" s="343">
        <v>1208</v>
      </c>
      <c r="CD207" s="343">
        <v>1170</v>
      </c>
      <c r="CE207" s="343">
        <v>1166</v>
      </c>
      <c r="CF207" s="343">
        <v>1215</v>
      </c>
    </row>
    <row r="208" spans="1:84" x14ac:dyDescent="0.3">
      <c r="A208" s="342" t="s">
        <v>1582</v>
      </c>
      <c r="B208" s="342"/>
      <c r="C208" s="342"/>
      <c r="D208" s="343">
        <v>159</v>
      </c>
      <c r="E208" s="343">
        <v>170</v>
      </c>
      <c r="F208" s="343">
        <v>181</v>
      </c>
      <c r="G208" s="343">
        <v>181</v>
      </c>
      <c r="H208" s="343">
        <v>195</v>
      </c>
      <c r="I208" s="343">
        <v>174</v>
      </c>
      <c r="J208" s="343">
        <v>216</v>
      </c>
      <c r="K208" s="343">
        <v>222</v>
      </c>
      <c r="L208" s="343">
        <v>188</v>
      </c>
      <c r="M208" s="343">
        <v>223</v>
      </c>
      <c r="N208" s="343">
        <v>221</v>
      </c>
      <c r="O208" s="343">
        <v>213</v>
      </c>
      <c r="P208" s="343">
        <v>189</v>
      </c>
      <c r="Q208" s="343">
        <v>152</v>
      </c>
      <c r="R208" s="343">
        <v>113</v>
      </c>
      <c r="S208" s="343">
        <v>129</v>
      </c>
      <c r="T208" s="343">
        <v>223</v>
      </c>
      <c r="U208" s="343">
        <v>285</v>
      </c>
      <c r="V208" s="343">
        <v>290</v>
      </c>
      <c r="W208" s="343">
        <v>346</v>
      </c>
      <c r="X208" s="343">
        <v>364</v>
      </c>
      <c r="Y208" s="343">
        <v>381</v>
      </c>
      <c r="Z208" s="343">
        <v>356</v>
      </c>
      <c r="AA208" s="343">
        <v>371</v>
      </c>
      <c r="AB208" s="343">
        <v>340</v>
      </c>
      <c r="AC208" s="343">
        <v>388</v>
      </c>
      <c r="AD208" s="343">
        <v>421</v>
      </c>
      <c r="AE208" s="343">
        <v>484</v>
      </c>
      <c r="AF208" s="343">
        <v>439</v>
      </c>
      <c r="AG208" s="343">
        <v>465</v>
      </c>
      <c r="AH208" s="343">
        <v>485</v>
      </c>
      <c r="AI208" s="343">
        <v>478</v>
      </c>
      <c r="AJ208" s="343">
        <v>502</v>
      </c>
      <c r="AK208" s="343">
        <v>512</v>
      </c>
      <c r="AL208" s="343">
        <v>553</v>
      </c>
      <c r="AM208" s="343">
        <v>575</v>
      </c>
      <c r="AN208" s="343">
        <v>542</v>
      </c>
      <c r="AO208" s="343">
        <v>491</v>
      </c>
      <c r="AP208" s="343">
        <v>445</v>
      </c>
      <c r="AQ208" s="343">
        <v>488</v>
      </c>
      <c r="AR208" s="343">
        <v>589</v>
      </c>
      <c r="AS208" s="343">
        <v>621</v>
      </c>
      <c r="AT208" s="343">
        <v>647</v>
      </c>
      <c r="AU208" s="343">
        <v>699</v>
      </c>
      <c r="AV208" s="343">
        <v>710</v>
      </c>
      <c r="AW208" s="343">
        <v>713</v>
      </c>
      <c r="AX208" s="343">
        <v>734</v>
      </c>
      <c r="AY208" s="343">
        <v>709</v>
      </c>
      <c r="AZ208" s="343">
        <v>727</v>
      </c>
      <c r="BA208" s="343">
        <v>792</v>
      </c>
      <c r="BB208" s="343">
        <v>833</v>
      </c>
      <c r="BC208" s="343">
        <v>843</v>
      </c>
      <c r="BD208" s="343">
        <v>899</v>
      </c>
      <c r="BE208" s="343">
        <v>874</v>
      </c>
      <c r="BF208" s="343">
        <v>952</v>
      </c>
      <c r="BG208" s="343">
        <v>967</v>
      </c>
      <c r="BH208" s="343">
        <v>1020</v>
      </c>
      <c r="BI208" s="343">
        <v>1019</v>
      </c>
      <c r="BJ208" s="343">
        <v>1075</v>
      </c>
      <c r="BK208" s="343">
        <v>1102</v>
      </c>
      <c r="BL208" s="343">
        <v>1157</v>
      </c>
      <c r="BM208" s="343">
        <v>1224</v>
      </c>
      <c r="BN208" s="343">
        <v>1156</v>
      </c>
      <c r="BO208" s="343">
        <v>1094</v>
      </c>
      <c r="BP208" s="343">
        <v>1081</v>
      </c>
      <c r="BQ208" s="343">
        <v>1057</v>
      </c>
      <c r="BR208" s="343">
        <v>1072</v>
      </c>
      <c r="BS208" s="343">
        <v>1112</v>
      </c>
      <c r="BT208" s="343">
        <v>1061</v>
      </c>
      <c r="BU208" s="343">
        <v>1063</v>
      </c>
      <c r="BV208" s="343">
        <v>1029</v>
      </c>
      <c r="BW208" s="343">
        <v>1030</v>
      </c>
      <c r="BX208" s="343">
        <v>957</v>
      </c>
      <c r="BY208" s="343">
        <v>999</v>
      </c>
      <c r="BZ208" s="343">
        <v>1073</v>
      </c>
      <c r="CA208" s="343">
        <v>1060</v>
      </c>
      <c r="CB208" s="343">
        <v>1086</v>
      </c>
      <c r="CC208" s="343">
        <v>1139</v>
      </c>
      <c r="CD208" s="343">
        <v>1141</v>
      </c>
      <c r="CE208" s="343">
        <v>1105</v>
      </c>
      <c r="CF208" s="343">
        <v>1103</v>
      </c>
    </row>
    <row r="209" spans="1:84" x14ac:dyDescent="0.3">
      <c r="A209" s="342" t="s">
        <v>1583</v>
      </c>
      <c r="B209" s="342"/>
      <c r="C209" s="342"/>
      <c r="D209" s="343">
        <v>138</v>
      </c>
      <c r="E209" s="343">
        <v>131</v>
      </c>
      <c r="F209" s="343">
        <v>139</v>
      </c>
      <c r="G209" s="343">
        <v>147</v>
      </c>
      <c r="H209" s="343">
        <v>152</v>
      </c>
      <c r="I209" s="343">
        <v>162</v>
      </c>
      <c r="J209" s="343">
        <v>134</v>
      </c>
      <c r="K209" s="343">
        <v>168</v>
      </c>
      <c r="L209" s="343">
        <v>183</v>
      </c>
      <c r="M209" s="343">
        <v>162</v>
      </c>
      <c r="N209" s="343">
        <v>186</v>
      </c>
      <c r="O209" s="343">
        <v>181</v>
      </c>
      <c r="P209" s="343">
        <v>187</v>
      </c>
      <c r="Q209" s="343">
        <v>155</v>
      </c>
      <c r="R209" s="343">
        <v>124</v>
      </c>
      <c r="S209" s="343">
        <v>99</v>
      </c>
      <c r="T209" s="343">
        <v>104</v>
      </c>
      <c r="U209" s="343">
        <v>189</v>
      </c>
      <c r="V209" s="343">
        <v>229</v>
      </c>
      <c r="W209" s="343">
        <v>257</v>
      </c>
      <c r="X209" s="343">
        <v>296</v>
      </c>
      <c r="Y209" s="343">
        <v>306</v>
      </c>
      <c r="Z209" s="343">
        <v>323</v>
      </c>
      <c r="AA209" s="343">
        <v>300</v>
      </c>
      <c r="AB209" s="343">
        <v>322</v>
      </c>
      <c r="AC209" s="343">
        <v>284</v>
      </c>
      <c r="AD209" s="343">
        <v>333</v>
      </c>
      <c r="AE209" s="343">
        <v>366</v>
      </c>
      <c r="AF209" s="343">
        <v>422</v>
      </c>
      <c r="AG209" s="343">
        <v>384</v>
      </c>
      <c r="AH209" s="343">
        <v>407</v>
      </c>
      <c r="AI209" s="343">
        <v>425</v>
      </c>
      <c r="AJ209" s="343">
        <v>420</v>
      </c>
      <c r="AK209" s="343">
        <v>441</v>
      </c>
      <c r="AL209" s="343">
        <v>452</v>
      </c>
      <c r="AM209" s="343">
        <v>488</v>
      </c>
      <c r="AN209" s="343">
        <v>508</v>
      </c>
      <c r="AO209" s="343">
        <v>480</v>
      </c>
      <c r="AP209" s="343">
        <v>436</v>
      </c>
      <c r="AQ209" s="343">
        <v>396</v>
      </c>
      <c r="AR209" s="343">
        <v>435</v>
      </c>
      <c r="AS209" s="343">
        <v>524</v>
      </c>
      <c r="AT209" s="343">
        <v>553</v>
      </c>
      <c r="AU209" s="343">
        <v>575</v>
      </c>
      <c r="AV209" s="343">
        <v>620</v>
      </c>
      <c r="AW209" s="343">
        <v>631</v>
      </c>
      <c r="AX209" s="343">
        <v>637</v>
      </c>
      <c r="AY209" s="343">
        <v>656</v>
      </c>
      <c r="AZ209" s="343">
        <v>635</v>
      </c>
      <c r="BA209" s="343">
        <v>653</v>
      </c>
      <c r="BB209" s="343">
        <v>711</v>
      </c>
      <c r="BC209" s="343">
        <v>749</v>
      </c>
      <c r="BD209" s="343">
        <v>760</v>
      </c>
      <c r="BE209" s="343">
        <v>811</v>
      </c>
      <c r="BF209" s="343">
        <v>788</v>
      </c>
      <c r="BG209" s="343">
        <v>861</v>
      </c>
      <c r="BH209" s="343">
        <v>876</v>
      </c>
      <c r="BI209" s="343">
        <v>925</v>
      </c>
      <c r="BJ209" s="343">
        <v>925</v>
      </c>
      <c r="BK209" s="343">
        <v>979</v>
      </c>
      <c r="BL209" s="343">
        <v>1005</v>
      </c>
      <c r="BM209" s="343">
        <v>1057</v>
      </c>
      <c r="BN209" s="343">
        <v>1119</v>
      </c>
      <c r="BO209" s="343">
        <v>1059</v>
      </c>
      <c r="BP209" s="343">
        <v>1003</v>
      </c>
      <c r="BQ209" s="343">
        <v>992</v>
      </c>
      <c r="BR209" s="343">
        <v>971</v>
      </c>
      <c r="BS209" s="343">
        <v>986</v>
      </c>
      <c r="BT209" s="343">
        <v>1024</v>
      </c>
      <c r="BU209" s="343">
        <v>978</v>
      </c>
      <c r="BV209" s="343">
        <v>981</v>
      </c>
      <c r="BW209" s="343">
        <v>951</v>
      </c>
      <c r="BX209" s="343">
        <v>952</v>
      </c>
      <c r="BY209" s="343">
        <v>885</v>
      </c>
      <c r="BZ209" s="343">
        <v>925</v>
      </c>
      <c r="CA209" s="343">
        <v>996</v>
      </c>
      <c r="CB209" s="343">
        <v>985</v>
      </c>
      <c r="CC209" s="343">
        <v>1009</v>
      </c>
      <c r="CD209" s="343">
        <v>1059</v>
      </c>
      <c r="CE209" s="343">
        <v>1063</v>
      </c>
      <c r="CF209" s="343">
        <v>1030</v>
      </c>
    </row>
    <row r="210" spans="1:84" x14ac:dyDescent="0.3">
      <c r="A210" s="342" t="s">
        <v>1584</v>
      </c>
      <c r="B210" s="342"/>
      <c r="C210" s="342"/>
      <c r="D210" s="343">
        <v>116</v>
      </c>
      <c r="E210" s="343">
        <v>107</v>
      </c>
      <c r="F210" s="343">
        <v>102</v>
      </c>
      <c r="G210" s="343">
        <v>116</v>
      </c>
      <c r="H210" s="343">
        <v>112</v>
      </c>
      <c r="I210" s="343">
        <v>130</v>
      </c>
      <c r="J210" s="343">
        <v>127</v>
      </c>
      <c r="K210" s="343">
        <v>112</v>
      </c>
      <c r="L210" s="343">
        <v>146</v>
      </c>
      <c r="M210" s="343">
        <v>145</v>
      </c>
      <c r="N210" s="343">
        <v>135</v>
      </c>
      <c r="O210" s="343">
        <v>147</v>
      </c>
      <c r="P210" s="343">
        <v>147</v>
      </c>
      <c r="Q210" s="343">
        <v>155</v>
      </c>
      <c r="R210" s="343">
        <v>134</v>
      </c>
      <c r="S210" s="343">
        <v>104</v>
      </c>
      <c r="T210" s="343">
        <v>85</v>
      </c>
      <c r="U210" s="343">
        <v>84</v>
      </c>
      <c r="V210" s="343">
        <v>155</v>
      </c>
      <c r="W210" s="343">
        <v>196</v>
      </c>
      <c r="X210" s="343">
        <v>218</v>
      </c>
      <c r="Y210" s="343">
        <v>252</v>
      </c>
      <c r="Z210" s="343">
        <v>248</v>
      </c>
      <c r="AA210" s="343">
        <v>277</v>
      </c>
      <c r="AB210" s="343">
        <v>248</v>
      </c>
      <c r="AC210" s="343">
        <v>274</v>
      </c>
      <c r="AD210" s="343">
        <v>247</v>
      </c>
      <c r="AE210" s="343">
        <v>283</v>
      </c>
      <c r="AF210" s="343">
        <v>312</v>
      </c>
      <c r="AG210" s="343">
        <v>361</v>
      </c>
      <c r="AH210" s="343">
        <v>330</v>
      </c>
      <c r="AI210" s="343">
        <v>350</v>
      </c>
      <c r="AJ210" s="343">
        <v>366</v>
      </c>
      <c r="AK210" s="343">
        <v>363</v>
      </c>
      <c r="AL210" s="343">
        <v>381</v>
      </c>
      <c r="AM210" s="343">
        <v>392</v>
      </c>
      <c r="AN210" s="343">
        <v>424</v>
      </c>
      <c r="AO210" s="343">
        <v>442</v>
      </c>
      <c r="AP210" s="343">
        <v>419</v>
      </c>
      <c r="AQ210" s="343">
        <v>381</v>
      </c>
      <c r="AR210" s="343">
        <v>346</v>
      </c>
      <c r="AS210" s="343">
        <v>380</v>
      </c>
      <c r="AT210" s="343">
        <v>460</v>
      </c>
      <c r="AU210" s="343">
        <v>486</v>
      </c>
      <c r="AV210" s="343">
        <v>506</v>
      </c>
      <c r="AW210" s="343">
        <v>548</v>
      </c>
      <c r="AX210" s="343">
        <v>558</v>
      </c>
      <c r="AY210" s="343">
        <v>564</v>
      </c>
      <c r="AZ210" s="343">
        <v>583</v>
      </c>
      <c r="BA210" s="343">
        <v>565</v>
      </c>
      <c r="BB210" s="343">
        <v>582</v>
      </c>
      <c r="BC210" s="343">
        <v>634</v>
      </c>
      <c r="BD210" s="343">
        <v>669</v>
      </c>
      <c r="BE210" s="343">
        <v>681</v>
      </c>
      <c r="BF210" s="343">
        <v>727</v>
      </c>
      <c r="BG210" s="343">
        <v>707</v>
      </c>
      <c r="BH210" s="343">
        <v>772</v>
      </c>
      <c r="BI210" s="343">
        <v>787</v>
      </c>
      <c r="BJ210" s="343">
        <v>831</v>
      </c>
      <c r="BK210" s="343">
        <v>833</v>
      </c>
      <c r="BL210" s="343">
        <v>884</v>
      </c>
      <c r="BM210" s="343">
        <v>908</v>
      </c>
      <c r="BN210" s="343">
        <v>957</v>
      </c>
      <c r="BO210" s="343">
        <v>1014</v>
      </c>
      <c r="BP210" s="343">
        <v>961</v>
      </c>
      <c r="BQ210" s="343">
        <v>912</v>
      </c>
      <c r="BR210" s="343">
        <v>903</v>
      </c>
      <c r="BS210" s="343">
        <v>885</v>
      </c>
      <c r="BT210" s="343">
        <v>899</v>
      </c>
      <c r="BU210" s="343">
        <v>935</v>
      </c>
      <c r="BV210" s="343">
        <v>894</v>
      </c>
      <c r="BW210" s="343">
        <v>898</v>
      </c>
      <c r="BX210" s="343">
        <v>871</v>
      </c>
      <c r="BY210" s="343">
        <v>873</v>
      </c>
      <c r="BZ210" s="343">
        <v>811</v>
      </c>
      <c r="CA210" s="343">
        <v>850</v>
      </c>
      <c r="CB210" s="343">
        <v>916</v>
      </c>
      <c r="CC210" s="343">
        <v>907</v>
      </c>
      <c r="CD210" s="343">
        <v>930</v>
      </c>
      <c r="CE210" s="343">
        <v>977</v>
      </c>
      <c r="CF210" s="343">
        <v>982</v>
      </c>
    </row>
    <row r="211" spans="1:84" x14ac:dyDescent="0.3">
      <c r="A211" s="342" t="s">
        <v>1585</v>
      </c>
      <c r="B211" s="342"/>
      <c r="C211" s="342"/>
      <c r="D211" s="343">
        <v>71</v>
      </c>
      <c r="E211" s="343">
        <v>97</v>
      </c>
      <c r="F211" s="343">
        <v>79</v>
      </c>
      <c r="G211" s="343">
        <v>81</v>
      </c>
      <c r="H211" s="343">
        <v>95</v>
      </c>
      <c r="I211" s="343">
        <v>98</v>
      </c>
      <c r="J211" s="343">
        <v>94</v>
      </c>
      <c r="K211" s="343">
        <v>108</v>
      </c>
      <c r="L211" s="343">
        <v>88</v>
      </c>
      <c r="M211" s="343">
        <v>125</v>
      </c>
      <c r="N211" s="343">
        <v>111</v>
      </c>
      <c r="O211" s="343">
        <v>101</v>
      </c>
      <c r="P211" s="343">
        <v>126</v>
      </c>
      <c r="Q211" s="343">
        <v>113</v>
      </c>
      <c r="R211" s="343">
        <v>141</v>
      </c>
      <c r="S211" s="343">
        <v>105</v>
      </c>
      <c r="T211" s="343">
        <v>86</v>
      </c>
      <c r="U211" s="343">
        <v>73</v>
      </c>
      <c r="V211" s="343">
        <v>71</v>
      </c>
      <c r="W211" s="343">
        <v>124</v>
      </c>
      <c r="X211" s="343">
        <v>162</v>
      </c>
      <c r="Y211" s="343">
        <v>178</v>
      </c>
      <c r="Z211" s="343">
        <v>209</v>
      </c>
      <c r="AA211" s="343">
        <v>197</v>
      </c>
      <c r="AB211" s="343">
        <v>245</v>
      </c>
      <c r="AC211" s="343">
        <v>216</v>
      </c>
      <c r="AD211" s="343">
        <v>241</v>
      </c>
      <c r="AE211" s="343">
        <v>207</v>
      </c>
      <c r="AF211" s="343">
        <v>238</v>
      </c>
      <c r="AG211" s="343">
        <v>263</v>
      </c>
      <c r="AH211" s="343">
        <v>305</v>
      </c>
      <c r="AI211" s="343">
        <v>279</v>
      </c>
      <c r="AJ211" s="343">
        <v>297</v>
      </c>
      <c r="AK211" s="343">
        <v>311</v>
      </c>
      <c r="AL211" s="343">
        <v>310</v>
      </c>
      <c r="AM211" s="343">
        <v>325</v>
      </c>
      <c r="AN211" s="343">
        <v>336</v>
      </c>
      <c r="AO211" s="343">
        <v>364</v>
      </c>
      <c r="AP211" s="343">
        <v>380</v>
      </c>
      <c r="AQ211" s="343">
        <v>361</v>
      </c>
      <c r="AR211" s="343">
        <v>329</v>
      </c>
      <c r="AS211" s="343">
        <v>299</v>
      </c>
      <c r="AT211" s="343">
        <v>329</v>
      </c>
      <c r="AU211" s="343">
        <v>399</v>
      </c>
      <c r="AV211" s="343">
        <v>419</v>
      </c>
      <c r="AW211" s="343">
        <v>438</v>
      </c>
      <c r="AX211" s="343">
        <v>473</v>
      </c>
      <c r="AY211" s="343">
        <v>484</v>
      </c>
      <c r="AZ211" s="343">
        <v>490</v>
      </c>
      <c r="BA211" s="343">
        <v>507</v>
      </c>
      <c r="BB211" s="343">
        <v>492</v>
      </c>
      <c r="BC211" s="343">
        <v>507</v>
      </c>
      <c r="BD211" s="343">
        <v>554</v>
      </c>
      <c r="BE211" s="343">
        <v>585</v>
      </c>
      <c r="BF211" s="343">
        <v>596</v>
      </c>
      <c r="BG211" s="343">
        <v>638</v>
      </c>
      <c r="BH211" s="343">
        <v>621</v>
      </c>
      <c r="BI211" s="343">
        <v>680</v>
      </c>
      <c r="BJ211" s="343">
        <v>695</v>
      </c>
      <c r="BK211" s="343">
        <v>735</v>
      </c>
      <c r="BL211" s="343">
        <v>738</v>
      </c>
      <c r="BM211" s="343">
        <v>784</v>
      </c>
      <c r="BN211" s="343">
        <v>807</v>
      </c>
      <c r="BO211" s="343">
        <v>851</v>
      </c>
      <c r="BP211" s="343">
        <v>903</v>
      </c>
      <c r="BQ211" s="343">
        <v>858</v>
      </c>
      <c r="BR211" s="343">
        <v>815</v>
      </c>
      <c r="BS211" s="343">
        <v>808</v>
      </c>
      <c r="BT211" s="343">
        <v>793</v>
      </c>
      <c r="BU211" s="343">
        <v>806</v>
      </c>
      <c r="BV211" s="343">
        <v>839</v>
      </c>
      <c r="BW211" s="343">
        <v>803</v>
      </c>
      <c r="BX211" s="343">
        <v>808</v>
      </c>
      <c r="BY211" s="343">
        <v>784</v>
      </c>
      <c r="BZ211" s="343">
        <v>787</v>
      </c>
      <c r="CA211" s="343">
        <v>732</v>
      </c>
      <c r="CB211" s="343">
        <v>768</v>
      </c>
      <c r="CC211" s="343">
        <v>829</v>
      </c>
      <c r="CD211" s="343">
        <v>822</v>
      </c>
      <c r="CE211" s="343">
        <v>843</v>
      </c>
      <c r="CF211" s="343">
        <v>887</v>
      </c>
    </row>
    <row r="212" spans="1:84" x14ac:dyDescent="0.3">
      <c r="A212" s="342" t="s">
        <v>1586</v>
      </c>
      <c r="B212" s="342"/>
      <c r="C212" s="342"/>
      <c r="D212" s="343">
        <v>57</v>
      </c>
      <c r="E212" s="343">
        <v>55</v>
      </c>
      <c r="F212" s="343">
        <v>73</v>
      </c>
      <c r="G212" s="343">
        <v>56</v>
      </c>
      <c r="H212" s="343">
        <v>67</v>
      </c>
      <c r="I212" s="343">
        <v>80</v>
      </c>
      <c r="J212" s="343">
        <v>79</v>
      </c>
      <c r="K212" s="343">
        <v>70</v>
      </c>
      <c r="L212" s="343">
        <v>82</v>
      </c>
      <c r="M212" s="343">
        <v>73</v>
      </c>
      <c r="N212" s="343">
        <v>107</v>
      </c>
      <c r="O212" s="343">
        <v>79</v>
      </c>
      <c r="P212" s="343">
        <v>80</v>
      </c>
      <c r="Q212" s="343">
        <v>92</v>
      </c>
      <c r="R212" s="343">
        <v>90</v>
      </c>
      <c r="S212" s="343">
        <v>103</v>
      </c>
      <c r="T212" s="343">
        <v>78</v>
      </c>
      <c r="U212" s="343">
        <v>71</v>
      </c>
      <c r="V212" s="343">
        <v>57</v>
      </c>
      <c r="W212" s="343">
        <v>60</v>
      </c>
      <c r="X212" s="343">
        <v>90</v>
      </c>
      <c r="Y212" s="343">
        <v>117</v>
      </c>
      <c r="Z212" s="343">
        <v>145</v>
      </c>
      <c r="AA212" s="343">
        <v>163</v>
      </c>
      <c r="AB212" s="343">
        <v>167</v>
      </c>
      <c r="AC212" s="343">
        <v>211</v>
      </c>
      <c r="AD212" s="343">
        <v>181</v>
      </c>
      <c r="AE212" s="343">
        <v>197</v>
      </c>
      <c r="AF212" s="343">
        <v>170</v>
      </c>
      <c r="AG212" s="343">
        <v>196</v>
      </c>
      <c r="AH212" s="343">
        <v>217</v>
      </c>
      <c r="AI212" s="343">
        <v>251</v>
      </c>
      <c r="AJ212" s="343">
        <v>231</v>
      </c>
      <c r="AK212" s="343">
        <v>246</v>
      </c>
      <c r="AL212" s="343">
        <v>258</v>
      </c>
      <c r="AM212" s="343">
        <v>258</v>
      </c>
      <c r="AN212" s="343">
        <v>270</v>
      </c>
      <c r="AO212" s="343">
        <v>280</v>
      </c>
      <c r="AP212" s="343">
        <v>303</v>
      </c>
      <c r="AQ212" s="343">
        <v>318</v>
      </c>
      <c r="AR212" s="343">
        <v>301</v>
      </c>
      <c r="AS212" s="343">
        <v>277</v>
      </c>
      <c r="AT212" s="343">
        <v>252</v>
      </c>
      <c r="AU212" s="343">
        <v>277</v>
      </c>
      <c r="AV212" s="343">
        <v>334</v>
      </c>
      <c r="AW212" s="343">
        <v>352</v>
      </c>
      <c r="AX212" s="343">
        <v>371</v>
      </c>
      <c r="AY212" s="343">
        <v>400</v>
      </c>
      <c r="AZ212" s="343">
        <v>409</v>
      </c>
      <c r="BA212" s="343">
        <v>415</v>
      </c>
      <c r="BB212" s="343">
        <v>431</v>
      </c>
      <c r="BC212" s="343">
        <v>419</v>
      </c>
      <c r="BD212" s="343">
        <v>432</v>
      </c>
      <c r="BE212" s="343">
        <v>473</v>
      </c>
      <c r="BF212" s="343">
        <v>501</v>
      </c>
      <c r="BG212" s="343">
        <v>510</v>
      </c>
      <c r="BH212" s="343">
        <v>547</v>
      </c>
      <c r="BI212" s="343">
        <v>535</v>
      </c>
      <c r="BJ212" s="343">
        <v>586</v>
      </c>
      <c r="BK212" s="343">
        <v>600</v>
      </c>
      <c r="BL212" s="343">
        <v>635</v>
      </c>
      <c r="BM212" s="343">
        <v>639</v>
      </c>
      <c r="BN212" s="343">
        <v>680</v>
      </c>
      <c r="BO212" s="343">
        <v>701</v>
      </c>
      <c r="BP212" s="343">
        <v>740</v>
      </c>
      <c r="BQ212" s="343">
        <v>787</v>
      </c>
      <c r="BR212" s="343">
        <v>748</v>
      </c>
      <c r="BS212" s="343">
        <v>711</v>
      </c>
      <c r="BT212" s="343">
        <v>706</v>
      </c>
      <c r="BU212" s="343">
        <v>694</v>
      </c>
      <c r="BV212" s="343">
        <v>706</v>
      </c>
      <c r="BW212" s="343">
        <v>736</v>
      </c>
      <c r="BX212" s="343">
        <v>705</v>
      </c>
      <c r="BY212" s="343">
        <v>711</v>
      </c>
      <c r="BZ212" s="343">
        <v>690</v>
      </c>
      <c r="CA212" s="343">
        <v>694</v>
      </c>
      <c r="CB212" s="343">
        <v>646</v>
      </c>
      <c r="CC212" s="343">
        <v>679</v>
      </c>
      <c r="CD212" s="343">
        <v>734</v>
      </c>
      <c r="CE212" s="343">
        <v>728</v>
      </c>
      <c r="CF212" s="343">
        <v>748</v>
      </c>
    </row>
    <row r="213" spans="1:84" x14ac:dyDescent="0.3">
      <c r="A213" s="342" t="s">
        <v>1587</v>
      </c>
      <c r="B213" s="342"/>
      <c r="C213" s="342"/>
      <c r="D213" s="343">
        <v>37</v>
      </c>
      <c r="E213" s="343">
        <v>43</v>
      </c>
      <c r="F213" s="343">
        <v>47</v>
      </c>
      <c r="G213" s="343">
        <v>55</v>
      </c>
      <c r="H213" s="343">
        <v>45</v>
      </c>
      <c r="I213" s="343">
        <v>53</v>
      </c>
      <c r="J213" s="343">
        <v>57</v>
      </c>
      <c r="K213" s="343">
        <v>62</v>
      </c>
      <c r="L213" s="343">
        <v>57</v>
      </c>
      <c r="M213" s="343">
        <v>62</v>
      </c>
      <c r="N213" s="343">
        <v>58</v>
      </c>
      <c r="O213" s="343">
        <v>84</v>
      </c>
      <c r="P213" s="343">
        <v>60</v>
      </c>
      <c r="Q213" s="343">
        <v>54</v>
      </c>
      <c r="R213" s="343">
        <v>70</v>
      </c>
      <c r="S213" s="343">
        <v>66</v>
      </c>
      <c r="T213" s="343">
        <v>80</v>
      </c>
      <c r="U213" s="343">
        <v>59</v>
      </c>
      <c r="V213" s="343">
        <v>49</v>
      </c>
      <c r="W213" s="343">
        <v>38</v>
      </c>
      <c r="X213" s="343">
        <v>48</v>
      </c>
      <c r="Y213" s="343">
        <v>70</v>
      </c>
      <c r="Z213" s="343">
        <v>89</v>
      </c>
      <c r="AA213" s="343">
        <v>114</v>
      </c>
      <c r="AB213" s="343">
        <v>134</v>
      </c>
      <c r="AC213" s="343">
        <v>138</v>
      </c>
      <c r="AD213" s="343">
        <v>171</v>
      </c>
      <c r="AE213" s="343">
        <v>143</v>
      </c>
      <c r="AF213" s="343">
        <v>156</v>
      </c>
      <c r="AG213" s="343">
        <v>134</v>
      </c>
      <c r="AH213" s="343">
        <v>156</v>
      </c>
      <c r="AI213" s="343">
        <v>174</v>
      </c>
      <c r="AJ213" s="343">
        <v>201</v>
      </c>
      <c r="AK213" s="343">
        <v>186</v>
      </c>
      <c r="AL213" s="343">
        <v>198</v>
      </c>
      <c r="AM213" s="343">
        <v>208</v>
      </c>
      <c r="AN213" s="343">
        <v>209</v>
      </c>
      <c r="AO213" s="343">
        <v>219</v>
      </c>
      <c r="AP213" s="343">
        <v>227</v>
      </c>
      <c r="AQ213" s="343">
        <v>246</v>
      </c>
      <c r="AR213" s="343">
        <v>258</v>
      </c>
      <c r="AS213" s="343">
        <v>246</v>
      </c>
      <c r="AT213" s="343">
        <v>226</v>
      </c>
      <c r="AU213" s="343">
        <v>205</v>
      </c>
      <c r="AV213" s="343">
        <v>226</v>
      </c>
      <c r="AW213" s="343">
        <v>271</v>
      </c>
      <c r="AX213" s="343">
        <v>285</v>
      </c>
      <c r="AY213" s="343">
        <v>302</v>
      </c>
      <c r="AZ213" s="343">
        <v>327</v>
      </c>
      <c r="BA213" s="343">
        <v>335</v>
      </c>
      <c r="BB213" s="343">
        <v>340</v>
      </c>
      <c r="BC213" s="343">
        <v>354</v>
      </c>
      <c r="BD213" s="343">
        <v>344</v>
      </c>
      <c r="BE213" s="343">
        <v>356</v>
      </c>
      <c r="BF213" s="343">
        <v>390</v>
      </c>
      <c r="BG213" s="343">
        <v>414</v>
      </c>
      <c r="BH213" s="343">
        <v>423</v>
      </c>
      <c r="BI213" s="343">
        <v>454</v>
      </c>
      <c r="BJ213" s="343">
        <v>444</v>
      </c>
      <c r="BK213" s="343">
        <v>487</v>
      </c>
      <c r="BL213" s="343">
        <v>500</v>
      </c>
      <c r="BM213" s="343">
        <v>530</v>
      </c>
      <c r="BN213" s="343">
        <v>535</v>
      </c>
      <c r="BO213" s="343">
        <v>570</v>
      </c>
      <c r="BP213" s="343">
        <v>589</v>
      </c>
      <c r="BQ213" s="343">
        <v>623</v>
      </c>
      <c r="BR213" s="343">
        <v>663</v>
      </c>
      <c r="BS213" s="343">
        <v>631</v>
      </c>
      <c r="BT213" s="343">
        <v>601</v>
      </c>
      <c r="BU213" s="343">
        <v>598</v>
      </c>
      <c r="BV213" s="343">
        <v>588</v>
      </c>
      <c r="BW213" s="343">
        <v>599</v>
      </c>
      <c r="BX213" s="343">
        <v>624</v>
      </c>
      <c r="BY213" s="343">
        <v>599</v>
      </c>
      <c r="BZ213" s="343">
        <v>605</v>
      </c>
      <c r="CA213" s="343">
        <v>588</v>
      </c>
      <c r="CB213" s="343">
        <v>592</v>
      </c>
      <c r="CC213" s="343">
        <v>552</v>
      </c>
      <c r="CD213" s="343">
        <v>581</v>
      </c>
      <c r="CE213" s="343">
        <v>629</v>
      </c>
      <c r="CF213" s="343">
        <v>623</v>
      </c>
    </row>
    <row r="214" spans="1:84" x14ac:dyDescent="0.3">
      <c r="A214" s="342" t="s">
        <v>1588</v>
      </c>
      <c r="B214" s="342"/>
      <c r="C214" s="342"/>
      <c r="D214" s="343">
        <v>31</v>
      </c>
      <c r="E214" s="343">
        <v>29</v>
      </c>
      <c r="F214" s="343">
        <v>32</v>
      </c>
      <c r="G214" s="343">
        <v>34</v>
      </c>
      <c r="H214" s="343">
        <v>38</v>
      </c>
      <c r="I214" s="343">
        <v>33</v>
      </c>
      <c r="J214" s="343">
        <v>43</v>
      </c>
      <c r="K214" s="343">
        <v>46</v>
      </c>
      <c r="L214" s="343">
        <v>47</v>
      </c>
      <c r="M214" s="343">
        <v>44</v>
      </c>
      <c r="N214" s="343">
        <v>46</v>
      </c>
      <c r="O214" s="343">
        <v>46</v>
      </c>
      <c r="P214" s="343">
        <v>51</v>
      </c>
      <c r="Q214" s="343">
        <v>41</v>
      </c>
      <c r="R214" s="343">
        <v>41</v>
      </c>
      <c r="S214" s="343">
        <v>54</v>
      </c>
      <c r="T214" s="343">
        <v>44</v>
      </c>
      <c r="U214" s="343">
        <v>64</v>
      </c>
      <c r="V214" s="343">
        <v>41</v>
      </c>
      <c r="W214" s="343">
        <v>40</v>
      </c>
      <c r="X214" s="343">
        <v>37</v>
      </c>
      <c r="Y214" s="343">
        <v>34</v>
      </c>
      <c r="Z214" s="343">
        <v>53</v>
      </c>
      <c r="AA214" s="343">
        <v>66</v>
      </c>
      <c r="AB214" s="343">
        <v>87</v>
      </c>
      <c r="AC214" s="343">
        <v>106</v>
      </c>
      <c r="AD214" s="343">
        <v>110</v>
      </c>
      <c r="AE214" s="343">
        <v>131</v>
      </c>
      <c r="AF214" s="343">
        <v>109</v>
      </c>
      <c r="AG214" s="343">
        <v>120</v>
      </c>
      <c r="AH214" s="343">
        <v>103</v>
      </c>
      <c r="AI214" s="343">
        <v>121</v>
      </c>
      <c r="AJ214" s="343">
        <v>135</v>
      </c>
      <c r="AK214" s="343">
        <v>157</v>
      </c>
      <c r="AL214" s="343">
        <v>145</v>
      </c>
      <c r="AM214" s="343">
        <v>155</v>
      </c>
      <c r="AN214" s="343">
        <v>163</v>
      </c>
      <c r="AO214" s="343">
        <v>164</v>
      </c>
      <c r="AP214" s="343">
        <v>173</v>
      </c>
      <c r="AQ214" s="343">
        <v>178</v>
      </c>
      <c r="AR214" s="343">
        <v>192</v>
      </c>
      <c r="AS214" s="343">
        <v>202</v>
      </c>
      <c r="AT214" s="343">
        <v>192</v>
      </c>
      <c r="AU214" s="343">
        <v>180</v>
      </c>
      <c r="AV214" s="343">
        <v>163</v>
      </c>
      <c r="AW214" s="343">
        <v>180</v>
      </c>
      <c r="AX214" s="343">
        <v>215</v>
      </c>
      <c r="AY214" s="343">
        <v>226</v>
      </c>
      <c r="AZ214" s="343">
        <v>240</v>
      </c>
      <c r="BA214" s="343">
        <v>260</v>
      </c>
      <c r="BB214" s="343">
        <v>267</v>
      </c>
      <c r="BC214" s="343">
        <v>271</v>
      </c>
      <c r="BD214" s="343">
        <v>284</v>
      </c>
      <c r="BE214" s="343">
        <v>276</v>
      </c>
      <c r="BF214" s="343">
        <v>286</v>
      </c>
      <c r="BG214" s="343">
        <v>313</v>
      </c>
      <c r="BH214" s="343">
        <v>333</v>
      </c>
      <c r="BI214" s="343">
        <v>341</v>
      </c>
      <c r="BJ214" s="343">
        <v>367</v>
      </c>
      <c r="BK214" s="343">
        <v>359</v>
      </c>
      <c r="BL214" s="343">
        <v>395</v>
      </c>
      <c r="BM214" s="343">
        <v>406</v>
      </c>
      <c r="BN214" s="343">
        <v>430</v>
      </c>
      <c r="BO214" s="343">
        <v>435</v>
      </c>
      <c r="BP214" s="343">
        <v>465</v>
      </c>
      <c r="BQ214" s="343">
        <v>482</v>
      </c>
      <c r="BR214" s="343">
        <v>510</v>
      </c>
      <c r="BS214" s="343">
        <v>544</v>
      </c>
      <c r="BT214" s="343">
        <v>518</v>
      </c>
      <c r="BU214" s="343">
        <v>494</v>
      </c>
      <c r="BV214" s="343">
        <v>492</v>
      </c>
      <c r="BW214" s="343">
        <v>484</v>
      </c>
      <c r="BX214" s="343">
        <v>494</v>
      </c>
      <c r="BY214" s="343">
        <v>516</v>
      </c>
      <c r="BZ214" s="343">
        <v>495</v>
      </c>
      <c r="CA214" s="343">
        <v>501</v>
      </c>
      <c r="CB214" s="343">
        <v>488</v>
      </c>
      <c r="CC214" s="343">
        <v>492</v>
      </c>
      <c r="CD214" s="343">
        <v>459</v>
      </c>
      <c r="CE214" s="343">
        <v>484</v>
      </c>
      <c r="CF214" s="343">
        <v>525</v>
      </c>
    </row>
    <row r="215" spans="1:84" x14ac:dyDescent="0.3">
      <c r="A215" s="342" t="s">
        <v>1589</v>
      </c>
      <c r="B215" s="342"/>
      <c r="C215" s="342"/>
      <c r="D215" s="343">
        <v>22</v>
      </c>
      <c r="E215" s="343">
        <v>22</v>
      </c>
      <c r="F215" s="343">
        <v>19</v>
      </c>
      <c r="G215" s="343">
        <v>24</v>
      </c>
      <c r="H215" s="343">
        <v>25</v>
      </c>
      <c r="I215" s="343">
        <v>27</v>
      </c>
      <c r="J215" s="343">
        <v>24</v>
      </c>
      <c r="K215" s="343">
        <v>38</v>
      </c>
      <c r="L215" s="343">
        <v>35</v>
      </c>
      <c r="M215" s="343">
        <v>33</v>
      </c>
      <c r="N215" s="343">
        <v>26</v>
      </c>
      <c r="O215" s="343">
        <v>35</v>
      </c>
      <c r="P215" s="343">
        <v>29</v>
      </c>
      <c r="Q215" s="343">
        <v>35</v>
      </c>
      <c r="R215" s="343">
        <v>32</v>
      </c>
      <c r="S215" s="343">
        <v>29</v>
      </c>
      <c r="T215" s="343">
        <v>43</v>
      </c>
      <c r="U215" s="343">
        <v>33</v>
      </c>
      <c r="V215" s="343">
        <v>41</v>
      </c>
      <c r="W215" s="343">
        <v>33</v>
      </c>
      <c r="X215" s="343">
        <v>30</v>
      </c>
      <c r="Y215" s="343">
        <v>24</v>
      </c>
      <c r="Z215" s="343">
        <v>24</v>
      </c>
      <c r="AA215" s="343">
        <v>37</v>
      </c>
      <c r="AB215" s="343">
        <v>51</v>
      </c>
      <c r="AC215" s="343">
        <v>64</v>
      </c>
      <c r="AD215" s="343">
        <v>77</v>
      </c>
      <c r="AE215" s="343">
        <v>84</v>
      </c>
      <c r="AF215" s="343">
        <v>99</v>
      </c>
      <c r="AG215" s="343">
        <v>84</v>
      </c>
      <c r="AH215" s="343">
        <v>92</v>
      </c>
      <c r="AI215" s="343">
        <v>79</v>
      </c>
      <c r="AJ215" s="343">
        <v>92</v>
      </c>
      <c r="AK215" s="343">
        <v>103</v>
      </c>
      <c r="AL215" s="343">
        <v>120</v>
      </c>
      <c r="AM215" s="343">
        <v>111</v>
      </c>
      <c r="AN215" s="343">
        <v>119</v>
      </c>
      <c r="AO215" s="343">
        <v>125</v>
      </c>
      <c r="AP215" s="343">
        <v>125</v>
      </c>
      <c r="AQ215" s="343">
        <v>133</v>
      </c>
      <c r="AR215" s="343">
        <v>138</v>
      </c>
      <c r="AS215" s="343">
        <v>149</v>
      </c>
      <c r="AT215" s="343">
        <v>157</v>
      </c>
      <c r="AU215" s="343">
        <v>149</v>
      </c>
      <c r="AV215" s="343">
        <v>140</v>
      </c>
      <c r="AW215" s="343">
        <v>127</v>
      </c>
      <c r="AX215" s="343">
        <v>141</v>
      </c>
      <c r="AY215" s="343">
        <v>167</v>
      </c>
      <c r="AZ215" s="343">
        <v>178</v>
      </c>
      <c r="BA215" s="343">
        <v>189</v>
      </c>
      <c r="BB215" s="343">
        <v>205</v>
      </c>
      <c r="BC215" s="343">
        <v>211</v>
      </c>
      <c r="BD215" s="343">
        <v>215</v>
      </c>
      <c r="BE215" s="343">
        <v>225</v>
      </c>
      <c r="BF215" s="343">
        <v>218</v>
      </c>
      <c r="BG215" s="343">
        <v>227</v>
      </c>
      <c r="BH215" s="343">
        <v>249</v>
      </c>
      <c r="BI215" s="343">
        <v>265</v>
      </c>
      <c r="BJ215" s="343">
        <v>272</v>
      </c>
      <c r="BK215" s="343">
        <v>292</v>
      </c>
      <c r="BL215" s="343">
        <v>287</v>
      </c>
      <c r="BM215" s="343">
        <v>317</v>
      </c>
      <c r="BN215" s="343">
        <v>326</v>
      </c>
      <c r="BO215" s="343">
        <v>346</v>
      </c>
      <c r="BP215" s="343">
        <v>350</v>
      </c>
      <c r="BQ215" s="343">
        <v>374</v>
      </c>
      <c r="BR215" s="343">
        <v>388</v>
      </c>
      <c r="BS215" s="343">
        <v>410</v>
      </c>
      <c r="BT215" s="343">
        <v>440</v>
      </c>
      <c r="BU215" s="343">
        <v>419</v>
      </c>
      <c r="BV215" s="343">
        <v>401</v>
      </c>
      <c r="BW215" s="343">
        <v>400</v>
      </c>
      <c r="BX215" s="343">
        <v>394</v>
      </c>
      <c r="BY215" s="343">
        <v>403</v>
      </c>
      <c r="BZ215" s="343">
        <v>421</v>
      </c>
      <c r="CA215" s="343">
        <v>404</v>
      </c>
      <c r="CB215" s="343">
        <v>410</v>
      </c>
      <c r="CC215" s="343">
        <v>399</v>
      </c>
      <c r="CD215" s="343">
        <v>402</v>
      </c>
      <c r="CE215" s="343">
        <v>376</v>
      </c>
      <c r="CF215" s="343">
        <v>397</v>
      </c>
    </row>
    <row r="216" spans="1:84" x14ac:dyDescent="0.3">
      <c r="A216" s="342" t="s">
        <v>1590</v>
      </c>
      <c r="B216" s="342"/>
      <c r="C216" s="342"/>
      <c r="D216" s="343">
        <v>21</v>
      </c>
      <c r="E216" s="343">
        <v>18</v>
      </c>
      <c r="F216" s="343">
        <v>15</v>
      </c>
      <c r="G216" s="343">
        <v>12</v>
      </c>
      <c r="H216" s="343">
        <v>19</v>
      </c>
      <c r="I216" s="343">
        <v>12</v>
      </c>
      <c r="J216" s="343">
        <v>19</v>
      </c>
      <c r="K216" s="343">
        <v>16</v>
      </c>
      <c r="L216" s="343">
        <v>25</v>
      </c>
      <c r="M216" s="343">
        <v>26</v>
      </c>
      <c r="N216" s="343">
        <v>23</v>
      </c>
      <c r="O216" s="343">
        <v>17</v>
      </c>
      <c r="P216" s="343">
        <v>25</v>
      </c>
      <c r="Q216" s="343">
        <v>18</v>
      </c>
      <c r="R216" s="343">
        <v>26</v>
      </c>
      <c r="S216" s="343">
        <v>25</v>
      </c>
      <c r="T216" s="343">
        <v>20</v>
      </c>
      <c r="U216" s="343">
        <v>28</v>
      </c>
      <c r="V216" s="343">
        <v>24</v>
      </c>
      <c r="W216" s="343">
        <v>33</v>
      </c>
      <c r="X216" s="343">
        <v>25</v>
      </c>
      <c r="Y216" s="343">
        <v>22</v>
      </c>
      <c r="Z216" s="343">
        <v>19</v>
      </c>
      <c r="AA216" s="343">
        <v>21</v>
      </c>
      <c r="AB216" s="343">
        <v>27</v>
      </c>
      <c r="AC216" s="343">
        <v>42</v>
      </c>
      <c r="AD216" s="343">
        <v>49</v>
      </c>
      <c r="AE216" s="343">
        <v>57</v>
      </c>
      <c r="AF216" s="343">
        <v>62</v>
      </c>
      <c r="AG216" s="343">
        <v>73</v>
      </c>
      <c r="AH216" s="343">
        <v>62</v>
      </c>
      <c r="AI216" s="343">
        <v>68</v>
      </c>
      <c r="AJ216" s="343">
        <v>59</v>
      </c>
      <c r="AK216" s="343">
        <v>68</v>
      </c>
      <c r="AL216" s="343">
        <v>78</v>
      </c>
      <c r="AM216" s="343">
        <v>90</v>
      </c>
      <c r="AN216" s="343">
        <v>84</v>
      </c>
      <c r="AO216" s="343">
        <v>89</v>
      </c>
      <c r="AP216" s="343">
        <v>95</v>
      </c>
      <c r="AQ216" s="343">
        <v>95</v>
      </c>
      <c r="AR216" s="343">
        <v>101</v>
      </c>
      <c r="AS216" s="343">
        <v>104</v>
      </c>
      <c r="AT216" s="343">
        <v>113</v>
      </c>
      <c r="AU216" s="343">
        <v>119</v>
      </c>
      <c r="AV216" s="343">
        <v>114</v>
      </c>
      <c r="AW216" s="343">
        <v>107</v>
      </c>
      <c r="AX216" s="343">
        <v>98</v>
      </c>
      <c r="AY216" s="343">
        <v>109</v>
      </c>
      <c r="AZ216" s="343">
        <v>129</v>
      </c>
      <c r="BA216" s="343">
        <v>137</v>
      </c>
      <c r="BB216" s="343">
        <v>146</v>
      </c>
      <c r="BC216" s="343">
        <v>158</v>
      </c>
      <c r="BD216" s="343">
        <v>163</v>
      </c>
      <c r="BE216" s="343">
        <v>166</v>
      </c>
      <c r="BF216" s="343">
        <v>174</v>
      </c>
      <c r="BG216" s="343">
        <v>169</v>
      </c>
      <c r="BH216" s="343">
        <v>176</v>
      </c>
      <c r="BI216" s="343">
        <v>193</v>
      </c>
      <c r="BJ216" s="343">
        <v>206</v>
      </c>
      <c r="BK216" s="343">
        <v>213</v>
      </c>
      <c r="BL216" s="343">
        <v>229</v>
      </c>
      <c r="BM216" s="343">
        <v>225</v>
      </c>
      <c r="BN216" s="343">
        <v>249</v>
      </c>
      <c r="BO216" s="343">
        <v>256</v>
      </c>
      <c r="BP216" s="343">
        <v>272</v>
      </c>
      <c r="BQ216" s="343">
        <v>276</v>
      </c>
      <c r="BR216" s="343">
        <v>294</v>
      </c>
      <c r="BS216" s="343">
        <v>306</v>
      </c>
      <c r="BT216" s="343">
        <v>323</v>
      </c>
      <c r="BU216" s="343">
        <v>348</v>
      </c>
      <c r="BV216" s="343">
        <v>332</v>
      </c>
      <c r="BW216" s="343">
        <v>318</v>
      </c>
      <c r="BX216" s="343">
        <v>318</v>
      </c>
      <c r="BY216" s="343">
        <v>314</v>
      </c>
      <c r="BZ216" s="343">
        <v>321</v>
      </c>
      <c r="CA216" s="343">
        <v>336</v>
      </c>
      <c r="CB216" s="343">
        <v>323</v>
      </c>
      <c r="CC216" s="343">
        <v>328</v>
      </c>
      <c r="CD216" s="343">
        <v>320</v>
      </c>
      <c r="CE216" s="343">
        <v>322</v>
      </c>
      <c r="CF216" s="343">
        <v>301</v>
      </c>
    </row>
    <row r="217" spans="1:84" x14ac:dyDescent="0.3">
      <c r="A217" s="342" t="s">
        <v>1591</v>
      </c>
      <c r="B217" s="342"/>
      <c r="C217" s="342"/>
      <c r="D217" s="343">
        <v>5</v>
      </c>
      <c r="E217" s="343">
        <v>17</v>
      </c>
      <c r="F217" s="343">
        <v>12</v>
      </c>
      <c r="G217" s="343">
        <v>9</v>
      </c>
      <c r="H217" s="343">
        <v>4</v>
      </c>
      <c r="I217" s="343">
        <v>13</v>
      </c>
      <c r="J217" s="343">
        <v>7</v>
      </c>
      <c r="K217" s="343">
        <v>12</v>
      </c>
      <c r="L217" s="343">
        <v>13</v>
      </c>
      <c r="M217" s="343">
        <v>16</v>
      </c>
      <c r="N217" s="343">
        <v>19</v>
      </c>
      <c r="O217" s="343">
        <v>17</v>
      </c>
      <c r="P217" s="343">
        <v>9</v>
      </c>
      <c r="Q217" s="343">
        <v>17</v>
      </c>
      <c r="R217" s="343">
        <v>15</v>
      </c>
      <c r="S217" s="343">
        <v>14</v>
      </c>
      <c r="T217" s="343">
        <v>16</v>
      </c>
      <c r="U217" s="343">
        <v>12</v>
      </c>
      <c r="V217" s="343">
        <v>19</v>
      </c>
      <c r="W217" s="343">
        <v>14</v>
      </c>
      <c r="X217" s="343">
        <v>23</v>
      </c>
      <c r="Y217" s="343">
        <v>14</v>
      </c>
      <c r="Z217" s="343">
        <v>16</v>
      </c>
      <c r="AA217" s="343">
        <v>10</v>
      </c>
      <c r="AB217" s="343">
        <v>17</v>
      </c>
      <c r="AC217" s="343">
        <v>23</v>
      </c>
      <c r="AD217" s="343">
        <v>34</v>
      </c>
      <c r="AE217" s="343">
        <v>35</v>
      </c>
      <c r="AF217" s="343">
        <v>41</v>
      </c>
      <c r="AG217" s="343">
        <v>44</v>
      </c>
      <c r="AH217" s="343">
        <v>54</v>
      </c>
      <c r="AI217" s="343">
        <v>46</v>
      </c>
      <c r="AJ217" s="343">
        <v>50</v>
      </c>
      <c r="AK217" s="343">
        <v>44</v>
      </c>
      <c r="AL217" s="343">
        <v>50</v>
      </c>
      <c r="AM217" s="343">
        <v>58</v>
      </c>
      <c r="AN217" s="343">
        <v>67</v>
      </c>
      <c r="AO217" s="343">
        <v>62</v>
      </c>
      <c r="AP217" s="343">
        <v>66</v>
      </c>
      <c r="AQ217" s="343">
        <v>71</v>
      </c>
      <c r="AR217" s="343">
        <v>71</v>
      </c>
      <c r="AS217" s="343">
        <v>75</v>
      </c>
      <c r="AT217" s="343">
        <v>78</v>
      </c>
      <c r="AU217" s="343">
        <v>84</v>
      </c>
      <c r="AV217" s="343">
        <v>89</v>
      </c>
      <c r="AW217" s="343">
        <v>86</v>
      </c>
      <c r="AX217" s="343">
        <v>81</v>
      </c>
      <c r="AY217" s="343">
        <v>74</v>
      </c>
      <c r="AZ217" s="343">
        <v>82</v>
      </c>
      <c r="BA217" s="343">
        <v>97</v>
      </c>
      <c r="BB217" s="343">
        <v>103</v>
      </c>
      <c r="BC217" s="343">
        <v>110</v>
      </c>
      <c r="BD217" s="343">
        <v>119</v>
      </c>
      <c r="BE217" s="343">
        <v>124</v>
      </c>
      <c r="BF217" s="343">
        <v>127</v>
      </c>
      <c r="BG217" s="343">
        <v>132</v>
      </c>
      <c r="BH217" s="343">
        <v>129</v>
      </c>
      <c r="BI217" s="343">
        <v>135</v>
      </c>
      <c r="BJ217" s="343">
        <v>148</v>
      </c>
      <c r="BK217" s="343">
        <v>158</v>
      </c>
      <c r="BL217" s="343">
        <v>164</v>
      </c>
      <c r="BM217" s="343">
        <v>176</v>
      </c>
      <c r="BN217" s="343">
        <v>173</v>
      </c>
      <c r="BO217" s="343">
        <v>192</v>
      </c>
      <c r="BP217" s="343">
        <v>197</v>
      </c>
      <c r="BQ217" s="343">
        <v>210</v>
      </c>
      <c r="BR217" s="343">
        <v>214</v>
      </c>
      <c r="BS217" s="343">
        <v>228</v>
      </c>
      <c r="BT217" s="343">
        <v>237</v>
      </c>
      <c r="BU217" s="343">
        <v>250</v>
      </c>
      <c r="BV217" s="343">
        <v>270</v>
      </c>
      <c r="BW217" s="343">
        <v>258</v>
      </c>
      <c r="BX217" s="343">
        <v>248</v>
      </c>
      <c r="BY217" s="343">
        <v>248</v>
      </c>
      <c r="BZ217" s="343">
        <v>246</v>
      </c>
      <c r="CA217" s="343">
        <v>251</v>
      </c>
      <c r="CB217" s="343">
        <v>263</v>
      </c>
      <c r="CC217" s="343">
        <v>254</v>
      </c>
      <c r="CD217" s="343">
        <v>258</v>
      </c>
      <c r="CE217" s="343">
        <v>252</v>
      </c>
      <c r="CF217" s="343">
        <v>254</v>
      </c>
    </row>
    <row r="218" spans="1:84" x14ac:dyDescent="0.3">
      <c r="A218" s="342" t="s">
        <v>1592</v>
      </c>
      <c r="B218" s="342"/>
      <c r="C218" s="342"/>
      <c r="D218" s="343">
        <v>12</v>
      </c>
      <c r="E218" s="343">
        <v>4</v>
      </c>
      <c r="F218" s="343">
        <v>13</v>
      </c>
      <c r="G218" s="343">
        <v>11</v>
      </c>
      <c r="H218" s="343">
        <v>6</v>
      </c>
      <c r="I218" s="343">
        <v>2</v>
      </c>
      <c r="J218" s="343">
        <v>7</v>
      </c>
      <c r="K218" s="343">
        <v>7</v>
      </c>
      <c r="L218" s="343">
        <v>9</v>
      </c>
      <c r="M218" s="343">
        <v>10</v>
      </c>
      <c r="N218" s="343">
        <v>12</v>
      </c>
      <c r="O218" s="343">
        <v>11</v>
      </c>
      <c r="P218" s="343">
        <v>14</v>
      </c>
      <c r="Q218" s="343">
        <v>7</v>
      </c>
      <c r="R218" s="343">
        <v>15</v>
      </c>
      <c r="S218" s="343">
        <v>8</v>
      </c>
      <c r="T218" s="343">
        <v>8</v>
      </c>
      <c r="U218" s="343">
        <v>9</v>
      </c>
      <c r="V218" s="343">
        <v>6</v>
      </c>
      <c r="W218" s="343">
        <v>10</v>
      </c>
      <c r="X218" s="343">
        <v>9</v>
      </c>
      <c r="Y218" s="343">
        <v>20</v>
      </c>
      <c r="Z218" s="343">
        <v>10</v>
      </c>
      <c r="AA218" s="343">
        <v>13</v>
      </c>
      <c r="AB218" s="343">
        <v>10</v>
      </c>
      <c r="AC218" s="343">
        <v>13</v>
      </c>
      <c r="AD218" s="343">
        <v>17</v>
      </c>
      <c r="AE218" s="343">
        <v>23</v>
      </c>
      <c r="AF218" s="343">
        <v>24</v>
      </c>
      <c r="AG218" s="343">
        <v>31</v>
      </c>
      <c r="AH218" s="343">
        <v>31</v>
      </c>
      <c r="AI218" s="343">
        <v>40</v>
      </c>
      <c r="AJ218" s="343">
        <v>34</v>
      </c>
      <c r="AK218" s="343">
        <v>37</v>
      </c>
      <c r="AL218" s="343">
        <v>33</v>
      </c>
      <c r="AM218" s="343">
        <v>37</v>
      </c>
      <c r="AN218" s="343">
        <v>43</v>
      </c>
      <c r="AO218" s="343">
        <v>49</v>
      </c>
      <c r="AP218" s="343">
        <v>46</v>
      </c>
      <c r="AQ218" s="343">
        <v>49</v>
      </c>
      <c r="AR218" s="343">
        <v>52</v>
      </c>
      <c r="AS218" s="343">
        <v>53</v>
      </c>
      <c r="AT218" s="343">
        <v>55</v>
      </c>
      <c r="AU218" s="343">
        <v>58</v>
      </c>
      <c r="AV218" s="343">
        <v>62</v>
      </c>
      <c r="AW218" s="343">
        <v>66</v>
      </c>
      <c r="AX218" s="343">
        <v>63</v>
      </c>
      <c r="AY218" s="343">
        <v>59</v>
      </c>
      <c r="AZ218" s="343">
        <v>55</v>
      </c>
      <c r="BA218" s="343">
        <v>60</v>
      </c>
      <c r="BB218" s="343">
        <v>71</v>
      </c>
      <c r="BC218" s="343">
        <v>75</v>
      </c>
      <c r="BD218" s="343">
        <v>80</v>
      </c>
      <c r="BE218" s="343">
        <v>87</v>
      </c>
      <c r="BF218" s="343">
        <v>92</v>
      </c>
      <c r="BG218" s="343">
        <v>95</v>
      </c>
      <c r="BH218" s="343">
        <v>99</v>
      </c>
      <c r="BI218" s="343">
        <v>97</v>
      </c>
      <c r="BJ218" s="343">
        <v>101</v>
      </c>
      <c r="BK218" s="343">
        <v>111</v>
      </c>
      <c r="BL218" s="343">
        <v>118</v>
      </c>
      <c r="BM218" s="343">
        <v>122</v>
      </c>
      <c r="BN218" s="343">
        <v>131</v>
      </c>
      <c r="BO218" s="343">
        <v>130</v>
      </c>
      <c r="BP218" s="343">
        <v>146</v>
      </c>
      <c r="BQ218" s="343">
        <v>148</v>
      </c>
      <c r="BR218" s="343">
        <v>159</v>
      </c>
      <c r="BS218" s="343">
        <v>162</v>
      </c>
      <c r="BT218" s="343">
        <v>173</v>
      </c>
      <c r="BU218" s="343">
        <v>180</v>
      </c>
      <c r="BV218" s="343">
        <v>190</v>
      </c>
      <c r="BW218" s="343">
        <v>206</v>
      </c>
      <c r="BX218" s="343">
        <v>197</v>
      </c>
      <c r="BY218" s="343">
        <v>189</v>
      </c>
      <c r="BZ218" s="343">
        <v>190</v>
      </c>
      <c r="CA218" s="343">
        <v>189</v>
      </c>
      <c r="CB218" s="343">
        <v>192</v>
      </c>
      <c r="CC218" s="343">
        <v>202</v>
      </c>
      <c r="CD218" s="343">
        <v>195</v>
      </c>
      <c r="CE218" s="343">
        <v>199</v>
      </c>
      <c r="CF218" s="343">
        <v>194</v>
      </c>
    </row>
    <row r="219" spans="1:84" x14ac:dyDescent="0.3">
      <c r="A219" s="342" t="s">
        <v>1593</v>
      </c>
      <c r="B219" s="342"/>
      <c r="C219" s="342"/>
      <c r="D219" s="343">
        <v>1</v>
      </c>
      <c r="E219" s="343">
        <v>8</v>
      </c>
      <c r="F219" s="343">
        <v>3</v>
      </c>
      <c r="G219" s="343">
        <v>6</v>
      </c>
      <c r="H219" s="343">
        <v>10</v>
      </c>
      <c r="I219" s="343">
        <v>2</v>
      </c>
      <c r="J219" s="343">
        <v>0</v>
      </c>
      <c r="K219" s="343">
        <v>5</v>
      </c>
      <c r="L219" s="343">
        <v>3</v>
      </c>
      <c r="M219" s="343">
        <v>6</v>
      </c>
      <c r="N219" s="343">
        <v>5</v>
      </c>
      <c r="O219" s="343">
        <v>9</v>
      </c>
      <c r="P219" s="343">
        <v>5</v>
      </c>
      <c r="Q219" s="343">
        <v>8</v>
      </c>
      <c r="R219" s="343">
        <v>5</v>
      </c>
      <c r="S219" s="343">
        <v>10</v>
      </c>
      <c r="T219" s="343">
        <v>8</v>
      </c>
      <c r="U219" s="343">
        <v>5</v>
      </c>
      <c r="V219" s="343">
        <v>6</v>
      </c>
      <c r="W219" s="343">
        <v>6</v>
      </c>
      <c r="X219" s="343">
        <v>6</v>
      </c>
      <c r="Y219" s="343">
        <v>6</v>
      </c>
      <c r="Z219" s="343">
        <v>9</v>
      </c>
      <c r="AA219" s="343">
        <v>9</v>
      </c>
      <c r="AB219" s="343">
        <v>8</v>
      </c>
      <c r="AC219" s="343">
        <v>8</v>
      </c>
      <c r="AD219" s="343">
        <v>10</v>
      </c>
      <c r="AE219" s="343">
        <v>11</v>
      </c>
      <c r="AF219" s="343">
        <v>15</v>
      </c>
      <c r="AG219" s="343">
        <v>15</v>
      </c>
      <c r="AH219" s="343">
        <v>20</v>
      </c>
      <c r="AI219" s="343">
        <v>21</v>
      </c>
      <c r="AJ219" s="343">
        <v>26</v>
      </c>
      <c r="AK219" s="343">
        <v>22</v>
      </c>
      <c r="AL219" s="343">
        <v>24</v>
      </c>
      <c r="AM219" s="343">
        <v>22</v>
      </c>
      <c r="AN219" s="343">
        <v>24</v>
      </c>
      <c r="AO219" s="343">
        <v>28</v>
      </c>
      <c r="AP219" s="343">
        <v>33</v>
      </c>
      <c r="AQ219" s="343">
        <v>31</v>
      </c>
      <c r="AR219" s="343">
        <v>33</v>
      </c>
      <c r="AS219" s="343">
        <v>35</v>
      </c>
      <c r="AT219" s="343">
        <v>36</v>
      </c>
      <c r="AU219" s="343">
        <v>37</v>
      </c>
      <c r="AV219" s="343">
        <v>39</v>
      </c>
      <c r="AW219" s="343">
        <v>42</v>
      </c>
      <c r="AX219" s="343">
        <v>45</v>
      </c>
      <c r="AY219" s="343">
        <v>43</v>
      </c>
      <c r="AZ219" s="343">
        <v>40</v>
      </c>
      <c r="BA219" s="343">
        <v>37</v>
      </c>
      <c r="BB219" s="343">
        <v>41</v>
      </c>
      <c r="BC219" s="343">
        <v>48</v>
      </c>
      <c r="BD219" s="343">
        <v>52</v>
      </c>
      <c r="BE219" s="343">
        <v>56</v>
      </c>
      <c r="BF219" s="343">
        <v>61</v>
      </c>
      <c r="BG219" s="343">
        <v>63</v>
      </c>
      <c r="BH219" s="343">
        <v>66</v>
      </c>
      <c r="BI219" s="343">
        <v>68</v>
      </c>
      <c r="BJ219" s="343">
        <v>67</v>
      </c>
      <c r="BK219" s="343">
        <v>71</v>
      </c>
      <c r="BL219" s="343">
        <v>77</v>
      </c>
      <c r="BM219" s="343">
        <v>83</v>
      </c>
      <c r="BN219" s="343">
        <v>86</v>
      </c>
      <c r="BO219" s="343">
        <v>92</v>
      </c>
      <c r="BP219" s="343">
        <v>91</v>
      </c>
      <c r="BQ219" s="343">
        <v>103</v>
      </c>
      <c r="BR219" s="343">
        <v>105</v>
      </c>
      <c r="BS219" s="343">
        <v>112</v>
      </c>
      <c r="BT219" s="343">
        <v>115</v>
      </c>
      <c r="BU219" s="343">
        <v>123</v>
      </c>
      <c r="BV219" s="343">
        <v>128</v>
      </c>
      <c r="BW219" s="343">
        <v>136</v>
      </c>
      <c r="BX219" s="343">
        <v>147</v>
      </c>
      <c r="BY219" s="343">
        <v>140</v>
      </c>
      <c r="BZ219" s="343">
        <v>135</v>
      </c>
      <c r="CA219" s="343">
        <v>136</v>
      </c>
      <c r="CB219" s="343">
        <v>135</v>
      </c>
      <c r="CC219" s="343">
        <v>137</v>
      </c>
      <c r="CD219" s="343">
        <v>145</v>
      </c>
      <c r="CE219" s="343">
        <v>140</v>
      </c>
      <c r="CF219" s="343">
        <v>143</v>
      </c>
    </row>
    <row r="220" spans="1:84" x14ac:dyDescent="0.3">
      <c r="A220" s="342" t="s">
        <v>1594</v>
      </c>
      <c r="B220" s="342"/>
      <c r="C220" s="342"/>
      <c r="D220" s="343">
        <v>1</v>
      </c>
      <c r="E220" s="343">
        <v>0</v>
      </c>
      <c r="F220" s="343">
        <v>5</v>
      </c>
      <c r="G220" s="343">
        <v>3</v>
      </c>
      <c r="H220" s="343">
        <v>3</v>
      </c>
      <c r="I220" s="343">
        <v>8</v>
      </c>
      <c r="J220" s="343">
        <v>2</v>
      </c>
      <c r="K220" s="343">
        <v>0</v>
      </c>
      <c r="L220" s="343">
        <v>2</v>
      </c>
      <c r="M220" s="343">
        <v>3</v>
      </c>
      <c r="N220" s="343">
        <v>3</v>
      </c>
      <c r="O220" s="343">
        <v>4</v>
      </c>
      <c r="P220" s="343">
        <v>5</v>
      </c>
      <c r="Q220" s="343">
        <v>2</v>
      </c>
      <c r="R220" s="343">
        <v>2</v>
      </c>
      <c r="S220" s="343">
        <v>3</v>
      </c>
      <c r="T220" s="343">
        <v>7</v>
      </c>
      <c r="U220" s="343">
        <v>7</v>
      </c>
      <c r="V220" s="343">
        <v>3</v>
      </c>
      <c r="W220" s="343">
        <v>4</v>
      </c>
      <c r="X220" s="343">
        <v>5</v>
      </c>
      <c r="Y220" s="343">
        <v>4</v>
      </c>
      <c r="Z220" s="343">
        <v>2</v>
      </c>
      <c r="AA220" s="343">
        <v>7</v>
      </c>
      <c r="AB220" s="343">
        <v>8</v>
      </c>
      <c r="AC220" s="343">
        <v>3</v>
      </c>
      <c r="AD220" s="343">
        <v>7</v>
      </c>
      <c r="AE220" s="343">
        <v>6</v>
      </c>
      <c r="AF220" s="343">
        <v>7</v>
      </c>
      <c r="AG220" s="343">
        <v>10</v>
      </c>
      <c r="AH220" s="343">
        <v>10</v>
      </c>
      <c r="AI220" s="343">
        <v>13</v>
      </c>
      <c r="AJ220" s="343">
        <v>14</v>
      </c>
      <c r="AK220" s="343">
        <v>17</v>
      </c>
      <c r="AL220" s="343">
        <v>14</v>
      </c>
      <c r="AM220" s="343">
        <v>16</v>
      </c>
      <c r="AN220" s="343">
        <v>14</v>
      </c>
      <c r="AO220" s="343">
        <v>16</v>
      </c>
      <c r="AP220" s="343">
        <v>18</v>
      </c>
      <c r="AQ220" s="343">
        <v>22</v>
      </c>
      <c r="AR220" s="343">
        <v>20</v>
      </c>
      <c r="AS220" s="343">
        <v>22</v>
      </c>
      <c r="AT220" s="343">
        <v>23</v>
      </c>
      <c r="AU220" s="343">
        <v>24</v>
      </c>
      <c r="AV220" s="343">
        <v>24</v>
      </c>
      <c r="AW220" s="343">
        <v>26</v>
      </c>
      <c r="AX220" s="343">
        <v>28</v>
      </c>
      <c r="AY220" s="343">
        <v>30</v>
      </c>
      <c r="AZ220" s="343">
        <v>28</v>
      </c>
      <c r="BA220" s="343">
        <v>27</v>
      </c>
      <c r="BB220" s="343">
        <v>25</v>
      </c>
      <c r="BC220" s="343">
        <v>27</v>
      </c>
      <c r="BD220" s="343">
        <v>32</v>
      </c>
      <c r="BE220" s="343">
        <v>35</v>
      </c>
      <c r="BF220" s="343">
        <v>37</v>
      </c>
      <c r="BG220" s="343">
        <v>41</v>
      </c>
      <c r="BH220" s="343">
        <v>42</v>
      </c>
      <c r="BI220" s="343">
        <v>44</v>
      </c>
      <c r="BJ220" s="343">
        <v>46</v>
      </c>
      <c r="BK220" s="343">
        <v>45</v>
      </c>
      <c r="BL220" s="343">
        <v>48</v>
      </c>
      <c r="BM220" s="343">
        <v>52</v>
      </c>
      <c r="BN220" s="343">
        <v>56</v>
      </c>
      <c r="BO220" s="343">
        <v>58</v>
      </c>
      <c r="BP220" s="343">
        <v>62</v>
      </c>
      <c r="BQ220" s="343">
        <v>62</v>
      </c>
      <c r="BR220" s="343">
        <v>70</v>
      </c>
      <c r="BS220" s="343">
        <v>71</v>
      </c>
      <c r="BT220" s="343">
        <v>76</v>
      </c>
      <c r="BU220" s="343">
        <v>78</v>
      </c>
      <c r="BV220" s="343">
        <v>84</v>
      </c>
      <c r="BW220" s="343">
        <v>88</v>
      </c>
      <c r="BX220" s="343">
        <v>93</v>
      </c>
      <c r="BY220" s="343">
        <v>101</v>
      </c>
      <c r="BZ220" s="343">
        <v>96</v>
      </c>
      <c r="CA220" s="343">
        <v>93</v>
      </c>
      <c r="CB220" s="343">
        <v>94</v>
      </c>
      <c r="CC220" s="343">
        <v>93</v>
      </c>
      <c r="CD220" s="343">
        <v>95</v>
      </c>
      <c r="CE220" s="343">
        <v>100</v>
      </c>
      <c r="CF220" s="343">
        <v>97</v>
      </c>
    </row>
    <row r="221" spans="1:84" x14ac:dyDescent="0.3">
      <c r="A221" s="342" t="s">
        <v>1595</v>
      </c>
      <c r="B221" s="342"/>
      <c r="C221" s="342"/>
      <c r="D221" s="343">
        <v>1</v>
      </c>
      <c r="E221" s="343">
        <v>0</v>
      </c>
      <c r="F221" s="343">
        <v>0</v>
      </c>
      <c r="G221" s="343">
        <v>2</v>
      </c>
      <c r="H221" s="343">
        <v>3</v>
      </c>
      <c r="I221" s="343">
        <v>3</v>
      </c>
      <c r="J221" s="343">
        <v>5</v>
      </c>
      <c r="K221" s="343">
        <v>2</v>
      </c>
      <c r="L221" s="343">
        <v>0</v>
      </c>
      <c r="M221" s="343">
        <v>2</v>
      </c>
      <c r="N221" s="343">
        <v>2</v>
      </c>
      <c r="O221" s="343">
        <v>2</v>
      </c>
      <c r="P221" s="343">
        <v>1</v>
      </c>
      <c r="Q221" s="343">
        <v>4</v>
      </c>
      <c r="R221" s="343">
        <v>1</v>
      </c>
      <c r="S221" s="343">
        <v>2</v>
      </c>
      <c r="T221" s="343">
        <v>1</v>
      </c>
      <c r="U221" s="343">
        <v>2</v>
      </c>
      <c r="V221" s="343">
        <v>3</v>
      </c>
      <c r="W221" s="343">
        <v>2</v>
      </c>
      <c r="X221" s="343">
        <v>4</v>
      </c>
      <c r="Y221" s="343">
        <v>2</v>
      </c>
      <c r="Z221" s="343">
        <v>2</v>
      </c>
      <c r="AA221" s="343">
        <v>1</v>
      </c>
      <c r="AB221" s="343">
        <v>6</v>
      </c>
      <c r="AC221" s="343">
        <v>3</v>
      </c>
      <c r="AD221" s="343">
        <v>1</v>
      </c>
      <c r="AE221" s="343">
        <v>4</v>
      </c>
      <c r="AF221" s="343">
        <v>4</v>
      </c>
      <c r="AG221" s="343">
        <v>4</v>
      </c>
      <c r="AH221" s="343">
        <v>6</v>
      </c>
      <c r="AI221" s="343">
        <v>6</v>
      </c>
      <c r="AJ221" s="343">
        <v>9</v>
      </c>
      <c r="AK221" s="343">
        <v>10</v>
      </c>
      <c r="AL221" s="343">
        <v>12</v>
      </c>
      <c r="AM221" s="343">
        <v>10</v>
      </c>
      <c r="AN221" s="343">
        <v>11</v>
      </c>
      <c r="AO221" s="343">
        <v>10</v>
      </c>
      <c r="AP221" s="343">
        <v>11</v>
      </c>
      <c r="AQ221" s="343">
        <v>12</v>
      </c>
      <c r="AR221" s="343">
        <v>15</v>
      </c>
      <c r="AS221" s="343">
        <v>14</v>
      </c>
      <c r="AT221" s="343">
        <v>15</v>
      </c>
      <c r="AU221" s="343">
        <v>15</v>
      </c>
      <c r="AV221" s="343">
        <v>16</v>
      </c>
      <c r="AW221" s="343">
        <v>16</v>
      </c>
      <c r="AX221" s="343">
        <v>17</v>
      </c>
      <c r="AY221" s="343">
        <v>19</v>
      </c>
      <c r="AZ221" s="343">
        <v>20</v>
      </c>
      <c r="BA221" s="343">
        <v>19</v>
      </c>
      <c r="BB221" s="343">
        <v>18</v>
      </c>
      <c r="BC221" s="343">
        <v>17</v>
      </c>
      <c r="BD221" s="343">
        <v>18</v>
      </c>
      <c r="BE221" s="343">
        <v>22</v>
      </c>
      <c r="BF221" s="343">
        <v>24</v>
      </c>
      <c r="BG221" s="343">
        <v>26</v>
      </c>
      <c r="BH221" s="343">
        <v>28</v>
      </c>
      <c r="BI221" s="343">
        <v>29</v>
      </c>
      <c r="BJ221" s="343">
        <v>30</v>
      </c>
      <c r="BK221" s="343">
        <v>32</v>
      </c>
      <c r="BL221" s="343">
        <v>31</v>
      </c>
      <c r="BM221" s="343">
        <v>33</v>
      </c>
      <c r="BN221" s="343">
        <v>36</v>
      </c>
      <c r="BO221" s="343">
        <v>39</v>
      </c>
      <c r="BP221" s="343">
        <v>41</v>
      </c>
      <c r="BQ221" s="343">
        <v>43</v>
      </c>
      <c r="BR221" s="343">
        <v>43</v>
      </c>
      <c r="BS221" s="343">
        <v>49</v>
      </c>
      <c r="BT221" s="343">
        <v>49</v>
      </c>
      <c r="BU221" s="343">
        <v>54</v>
      </c>
      <c r="BV221" s="343">
        <v>55</v>
      </c>
      <c r="BW221" s="343">
        <v>59</v>
      </c>
      <c r="BX221" s="343">
        <v>62</v>
      </c>
      <c r="BY221" s="343">
        <v>65</v>
      </c>
      <c r="BZ221" s="343">
        <v>71</v>
      </c>
      <c r="CA221" s="343">
        <v>68</v>
      </c>
      <c r="CB221" s="343">
        <v>65</v>
      </c>
      <c r="CC221" s="343">
        <v>67</v>
      </c>
      <c r="CD221" s="343">
        <v>66</v>
      </c>
      <c r="CE221" s="343">
        <v>68</v>
      </c>
      <c r="CF221" s="343">
        <v>71</v>
      </c>
    </row>
    <row r="222" spans="1:84" x14ac:dyDescent="0.3">
      <c r="A222" s="342" t="s">
        <v>1596</v>
      </c>
      <c r="B222" s="342"/>
      <c r="C222" s="342"/>
      <c r="D222" s="343">
        <v>0</v>
      </c>
      <c r="E222" s="343">
        <v>1</v>
      </c>
      <c r="F222" s="343">
        <v>0</v>
      </c>
      <c r="G222" s="343">
        <v>0</v>
      </c>
      <c r="H222" s="343">
        <v>2</v>
      </c>
      <c r="I222" s="343">
        <v>2</v>
      </c>
      <c r="J222" s="343">
        <v>3</v>
      </c>
      <c r="K222" s="343">
        <v>2</v>
      </c>
      <c r="L222" s="343">
        <v>1</v>
      </c>
      <c r="M222" s="343">
        <v>0</v>
      </c>
      <c r="N222" s="343">
        <v>1</v>
      </c>
      <c r="O222" s="343">
        <v>1</v>
      </c>
      <c r="P222" s="343">
        <v>1</v>
      </c>
      <c r="Q222" s="343">
        <v>1</v>
      </c>
      <c r="R222" s="343">
        <v>0</v>
      </c>
      <c r="S222" s="343">
        <v>1</v>
      </c>
      <c r="T222" s="343">
        <v>2</v>
      </c>
      <c r="U222" s="343">
        <v>0</v>
      </c>
      <c r="V222" s="343">
        <v>1</v>
      </c>
      <c r="W222" s="343">
        <v>3</v>
      </c>
      <c r="X222" s="343">
        <v>0</v>
      </c>
      <c r="Y222" s="343">
        <v>4</v>
      </c>
      <c r="Z222" s="343">
        <v>2</v>
      </c>
      <c r="AA222" s="343">
        <v>2</v>
      </c>
      <c r="AB222" s="343">
        <v>1</v>
      </c>
      <c r="AC222" s="343">
        <v>2</v>
      </c>
      <c r="AD222" s="343">
        <v>2</v>
      </c>
      <c r="AE222" s="343">
        <v>1</v>
      </c>
      <c r="AF222" s="343">
        <v>2</v>
      </c>
      <c r="AG222" s="343">
        <v>2</v>
      </c>
      <c r="AH222" s="343">
        <v>2</v>
      </c>
      <c r="AI222" s="343">
        <v>4</v>
      </c>
      <c r="AJ222" s="343">
        <v>4</v>
      </c>
      <c r="AK222" s="343">
        <v>5</v>
      </c>
      <c r="AL222" s="343">
        <v>6</v>
      </c>
      <c r="AM222" s="343">
        <v>7</v>
      </c>
      <c r="AN222" s="343">
        <v>6</v>
      </c>
      <c r="AO222" s="343">
        <v>7</v>
      </c>
      <c r="AP222" s="343">
        <v>6</v>
      </c>
      <c r="AQ222" s="343">
        <v>7</v>
      </c>
      <c r="AR222" s="343">
        <v>7</v>
      </c>
      <c r="AS222" s="343">
        <v>9</v>
      </c>
      <c r="AT222" s="343">
        <v>8</v>
      </c>
      <c r="AU222" s="343">
        <v>9</v>
      </c>
      <c r="AV222" s="343">
        <v>9</v>
      </c>
      <c r="AW222" s="343">
        <v>10</v>
      </c>
      <c r="AX222" s="343">
        <v>10</v>
      </c>
      <c r="AY222" s="343">
        <v>10</v>
      </c>
      <c r="AZ222" s="343">
        <v>11</v>
      </c>
      <c r="BA222" s="343">
        <v>12</v>
      </c>
      <c r="BB222" s="343">
        <v>11</v>
      </c>
      <c r="BC222" s="343">
        <v>11</v>
      </c>
      <c r="BD222" s="343">
        <v>10</v>
      </c>
      <c r="BE222" s="343">
        <v>11</v>
      </c>
      <c r="BF222" s="343">
        <v>13</v>
      </c>
      <c r="BG222" s="343">
        <v>15</v>
      </c>
      <c r="BH222" s="343">
        <v>16</v>
      </c>
      <c r="BI222" s="343">
        <v>17</v>
      </c>
      <c r="BJ222" s="343">
        <v>18</v>
      </c>
      <c r="BK222" s="343">
        <v>18</v>
      </c>
      <c r="BL222" s="343">
        <v>20</v>
      </c>
      <c r="BM222" s="343">
        <v>19</v>
      </c>
      <c r="BN222" s="343">
        <v>20</v>
      </c>
      <c r="BO222" s="343">
        <v>22</v>
      </c>
      <c r="BP222" s="343">
        <v>24</v>
      </c>
      <c r="BQ222" s="343">
        <v>25</v>
      </c>
      <c r="BR222" s="343">
        <v>27</v>
      </c>
      <c r="BS222" s="343">
        <v>27</v>
      </c>
      <c r="BT222" s="343">
        <v>30</v>
      </c>
      <c r="BU222" s="343">
        <v>30</v>
      </c>
      <c r="BV222" s="343">
        <v>34</v>
      </c>
      <c r="BW222" s="343">
        <v>34</v>
      </c>
      <c r="BX222" s="343">
        <v>37</v>
      </c>
      <c r="BY222" s="343">
        <v>39</v>
      </c>
      <c r="BZ222" s="343">
        <v>41</v>
      </c>
      <c r="CA222" s="343">
        <v>44</v>
      </c>
      <c r="CB222" s="343">
        <v>43</v>
      </c>
      <c r="CC222" s="343">
        <v>41</v>
      </c>
      <c r="CD222" s="343">
        <v>42</v>
      </c>
      <c r="CE222" s="343">
        <v>41</v>
      </c>
      <c r="CF222" s="343">
        <v>43</v>
      </c>
    </row>
    <row r="223" spans="1:84" x14ac:dyDescent="0.3">
      <c r="A223" s="342" t="s">
        <v>1597</v>
      </c>
      <c r="B223" s="342"/>
      <c r="C223" s="342"/>
      <c r="D223" s="343">
        <v>1</v>
      </c>
      <c r="E223" s="343">
        <v>0</v>
      </c>
      <c r="F223" s="343">
        <v>1</v>
      </c>
      <c r="G223" s="343">
        <v>0</v>
      </c>
      <c r="H223" s="343">
        <v>0</v>
      </c>
      <c r="I223" s="343">
        <v>0</v>
      </c>
      <c r="J223" s="343">
        <v>2</v>
      </c>
      <c r="K223" s="343">
        <v>3</v>
      </c>
      <c r="L223" s="343">
        <v>0</v>
      </c>
      <c r="M223" s="343">
        <v>0</v>
      </c>
      <c r="N223" s="343">
        <v>0</v>
      </c>
      <c r="O223" s="343">
        <v>1</v>
      </c>
      <c r="P223" s="343">
        <v>0</v>
      </c>
      <c r="Q223" s="343">
        <v>0</v>
      </c>
      <c r="R223" s="343">
        <v>1</v>
      </c>
      <c r="S223" s="343">
        <v>0</v>
      </c>
      <c r="T223" s="343">
        <v>1</v>
      </c>
      <c r="U223" s="343">
        <v>0</v>
      </c>
      <c r="V223" s="343">
        <v>0</v>
      </c>
      <c r="W223" s="343">
        <v>1</v>
      </c>
      <c r="X223" s="343">
        <v>2</v>
      </c>
      <c r="Y223" s="343">
        <v>0</v>
      </c>
      <c r="Z223" s="343">
        <v>2</v>
      </c>
      <c r="AA223" s="343">
        <v>1</v>
      </c>
      <c r="AB223" s="343">
        <v>0</v>
      </c>
      <c r="AC223" s="343">
        <v>1</v>
      </c>
      <c r="AD223" s="343">
        <v>2</v>
      </c>
      <c r="AE223" s="343">
        <v>1</v>
      </c>
      <c r="AF223" s="343">
        <v>1</v>
      </c>
      <c r="AG223" s="343">
        <v>1</v>
      </c>
      <c r="AH223" s="343">
        <v>1</v>
      </c>
      <c r="AI223" s="343">
        <v>1</v>
      </c>
      <c r="AJ223" s="343">
        <v>2</v>
      </c>
      <c r="AK223" s="343">
        <v>2</v>
      </c>
      <c r="AL223" s="343">
        <v>3</v>
      </c>
      <c r="AM223" s="343">
        <v>3</v>
      </c>
      <c r="AN223" s="343">
        <v>4</v>
      </c>
      <c r="AO223" s="343">
        <v>3</v>
      </c>
      <c r="AP223" s="343">
        <v>4</v>
      </c>
      <c r="AQ223" s="343">
        <v>3</v>
      </c>
      <c r="AR223" s="343">
        <v>4</v>
      </c>
      <c r="AS223" s="343">
        <v>4</v>
      </c>
      <c r="AT223" s="343">
        <v>5</v>
      </c>
      <c r="AU223" s="343">
        <v>5</v>
      </c>
      <c r="AV223" s="343">
        <v>5</v>
      </c>
      <c r="AW223" s="343">
        <v>5</v>
      </c>
      <c r="AX223" s="343">
        <v>6</v>
      </c>
      <c r="AY223" s="343">
        <v>6</v>
      </c>
      <c r="AZ223" s="343">
        <v>6</v>
      </c>
      <c r="BA223" s="343">
        <v>6</v>
      </c>
      <c r="BB223" s="343">
        <v>7</v>
      </c>
      <c r="BC223" s="343">
        <v>6</v>
      </c>
      <c r="BD223" s="343">
        <v>6</v>
      </c>
      <c r="BE223" s="343">
        <v>6</v>
      </c>
      <c r="BF223" s="343">
        <v>6</v>
      </c>
      <c r="BG223" s="343">
        <v>8</v>
      </c>
      <c r="BH223" s="343">
        <v>9</v>
      </c>
      <c r="BI223" s="343">
        <v>9</v>
      </c>
      <c r="BJ223" s="343">
        <v>10</v>
      </c>
      <c r="BK223" s="343">
        <v>10</v>
      </c>
      <c r="BL223" s="343">
        <v>10</v>
      </c>
      <c r="BM223" s="343">
        <v>12</v>
      </c>
      <c r="BN223" s="343">
        <v>11</v>
      </c>
      <c r="BO223" s="343">
        <v>12</v>
      </c>
      <c r="BP223" s="343">
        <v>13</v>
      </c>
      <c r="BQ223" s="343">
        <v>14</v>
      </c>
      <c r="BR223" s="343">
        <v>15</v>
      </c>
      <c r="BS223" s="343">
        <v>16</v>
      </c>
      <c r="BT223" s="343">
        <v>16</v>
      </c>
      <c r="BU223" s="343">
        <v>18</v>
      </c>
      <c r="BV223" s="343">
        <v>18</v>
      </c>
      <c r="BW223" s="343">
        <v>20</v>
      </c>
      <c r="BX223" s="343">
        <v>20</v>
      </c>
      <c r="BY223" s="343">
        <v>22</v>
      </c>
      <c r="BZ223" s="343">
        <v>23</v>
      </c>
      <c r="CA223" s="343">
        <v>24</v>
      </c>
      <c r="CB223" s="343">
        <v>26</v>
      </c>
      <c r="CC223" s="343">
        <v>26</v>
      </c>
      <c r="CD223" s="343">
        <v>24</v>
      </c>
      <c r="CE223" s="343">
        <v>25</v>
      </c>
      <c r="CF223" s="343">
        <v>24</v>
      </c>
    </row>
    <row r="224" spans="1:84" x14ac:dyDescent="0.3">
      <c r="A224" s="342" t="s">
        <v>1598</v>
      </c>
      <c r="B224" s="342"/>
      <c r="C224" s="342"/>
      <c r="D224" s="343">
        <v>0</v>
      </c>
      <c r="E224" s="343">
        <v>0</v>
      </c>
      <c r="F224" s="343">
        <v>0</v>
      </c>
      <c r="G224" s="343">
        <v>0</v>
      </c>
      <c r="H224" s="343">
        <v>0</v>
      </c>
      <c r="I224" s="343">
        <v>0</v>
      </c>
      <c r="J224" s="343">
        <v>0</v>
      </c>
      <c r="K224" s="343">
        <v>1</v>
      </c>
      <c r="L224" s="343">
        <v>2</v>
      </c>
      <c r="M224" s="343">
        <v>0</v>
      </c>
      <c r="N224" s="343">
        <v>0</v>
      </c>
      <c r="O224" s="343">
        <v>0</v>
      </c>
      <c r="P224" s="343">
        <v>0</v>
      </c>
      <c r="Q224" s="343">
        <v>0</v>
      </c>
      <c r="R224" s="343">
        <v>0</v>
      </c>
      <c r="S224" s="343">
        <v>0</v>
      </c>
      <c r="T224" s="343">
        <v>0</v>
      </c>
      <c r="U224" s="343">
        <v>1</v>
      </c>
      <c r="V224" s="343">
        <v>0</v>
      </c>
      <c r="W224" s="343">
        <v>0</v>
      </c>
      <c r="X224" s="343">
        <v>1</v>
      </c>
      <c r="Y224" s="343">
        <v>1</v>
      </c>
      <c r="Z224" s="343">
        <v>0</v>
      </c>
      <c r="AA224" s="343">
        <v>2</v>
      </c>
      <c r="AB224" s="343">
        <v>1</v>
      </c>
      <c r="AC224" s="343">
        <v>0</v>
      </c>
      <c r="AD224" s="343">
        <v>1</v>
      </c>
      <c r="AE224" s="343">
        <v>1</v>
      </c>
      <c r="AF224" s="343">
        <v>1</v>
      </c>
      <c r="AG224" s="343">
        <v>1</v>
      </c>
      <c r="AH224" s="343">
        <v>1</v>
      </c>
      <c r="AI224" s="343">
        <v>1</v>
      </c>
      <c r="AJ224" s="343">
        <v>1</v>
      </c>
      <c r="AK224" s="343">
        <v>1</v>
      </c>
      <c r="AL224" s="343">
        <v>1</v>
      </c>
      <c r="AM224" s="343">
        <v>2</v>
      </c>
      <c r="AN224" s="343">
        <v>2</v>
      </c>
      <c r="AO224" s="343">
        <v>2</v>
      </c>
      <c r="AP224" s="343">
        <v>2</v>
      </c>
      <c r="AQ224" s="343">
        <v>2</v>
      </c>
      <c r="AR224" s="343">
        <v>2</v>
      </c>
      <c r="AS224" s="343">
        <v>2</v>
      </c>
      <c r="AT224" s="343">
        <v>2</v>
      </c>
      <c r="AU224" s="343">
        <v>3</v>
      </c>
      <c r="AV224" s="343">
        <v>3</v>
      </c>
      <c r="AW224" s="343">
        <v>3</v>
      </c>
      <c r="AX224" s="343">
        <v>3</v>
      </c>
      <c r="AY224" s="343">
        <v>3</v>
      </c>
      <c r="AZ224" s="343">
        <v>3</v>
      </c>
      <c r="BA224" s="343">
        <v>3</v>
      </c>
      <c r="BB224" s="343">
        <v>3</v>
      </c>
      <c r="BC224" s="343">
        <v>4</v>
      </c>
      <c r="BD224" s="343">
        <v>3</v>
      </c>
      <c r="BE224" s="343">
        <v>3</v>
      </c>
      <c r="BF224" s="343">
        <v>3</v>
      </c>
      <c r="BG224" s="343">
        <v>3</v>
      </c>
      <c r="BH224" s="343">
        <v>4</v>
      </c>
      <c r="BI224" s="343">
        <v>5</v>
      </c>
      <c r="BJ224" s="343">
        <v>5</v>
      </c>
      <c r="BK224" s="343">
        <v>5</v>
      </c>
      <c r="BL224" s="343">
        <v>6</v>
      </c>
      <c r="BM224" s="343">
        <v>5</v>
      </c>
      <c r="BN224" s="343">
        <v>7</v>
      </c>
      <c r="BO224" s="343">
        <v>6</v>
      </c>
      <c r="BP224" s="343">
        <v>7</v>
      </c>
      <c r="BQ224" s="343">
        <v>7</v>
      </c>
      <c r="BR224" s="343">
        <v>8</v>
      </c>
      <c r="BS224" s="343">
        <v>8</v>
      </c>
      <c r="BT224" s="343">
        <v>9</v>
      </c>
      <c r="BU224" s="343">
        <v>9</v>
      </c>
      <c r="BV224" s="343">
        <v>10</v>
      </c>
      <c r="BW224" s="343">
        <v>10</v>
      </c>
      <c r="BX224" s="343">
        <v>11</v>
      </c>
      <c r="BY224" s="343">
        <v>11</v>
      </c>
      <c r="BZ224" s="343">
        <v>12</v>
      </c>
      <c r="CA224" s="343">
        <v>13</v>
      </c>
      <c r="CB224" s="343">
        <v>13</v>
      </c>
      <c r="CC224" s="343">
        <v>15</v>
      </c>
      <c r="CD224" s="343">
        <v>15</v>
      </c>
      <c r="CE224" s="343">
        <v>13</v>
      </c>
      <c r="CF224" s="343">
        <v>14</v>
      </c>
    </row>
    <row r="225" spans="1:85" x14ac:dyDescent="0.3">
      <c r="A225" s="342" t="s">
        <v>1599</v>
      </c>
      <c r="B225" s="342"/>
      <c r="C225" s="342"/>
      <c r="D225" s="343">
        <v>1</v>
      </c>
      <c r="E225" s="343">
        <v>0</v>
      </c>
      <c r="F225" s="343">
        <v>0</v>
      </c>
      <c r="G225" s="343">
        <v>0</v>
      </c>
      <c r="H225" s="343">
        <v>0</v>
      </c>
      <c r="I225" s="343">
        <v>0</v>
      </c>
      <c r="J225" s="343">
        <v>0</v>
      </c>
      <c r="K225" s="343">
        <v>0</v>
      </c>
      <c r="L225" s="343">
        <v>0</v>
      </c>
      <c r="M225" s="343">
        <v>0</v>
      </c>
      <c r="N225" s="343">
        <v>0</v>
      </c>
      <c r="O225" s="343">
        <v>0</v>
      </c>
      <c r="P225" s="343">
        <v>0</v>
      </c>
      <c r="Q225" s="343">
        <v>0</v>
      </c>
      <c r="R225" s="343">
        <v>0</v>
      </c>
      <c r="S225" s="343">
        <v>0</v>
      </c>
      <c r="T225" s="343">
        <v>0</v>
      </c>
      <c r="U225" s="343">
        <v>0</v>
      </c>
      <c r="V225" s="343">
        <v>0</v>
      </c>
      <c r="W225" s="343">
        <v>0</v>
      </c>
      <c r="X225" s="343">
        <v>0</v>
      </c>
      <c r="Y225" s="343">
        <v>1</v>
      </c>
      <c r="Z225" s="343">
        <v>0</v>
      </c>
      <c r="AA225" s="343">
        <v>0</v>
      </c>
      <c r="AB225" s="343">
        <v>2</v>
      </c>
      <c r="AC225" s="343">
        <v>0</v>
      </c>
      <c r="AD225" s="343">
        <v>0</v>
      </c>
      <c r="AE225" s="343">
        <v>0</v>
      </c>
      <c r="AF225" s="343">
        <v>0</v>
      </c>
      <c r="AG225" s="343">
        <v>0</v>
      </c>
      <c r="AH225" s="343">
        <v>0</v>
      </c>
      <c r="AI225" s="343">
        <v>0</v>
      </c>
      <c r="AJ225" s="343">
        <v>0</v>
      </c>
      <c r="AK225" s="343">
        <v>0</v>
      </c>
      <c r="AL225" s="343">
        <v>1</v>
      </c>
      <c r="AM225" s="343">
        <v>0</v>
      </c>
      <c r="AN225" s="343">
        <v>1</v>
      </c>
      <c r="AO225" s="343">
        <v>1</v>
      </c>
      <c r="AP225" s="343">
        <v>1</v>
      </c>
      <c r="AQ225" s="343">
        <v>1</v>
      </c>
      <c r="AR225" s="343">
        <v>1</v>
      </c>
      <c r="AS225" s="343">
        <v>1</v>
      </c>
      <c r="AT225" s="343">
        <v>1</v>
      </c>
      <c r="AU225" s="343">
        <v>1</v>
      </c>
      <c r="AV225" s="343">
        <v>2</v>
      </c>
      <c r="AW225" s="343">
        <v>1</v>
      </c>
      <c r="AX225" s="343">
        <v>2</v>
      </c>
      <c r="AY225" s="343">
        <v>2</v>
      </c>
      <c r="AZ225" s="343">
        <v>2</v>
      </c>
      <c r="BA225" s="343">
        <v>2</v>
      </c>
      <c r="BB225" s="343">
        <v>2</v>
      </c>
      <c r="BC225" s="343">
        <v>2</v>
      </c>
      <c r="BD225" s="343">
        <v>2</v>
      </c>
      <c r="BE225" s="343">
        <v>2</v>
      </c>
      <c r="BF225" s="343">
        <v>2</v>
      </c>
      <c r="BG225" s="343">
        <v>2</v>
      </c>
      <c r="BH225" s="343">
        <v>2</v>
      </c>
      <c r="BI225" s="343">
        <v>2</v>
      </c>
      <c r="BJ225" s="343">
        <v>3</v>
      </c>
      <c r="BK225" s="343">
        <v>3</v>
      </c>
      <c r="BL225" s="343">
        <v>3</v>
      </c>
      <c r="BM225" s="343">
        <v>3</v>
      </c>
      <c r="BN225" s="343">
        <v>3</v>
      </c>
      <c r="BO225" s="343">
        <v>4</v>
      </c>
      <c r="BP225" s="343">
        <v>3</v>
      </c>
      <c r="BQ225" s="343">
        <v>4</v>
      </c>
      <c r="BR225" s="343">
        <v>4</v>
      </c>
      <c r="BS225" s="343">
        <v>4</v>
      </c>
      <c r="BT225" s="343">
        <v>4</v>
      </c>
      <c r="BU225" s="343">
        <v>5</v>
      </c>
      <c r="BV225" s="343">
        <v>5</v>
      </c>
      <c r="BW225" s="343">
        <v>5</v>
      </c>
      <c r="BX225" s="343">
        <v>5</v>
      </c>
      <c r="BY225" s="343">
        <v>6</v>
      </c>
      <c r="BZ225" s="343">
        <v>6</v>
      </c>
      <c r="CA225" s="343">
        <v>6</v>
      </c>
      <c r="CB225" s="343">
        <v>7</v>
      </c>
      <c r="CC225" s="343">
        <v>7</v>
      </c>
      <c r="CD225" s="343">
        <v>8</v>
      </c>
      <c r="CE225" s="343">
        <v>8</v>
      </c>
      <c r="CF225" s="343">
        <v>7</v>
      </c>
    </row>
    <row r="226" spans="1:85" x14ac:dyDescent="0.3">
      <c r="A226" s="342" t="s">
        <v>1600</v>
      </c>
      <c r="B226" s="342"/>
      <c r="C226" s="342"/>
      <c r="D226" s="343">
        <v>1</v>
      </c>
      <c r="E226" s="343">
        <v>1</v>
      </c>
      <c r="F226" s="343">
        <v>0</v>
      </c>
      <c r="G226" s="343">
        <v>0</v>
      </c>
      <c r="H226" s="343">
        <v>0</v>
      </c>
      <c r="I226" s="343">
        <v>0</v>
      </c>
      <c r="J226" s="343">
        <v>0</v>
      </c>
      <c r="K226" s="343">
        <v>0</v>
      </c>
      <c r="L226" s="343">
        <v>0</v>
      </c>
      <c r="M226" s="343">
        <v>0</v>
      </c>
      <c r="N226" s="343">
        <v>0</v>
      </c>
      <c r="O226" s="343">
        <v>0</v>
      </c>
      <c r="P226" s="343">
        <v>0</v>
      </c>
      <c r="Q226" s="343">
        <v>0</v>
      </c>
      <c r="R226" s="343">
        <v>0</v>
      </c>
      <c r="S226" s="343">
        <v>0</v>
      </c>
      <c r="T226" s="343">
        <v>0</v>
      </c>
      <c r="U226" s="343">
        <v>0</v>
      </c>
      <c r="V226" s="343">
        <v>0</v>
      </c>
      <c r="W226" s="343">
        <v>0</v>
      </c>
      <c r="X226" s="343">
        <v>0</v>
      </c>
      <c r="Y226" s="343">
        <v>0</v>
      </c>
      <c r="Z226" s="343">
        <v>0</v>
      </c>
      <c r="AA226" s="343">
        <v>0</v>
      </c>
      <c r="AB226" s="343">
        <v>0</v>
      </c>
      <c r="AC226" s="343">
        <v>1</v>
      </c>
      <c r="AD226" s="343">
        <v>0</v>
      </c>
      <c r="AE226" s="343">
        <v>0</v>
      </c>
      <c r="AF226" s="343">
        <v>0</v>
      </c>
      <c r="AG226" s="343">
        <v>0</v>
      </c>
      <c r="AH226" s="343">
        <v>0</v>
      </c>
      <c r="AI226" s="343">
        <v>0</v>
      </c>
      <c r="AJ226" s="343">
        <v>0</v>
      </c>
      <c r="AK226" s="343">
        <v>0</v>
      </c>
      <c r="AL226" s="343">
        <v>0</v>
      </c>
      <c r="AM226" s="343">
        <v>0</v>
      </c>
      <c r="AN226" s="343">
        <v>0</v>
      </c>
      <c r="AO226" s="343">
        <v>0</v>
      </c>
      <c r="AP226" s="343">
        <v>0</v>
      </c>
      <c r="AQ226" s="343">
        <v>1</v>
      </c>
      <c r="AR226" s="343">
        <v>0</v>
      </c>
      <c r="AS226" s="343">
        <v>0</v>
      </c>
      <c r="AT226" s="343">
        <v>0</v>
      </c>
      <c r="AU226" s="343">
        <v>0</v>
      </c>
      <c r="AV226" s="343">
        <v>0</v>
      </c>
      <c r="AW226" s="343">
        <v>1</v>
      </c>
      <c r="AX226" s="343">
        <v>0</v>
      </c>
      <c r="AY226" s="343">
        <v>1</v>
      </c>
      <c r="AZ226" s="343">
        <v>1</v>
      </c>
      <c r="BA226" s="343">
        <v>1</v>
      </c>
      <c r="BB226" s="343">
        <v>1</v>
      </c>
      <c r="BC226" s="343">
        <v>1</v>
      </c>
      <c r="BD226" s="343">
        <v>1</v>
      </c>
      <c r="BE226" s="343">
        <v>1</v>
      </c>
      <c r="BF226" s="343">
        <v>1</v>
      </c>
      <c r="BG226" s="343">
        <v>1</v>
      </c>
      <c r="BH226" s="343">
        <v>1</v>
      </c>
      <c r="BI226" s="343">
        <v>1</v>
      </c>
      <c r="BJ226" s="343">
        <v>1</v>
      </c>
      <c r="BK226" s="343">
        <v>1</v>
      </c>
      <c r="BL226" s="343">
        <v>1</v>
      </c>
      <c r="BM226" s="343">
        <v>1</v>
      </c>
      <c r="BN226" s="343">
        <v>1</v>
      </c>
      <c r="BO226" s="343">
        <v>2</v>
      </c>
      <c r="BP226" s="343">
        <v>2</v>
      </c>
      <c r="BQ226" s="343">
        <v>1</v>
      </c>
      <c r="BR226" s="343">
        <v>2</v>
      </c>
      <c r="BS226" s="343">
        <v>2</v>
      </c>
      <c r="BT226" s="343">
        <v>2</v>
      </c>
      <c r="BU226" s="343">
        <v>2</v>
      </c>
      <c r="BV226" s="343">
        <v>2</v>
      </c>
      <c r="BW226" s="343">
        <v>2</v>
      </c>
      <c r="BX226" s="343">
        <v>2</v>
      </c>
      <c r="BY226" s="343">
        <v>2</v>
      </c>
      <c r="BZ226" s="343">
        <v>3</v>
      </c>
      <c r="CA226" s="343">
        <v>3</v>
      </c>
      <c r="CB226" s="343">
        <v>3</v>
      </c>
      <c r="CC226" s="343">
        <v>3</v>
      </c>
      <c r="CD226" s="343">
        <v>3</v>
      </c>
      <c r="CE226" s="343">
        <v>4</v>
      </c>
      <c r="CF226" s="343">
        <v>4</v>
      </c>
    </row>
    <row r="227" spans="1:85" x14ac:dyDescent="0.3">
      <c r="A227" s="342" t="s">
        <v>1601</v>
      </c>
      <c r="B227" s="342"/>
      <c r="C227" s="342"/>
      <c r="D227" s="343">
        <v>0</v>
      </c>
      <c r="E227" s="343">
        <v>0</v>
      </c>
      <c r="F227" s="343">
        <v>1</v>
      </c>
      <c r="G227" s="343">
        <v>0</v>
      </c>
      <c r="H227" s="343">
        <v>0</v>
      </c>
      <c r="I227" s="343">
        <v>0</v>
      </c>
      <c r="J227" s="343">
        <v>0</v>
      </c>
      <c r="K227" s="343">
        <v>0</v>
      </c>
      <c r="L227" s="343">
        <v>0</v>
      </c>
      <c r="M227" s="343">
        <v>0</v>
      </c>
      <c r="N227" s="343">
        <v>0</v>
      </c>
      <c r="O227" s="343">
        <v>0</v>
      </c>
      <c r="P227" s="343">
        <v>0</v>
      </c>
      <c r="Q227" s="343">
        <v>0</v>
      </c>
      <c r="R227" s="343">
        <v>0</v>
      </c>
      <c r="S227" s="343">
        <v>0</v>
      </c>
      <c r="T227" s="343">
        <v>0</v>
      </c>
      <c r="U227" s="343">
        <v>0</v>
      </c>
      <c r="V227" s="343">
        <v>0</v>
      </c>
      <c r="W227" s="343">
        <v>0</v>
      </c>
      <c r="X227" s="343">
        <v>0</v>
      </c>
      <c r="Y227" s="343">
        <v>0</v>
      </c>
      <c r="Z227" s="343">
        <v>0</v>
      </c>
      <c r="AA227" s="343">
        <v>0</v>
      </c>
      <c r="AB227" s="343">
        <v>0</v>
      </c>
      <c r="AC227" s="343">
        <v>0</v>
      </c>
      <c r="AD227" s="343">
        <v>0</v>
      </c>
      <c r="AE227" s="343">
        <v>0</v>
      </c>
      <c r="AF227" s="343">
        <v>0</v>
      </c>
      <c r="AG227" s="343">
        <v>0</v>
      </c>
      <c r="AH227" s="343">
        <v>0</v>
      </c>
      <c r="AI227" s="343">
        <v>0</v>
      </c>
      <c r="AJ227" s="343">
        <v>0</v>
      </c>
      <c r="AK227" s="343">
        <v>0</v>
      </c>
      <c r="AL227" s="343">
        <v>0</v>
      </c>
      <c r="AM227" s="343">
        <v>0</v>
      </c>
      <c r="AN227" s="343">
        <v>0</v>
      </c>
      <c r="AO227" s="343">
        <v>0</v>
      </c>
      <c r="AP227" s="343">
        <v>0</v>
      </c>
      <c r="AQ227" s="343">
        <v>0</v>
      </c>
      <c r="AR227" s="343">
        <v>0</v>
      </c>
      <c r="AS227" s="343">
        <v>0</v>
      </c>
      <c r="AT227" s="343">
        <v>0</v>
      </c>
      <c r="AU227" s="343">
        <v>0</v>
      </c>
      <c r="AV227" s="343">
        <v>0</v>
      </c>
      <c r="AW227" s="343">
        <v>0</v>
      </c>
      <c r="AX227" s="343">
        <v>0</v>
      </c>
      <c r="AY227" s="343">
        <v>0</v>
      </c>
      <c r="AZ227" s="343">
        <v>0</v>
      </c>
      <c r="BA227" s="343">
        <v>0</v>
      </c>
      <c r="BB227" s="343">
        <v>0</v>
      </c>
      <c r="BC227" s="343">
        <v>0</v>
      </c>
      <c r="BD227" s="343">
        <v>0</v>
      </c>
      <c r="BE227" s="343">
        <v>0</v>
      </c>
      <c r="BF227" s="343">
        <v>0</v>
      </c>
      <c r="BG227" s="343">
        <v>0</v>
      </c>
      <c r="BH227" s="343">
        <v>0</v>
      </c>
      <c r="BI227" s="343">
        <v>0</v>
      </c>
      <c r="BJ227" s="343">
        <v>0</v>
      </c>
      <c r="BK227" s="343">
        <v>0</v>
      </c>
      <c r="BL227" s="343">
        <v>0</v>
      </c>
      <c r="BM227" s="343">
        <v>0</v>
      </c>
      <c r="BN227" s="343">
        <v>0</v>
      </c>
      <c r="BO227" s="343">
        <v>0</v>
      </c>
      <c r="BP227" s="343">
        <v>1</v>
      </c>
      <c r="BQ227" s="343">
        <v>1</v>
      </c>
      <c r="BR227" s="343">
        <v>0</v>
      </c>
      <c r="BS227" s="343">
        <v>1</v>
      </c>
      <c r="BT227" s="343">
        <v>1</v>
      </c>
      <c r="BU227" s="343">
        <v>1</v>
      </c>
      <c r="BV227" s="343">
        <v>1</v>
      </c>
      <c r="BW227" s="343">
        <v>1</v>
      </c>
      <c r="BX227" s="343">
        <v>1</v>
      </c>
      <c r="BY227" s="343">
        <v>1</v>
      </c>
      <c r="BZ227" s="343">
        <v>1</v>
      </c>
      <c r="CA227" s="343">
        <v>1</v>
      </c>
      <c r="CB227" s="343">
        <v>1</v>
      </c>
      <c r="CC227" s="343">
        <v>1</v>
      </c>
      <c r="CD227" s="343">
        <v>1</v>
      </c>
      <c r="CE227" s="343">
        <v>1</v>
      </c>
      <c r="CF227" s="343">
        <v>2</v>
      </c>
    </row>
    <row r="228" spans="1:85" x14ac:dyDescent="0.3">
      <c r="A228" s="342" t="s">
        <v>1602</v>
      </c>
      <c r="B228" s="342"/>
      <c r="C228" s="342"/>
      <c r="D228" s="343">
        <v>0</v>
      </c>
      <c r="E228" s="343">
        <v>0</v>
      </c>
      <c r="F228" s="343">
        <v>0</v>
      </c>
      <c r="G228" s="343">
        <v>1</v>
      </c>
      <c r="H228" s="343">
        <v>0</v>
      </c>
      <c r="I228" s="343">
        <v>0</v>
      </c>
      <c r="J228" s="343">
        <v>0</v>
      </c>
      <c r="K228" s="343">
        <v>0</v>
      </c>
      <c r="L228" s="343">
        <v>0</v>
      </c>
      <c r="M228" s="343">
        <v>0</v>
      </c>
      <c r="N228" s="343">
        <v>0</v>
      </c>
      <c r="O228" s="343">
        <v>0</v>
      </c>
      <c r="P228" s="343">
        <v>0</v>
      </c>
      <c r="Q228" s="343">
        <v>0</v>
      </c>
      <c r="R228" s="343">
        <v>0</v>
      </c>
      <c r="S228" s="343">
        <v>0</v>
      </c>
      <c r="T228" s="343">
        <v>0</v>
      </c>
      <c r="U228" s="343">
        <v>0</v>
      </c>
      <c r="V228" s="343">
        <v>0</v>
      </c>
      <c r="W228" s="343">
        <v>0</v>
      </c>
      <c r="X228" s="343">
        <v>0</v>
      </c>
      <c r="Y228" s="343">
        <v>0</v>
      </c>
      <c r="Z228" s="343">
        <v>0</v>
      </c>
      <c r="AA228" s="343">
        <v>0</v>
      </c>
      <c r="AB228" s="343">
        <v>0</v>
      </c>
      <c r="AC228" s="343">
        <v>0</v>
      </c>
      <c r="AD228" s="343">
        <v>0</v>
      </c>
      <c r="AE228" s="343">
        <v>0</v>
      </c>
      <c r="AF228" s="343">
        <v>0</v>
      </c>
      <c r="AG228" s="343">
        <v>0</v>
      </c>
      <c r="AH228" s="343">
        <v>0</v>
      </c>
      <c r="AI228" s="343">
        <v>0</v>
      </c>
      <c r="AJ228" s="343">
        <v>0</v>
      </c>
      <c r="AK228" s="343">
        <v>0</v>
      </c>
      <c r="AL228" s="343">
        <v>0</v>
      </c>
      <c r="AM228" s="343">
        <v>0</v>
      </c>
      <c r="AN228" s="343">
        <v>0</v>
      </c>
      <c r="AO228" s="343">
        <v>0</v>
      </c>
      <c r="AP228" s="343">
        <v>0</v>
      </c>
      <c r="AQ228" s="343">
        <v>0</v>
      </c>
      <c r="AR228" s="343">
        <v>0</v>
      </c>
      <c r="AS228" s="343">
        <v>0</v>
      </c>
      <c r="AT228" s="343">
        <v>0</v>
      </c>
      <c r="AU228" s="343">
        <v>0</v>
      </c>
      <c r="AV228" s="343">
        <v>0</v>
      </c>
      <c r="AW228" s="343">
        <v>0</v>
      </c>
      <c r="AX228" s="343">
        <v>0</v>
      </c>
      <c r="AY228" s="343">
        <v>0</v>
      </c>
      <c r="AZ228" s="343">
        <v>0</v>
      </c>
      <c r="BA228" s="343">
        <v>0</v>
      </c>
      <c r="BB228" s="343">
        <v>0</v>
      </c>
      <c r="BC228" s="343">
        <v>0</v>
      </c>
      <c r="BD228" s="343">
        <v>0</v>
      </c>
      <c r="BE228" s="343">
        <v>0</v>
      </c>
      <c r="BF228" s="343">
        <v>0</v>
      </c>
      <c r="BG228" s="343">
        <v>0</v>
      </c>
      <c r="BH228" s="343">
        <v>0</v>
      </c>
      <c r="BI228" s="343">
        <v>0</v>
      </c>
      <c r="BJ228" s="343">
        <v>0</v>
      </c>
      <c r="BK228" s="343">
        <v>0</v>
      </c>
      <c r="BL228" s="343">
        <v>0</v>
      </c>
      <c r="BM228" s="343">
        <v>0</v>
      </c>
      <c r="BN228" s="343">
        <v>0</v>
      </c>
      <c r="BO228" s="343">
        <v>0</v>
      </c>
      <c r="BP228" s="343">
        <v>0</v>
      </c>
      <c r="BQ228" s="343">
        <v>0</v>
      </c>
      <c r="BR228" s="343">
        <v>0</v>
      </c>
      <c r="BS228" s="343">
        <v>0</v>
      </c>
      <c r="BT228" s="343">
        <v>0</v>
      </c>
      <c r="BU228" s="343">
        <v>0</v>
      </c>
      <c r="BV228" s="343">
        <v>0</v>
      </c>
      <c r="BW228" s="343">
        <v>0</v>
      </c>
      <c r="BX228" s="343">
        <v>0</v>
      </c>
      <c r="BY228" s="343">
        <v>0</v>
      </c>
      <c r="BZ228" s="343">
        <v>0</v>
      </c>
      <c r="CA228" s="343">
        <v>0</v>
      </c>
      <c r="CB228" s="343">
        <v>0</v>
      </c>
      <c r="CC228" s="343">
        <v>0</v>
      </c>
      <c r="CD228" s="343">
        <v>0</v>
      </c>
      <c r="CE228" s="343">
        <v>0</v>
      </c>
      <c r="CF228" s="343">
        <v>0</v>
      </c>
    </row>
    <row r="229" spans="1:85" x14ac:dyDescent="0.3">
      <c r="A229" s="342" t="s">
        <v>1603</v>
      </c>
      <c r="B229" s="342"/>
      <c r="C229" s="342"/>
      <c r="D229" s="343">
        <v>0</v>
      </c>
      <c r="E229" s="343">
        <v>0</v>
      </c>
      <c r="F229" s="343">
        <v>0</v>
      </c>
      <c r="G229" s="343">
        <v>0</v>
      </c>
      <c r="H229" s="343">
        <v>0</v>
      </c>
      <c r="I229" s="343">
        <v>0</v>
      </c>
      <c r="J229" s="343">
        <v>0</v>
      </c>
      <c r="K229" s="343">
        <v>0</v>
      </c>
      <c r="L229" s="343">
        <v>0</v>
      </c>
      <c r="M229" s="343">
        <v>0</v>
      </c>
      <c r="N229" s="343">
        <v>0</v>
      </c>
      <c r="O229" s="343">
        <v>0</v>
      </c>
      <c r="P229" s="343">
        <v>0</v>
      </c>
      <c r="Q229" s="343">
        <v>0</v>
      </c>
      <c r="R229" s="343">
        <v>0</v>
      </c>
      <c r="S229" s="343">
        <v>0</v>
      </c>
      <c r="T229" s="343">
        <v>0</v>
      </c>
      <c r="U229" s="343">
        <v>0</v>
      </c>
      <c r="V229" s="343">
        <v>0</v>
      </c>
      <c r="W229" s="343">
        <v>0</v>
      </c>
      <c r="X229" s="343">
        <v>0</v>
      </c>
      <c r="Y229" s="343">
        <v>0</v>
      </c>
      <c r="Z229" s="343">
        <v>0</v>
      </c>
      <c r="AA229" s="343">
        <v>0</v>
      </c>
      <c r="AB229" s="343">
        <v>0</v>
      </c>
      <c r="AC229" s="343">
        <v>0</v>
      </c>
      <c r="AD229" s="343">
        <v>0</v>
      </c>
      <c r="AE229" s="343">
        <v>0</v>
      </c>
      <c r="AF229" s="343">
        <v>0</v>
      </c>
      <c r="AG229" s="343">
        <v>0</v>
      </c>
      <c r="AH229" s="343">
        <v>0</v>
      </c>
      <c r="AI229" s="343">
        <v>0</v>
      </c>
      <c r="AJ229" s="343">
        <v>0</v>
      </c>
      <c r="AK229" s="343">
        <v>0</v>
      </c>
      <c r="AL229" s="343">
        <v>0</v>
      </c>
      <c r="AM229" s="343">
        <v>0</v>
      </c>
      <c r="AN229" s="343">
        <v>0</v>
      </c>
      <c r="AO229" s="343">
        <v>0</v>
      </c>
      <c r="AP229" s="343">
        <v>0</v>
      </c>
      <c r="AQ229" s="343">
        <v>0</v>
      </c>
      <c r="AR229" s="343">
        <v>0</v>
      </c>
      <c r="AS229" s="343">
        <v>0</v>
      </c>
      <c r="AT229" s="343">
        <v>0</v>
      </c>
      <c r="AU229" s="343">
        <v>0</v>
      </c>
      <c r="AV229" s="343">
        <v>0</v>
      </c>
      <c r="AW229" s="343">
        <v>0</v>
      </c>
      <c r="AX229" s="343">
        <v>0</v>
      </c>
      <c r="AY229" s="343">
        <v>0</v>
      </c>
      <c r="AZ229" s="343">
        <v>0</v>
      </c>
      <c r="BA229" s="343">
        <v>0</v>
      </c>
      <c r="BB229" s="343">
        <v>0</v>
      </c>
      <c r="BC229" s="343">
        <v>0</v>
      </c>
      <c r="BD229" s="343">
        <v>0</v>
      </c>
      <c r="BE229" s="343">
        <v>0</v>
      </c>
      <c r="BF229" s="343">
        <v>0</v>
      </c>
      <c r="BG229" s="343">
        <v>0</v>
      </c>
      <c r="BH229" s="343">
        <v>0</v>
      </c>
      <c r="BI229" s="343">
        <v>0</v>
      </c>
      <c r="BJ229" s="343">
        <v>0</v>
      </c>
      <c r="BK229" s="343">
        <v>0</v>
      </c>
      <c r="BL229" s="343">
        <v>0</v>
      </c>
      <c r="BM229" s="343">
        <v>0</v>
      </c>
      <c r="BN229" s="343">
        <v>0</v>
      </c>
      <c r="BO229" s="343">
        <v>0</v>
      </c>
      <c r="BP229" s="343">
        <v>0</v>
      </c>
      <c r="BQ229" s="343">
        <v>0</v>
      </c>
      <c r="BR229" s="343">
        <v>0</v>
      </c>
      <c r="BS229" s="343">
        <v>0</v>
      </c>
      <c r="BT229" s="343">
        <v>0</v>
      </c>
      <c r="BU229" s="343">
        <v>0</v>
      </c>
      <c r="BV229" s="343">
        <v>0</v>
      </c>
      <c r="BW229" s="343">
        <v>0</v>
      </c>
      <c r="BX229" s="343">
        <v>0</v>
      </c>
      <c r="BY229" s="343">
        <v>0</v>
      </c>
      <c r="BZ229" s="343">
        <v>0</v>
      </c>
      <c r="CA229" s="343">
        <v>0</v>
      </c>
      <c r="CB229" s="343">
        <v>0</v>
      </c>
      <c r="CC229" s="343">
        <v>0</v>
      </c>
      <c r="CD229" s="343">
        <v>0</v>
      </c>
      <c r="CE229" s="343">
        <v>0</v>
      </c>
      <c r="CF229" s="343">
        <v>0</v>
      </c>
    </row>
    <row r="230" spans="1:85" x14ac:dyDescent="0.3">
      <c r="A230" s="342" t="s">
        <v>1604</v>
      </c>
      <c r="B230" s="342"/>
      <c r="C230" s="342"/>
      <c r="D230" s="343">
        <v>0</v>
      </c>
      <c r="E230" s="343">
        <v>0</v>
      </c>
      <c r="F230" s="343">
        <v>0</v>
      </c>
      <c r="G230" s="343">
        <v>0</v>
      </c>
      <c r="H230" s="343">
        <v>0</v>
      </c>
      <c r="I230" s="343">
        <v>0</v>
      </c>
      <c r="J230" s="343">
        <v>0</v>
      </c>
      <c r="K230" s="343">
        <v>0</v>
      </c>
      <c r="L230" s="343">
        <v>0</v>
      </c>
      <c r="M230" s="343">
        <v>0</v>
      </c>
      <c r="N230" s="343">
        <v>0</v>
      </c>
      <c r="O230" s="343">
        <v>0</v>
      </c>
      <c r="P230" s="343">
        <v>0</v>
      </c>
      <c r="Q230" s="343">
        <v>0</v>
      </c>
      <c r="R230" s="343">
        <v>0</v>
      </c>
      <c r="S230" s="343">
        <v>0</v>
      </c>
      <c r="T230" s="343">
        <v>0</v>
      </c>
      <c r="U230" s="343">
        <v>0</v>
      </c>
      <c r="V230" s="343">
        <v>0</v>
      </c>
      <c r="W230" s="343">
        <v>0</v>
      </c>
      <c r="X230" s="343">
        <v>0</v>
      </c>
      <c r="Y230" s="343">
        <v>0</v>
      </c>
      <c r="Z230" s="343">
        <v>0</v>
      </c>
      <c r="AA230" s="343">
        <v>0</v>
      </c>
      <c r="AB230" s="343">
        <v>0</v>
      </c>
      <c r="AC230" s="343">
        <v>0</v>
      </c>
      <c r="AD230" s="343">
        <v>0</v>
      </c>
      <c r="AE230" s="343">
        <v>0</v>
      </c>
      <c r="AF230" s="343">
        <v>0</v>
      </c>
      <c r="AG230" s="343">
        <v>0</v>
      </c>
      <c r="AH230" s="343">
        <v>0</v>
      </c>
      <c r="AI230" s="343">
        <v>0</v>
      </c>
      <c r="AJ230" s="343">
        <v>0</v>
      </c>
      <c r="AK230" s="343">
        <v>0</v>
      </c>
      <c r="AL230" s="343">
        <v>0</v>
      </c>
      <c r="AM230" s="343">
        <v>0</v>
      </c>
      <c r="AN230" s="343">
        <v>0</v>
      </c>
      <c r="AO230" s="343">
        <v>0</v>
      </c>
      <c r="AP230" s="343">
        <v>0</v>
      </c>
      <c r="AQ230" s="343">
        <v>0</v>
      </c>
      <c r="AR230" s="343">
        <v>0</v>
      </c>
      <c r="AS230" s="343">
        <v>0</v>
      </c>
      <c r="AT230" s="343">
        <v>0</v>
      </c>
      <c r="AU230" s="343">
        <v>0</v>
      </c>
      <c r="AV230" s="343">
        <v>0</v>
      </c>
      <c r="AW230" s="343">
        <v>0</v>
      </c>
      <c r="AX230" s="343">
        <v>0</v>
      </c>
      <c r="AY230" s="343">
        <v>0</v>
      </c>
      <c r="AZ230" s="343">
        <v>0</v>
      </c>
      <c r="BA230" s="343">
        <v>0</v>
      </c>
      <c r="BB230" s="343">
        <v>0</v>
      </c>
      <c r="BC230" s="343">
        <v>0</v>
      </c>
      <c r="BD230" s="343">
        <v>0</v>
      </c>
      <c r="BE230" s="343">
        <v>0</v>
      </c>
      <c r="BF230" s="343">
        <v>0</v>
      </c>
      <c r="BG230" s="343">
        <v>0</v>
      </c>
      <c r="BH230" s="343">
        <v>0</v>
      </c>
      <c r="BI230" s="343">
        <v>0</v>
      </c>
      <c r="BJ230" s="343">
        <v>0</v>
      </c>
      <c r="BK230" s="343">
        <v>0</v>
      </c>
      <c r="BL230" s="343">
        <v>0</v>
      </c>
      <c r="BM230" s="343">
        <v>0</v>
      </c>
      <c r="BN230" s="343">
        <v>0</v>
      </c>
      <c r="BO230" s="343">
        <v>0</v>
      </c>
      <c r="BP230" s="343">
        <v>0</v>
      </c>
      <c r="BQ230" s="343">
        <v>0</v>
      </c>
      <c r="BR230" s="343">
        <v>0</v>
      </c>
      <c r="BS230" s="343">
        <v>0</v>
      </c>
      <c r="BT230" s="343">
        <v>0</v>
      </c>
      <c r="BU230" s="343">
        <v>0</v>
      </c>
      <c r="BV230" s="343">
        <v>0</v>
      </c>
      <c r="BW230" s="343">
        <v>0</v>
      </c>
      <c r="BX230" s="343">
        <v>0</v>
      </c>
      <c r="BY230" s="343">
        <v>0</v>
      </c>
      <c r="BZ230" s="343">
        <v>0</v>
      </c>
      <c r="CA230" s="343">
        <v>0</v>
      </c>
      <c r="CB230" s="343">
        <v>0</v>
      </c>
      <c r="CC230" s="343">
        <v>0</v>
      </c>
      <c r="CD230" s="343">
        <v>0</v>
      </c>
      <c r="CE230" s="343">
        <v>0</v>
      </c>
      <c r="CF230" s="343">
        <v>0</v>
      </c>
    </row>
    <row r="231" spans="1:85" ht="15" thickBot="1" x14ac:dyDescent="0.35">
      <c r="A231" s="344" t="s">
        <v>1605</v>
      </c>
      <c r="B231" s="344"/>
      <c r="C231" s="344"/>
      <c r="D231" s="345">
        <v>0</v>
      </c>
      <c r="E231" s="345">
        <v>0</v>
      </c>
      <c r="F231" s="345">
        <v>0</v>
      </c>
      <c r="G231" s="345">
        <v>0</v>
      </c>
      <c r="H231" s="345">
        <v>0</v>
      </c>
      <c r="I231" s="345">
        <v>0</v>
      </c>
      <c r="J231" s="345">
        <v>0</v>
      </c>
      <c r="K231" s="345">
        <v>0</v>
      </c>
      <c r="L231" s="345">
        <v>0</v>
      </c>
      <c r="M231" s="345">
        <v>0</v>
      </c>
      <c r="N231" s="345">
        <v>0</v>
      </c>
      <c r="O231" s="345">
        <v>0</v>
      </c>
      <c r="P231" s="345">
        <v>0</v>
      </c>
      <c r="Q231" s="345">
        <v>0</v>
      </c>
      <c r="R231" s="345">
        <v>0</v>
      </c>
      <c r="S231" s="345">
        <v>0</v>
      </c>
      <c r="T231" s="345">
        <v>0</v>
      </c>
      <c r="U231" s="345">
        <v>0</v>
      </c>
      <c r="V231" s="345">
        <v>0</v>
      </c>
      <c r="W231" s="345">
        <v>0</v>
      </c>
      <c r="X231" s="345">
        <v>0</v>
      </c>
      <c r="Y231" s="345">
        <v>0</v>
      </c>
      <c r="Z231" s="345">
        <v>0</v>
      </c>
      <c r="AA231" s="345">
        <v>0</v>
      </c>
      <c r="AB231" s="345">
        <v>0</v>
      </c>
      <c r="AC231" s="345">
        <v>0</v>
      </c>
      <c r="AD231" s="345">
        <v>0</v>
      </c>
      <c r="AE231" s="345">
        <v>0</v>
      </c>
      <c r="AF231" s="345">
        <v>0</v>
      </c>
      <c r="AG231" s="345">
        <v>0</v>
      </c>
      <c r="AH231" s="345">
        <v>0</v>
      </c>
      <c r="AI231" s="345">
        <v>0</v>
      </c>
      <c r="AJ231" s="345">
        <v>0</v>
      </c>
      <c r="AK231" s="345">
        <v>0</v>
      </c>
      <c r="AL231" s="345">
        <v>0</v>
      </c>
      <c r="AM231" s="345">
        <v>0</v>
      </c>
      <c r="AN231" s="345">
        <v>0</v>
      </c>
      <c r="AO231" s="345">
        <v>0</v>
      </c>
      <c r="AP231" s="345">
        <v>0</v>
      </c>
      <c r="AQ231" s="345">
        <v>0</v>
      </c>
      <c r="AR231" s="345">
        <v>0</v>
      </c>
      <c r="AS231" s="345">
        <v>0</v>
      </c>
      <c r="AT231" s="345">
        <v>0</v>
      </c>
      <c r="AU231" s="345">
        <v>0</v>
      </c>
      <c r="AV231" s="345">
        <v>0</v>
      </c>
      <c r="AW231" s="345">
        <v>0</v>
      </c>
      <c r="AX231" s="345">
        <v>0</v>
      </c>
      <c r="AY231" s="345">
        <v>0</v>
      </c>
      <c r="AZ231" s="345">
        <v>0</v>
      </c>
      <c r="BA231" s="345">
        <v>0</v>
      </c>
      <c r="BB231" s="345">
        <v>0</v>
      </c>
      <c r="BC231" s="345">
        <v>0</v>
      </c>
      <c r="BD231" s="345">
        <v>0</v>
      </c>
      <c r="BE231" s="345">
        <v>0</v>
      </c>
      <c r="BF231" s="345">
        <v>0</v>
      </c>
      <c r="BG231" s="345">
        <v>0</v>
      </c>
      <c r="BH231" s="345">
        <v>0</v>
      </c>
      <c r="BI231" s="345">
        <v>0</v>
      </c>
      <c r="BJ231" s="345">
        <v>0</v>
      </c>
      <c r="BK231" s="345">
        <v>0</v>
      </c>
      <c r="BL231" s="345">
        <v>0</v>
      </c>
      <c r="BM231" s="345">
        <v>0</v>
      </c>
      <c r="BN231" s="345">
        <v>0</v>
      </c>
      <c r="BO231" s="345">
        <v>0</v>
      </c>
      <c r="BP231" s="345">
        <v>0</v>
      </c>
      <c r="BQ231" s="345">
        <v>0</v>
      </c>
      <c r="BR231" s="345">
        <v>0</v>
      </c>
      <c r="BS231" s="345">
        <v>0</v>
      </c>
      <c r="BT231" s="345">
        <v>0</v>
      </c>
      <c r="BU231" s="345">
        <v>0</v>
      </c>
      <c r="BV231" s="345">
        <v>0</v>
      </c>
      <c r="BW231" s="345">
        <v>0</v>
      </c>
      <c r="BX231" s="345">
        <v>0</v>
      </c>
      <c r="BY231" s="345">
        <v>0</v>
      </c>
      <c r="BZ231" s="345">
        <v>0</v>
      </c>
      <c r="CA231" s="345">
        <v>0</v>
      </c>
      <c r="CB231" s="345">
        <v>0</v>
      </c>
      <c r="CC231" s="345">
        <v>0</v>
      </c>
      <c r="CD231" s="345">
        <v>0</v>
      </c>
      <c r="CE231" s="345">
        <v>0</v>
      </c>
      <c r="CF231" s="345">
        <v>0</v>
      </c>
    </row>
    <row r="234" spans="1:85" x14ac:dyDescent="0.3">
      <c r="A234" s="338" t="s">
        <v>1607</v>
      </c>
      <c r="B234" s="338"/>
      <c r="C234" s="338"/>
    </row>
    <row r="235" spans="1:85" x14ac:dyDescent="0.3">
      <c r="A235" s="196" t="s">
        <v>1493</v>
      </c>
    </row>
    <row r="236" spans="1:85" ht="15" thickBot="1" x14ac:dyDescent="0.35">
      <c r="A236" s="196" t="s">
        <v>1494</v>
      </c>
    </row>
    <row r="237" spans="1:85" x14ac:dyDescent="0.3">
      <c r="A237" s="339"/>
      <c r="B237" s="339"/>
      <c r="C237" s="339"/>
      <c r="D237" s="340">
        <v>1991</v>
      </c>
      <c r="E237" s="340">
        <v>1992</v>
      </c>
      <c r="F237" s="340">
        <v>1993</v>
      </c>
      <c r="G237" s="340">
        <v>1994</v>
      </c>
      <c r="H237" s="340">
        <v>1995</v>
      </c>
      <c r="I237" s="340">
        <v>1996</v>
      </c>
      <c r="J237" s="340">
        <v>1997</v>
      </c>
      <c r="K237" s="340">
        <v>1998</v>
      </c>
      <c r="L237" s="340">
        <v>1999</v>
      </c>
      <c r="M237" s="340">
        <v>2000</v>
      </c>
      <c r="N237" s="340">
        <v>2001</v>
      </c>
      <c r="O237" s="340">
        <v>2002</v>
      </c>
      <c r="P237" s="340">
        <v>2003</v>
      </c>
      <c r="Q237" s="340">
        <v>2004</v>
      </c>
      <c r="R237" s="340">
        <v>2005</v>
      </c>
      <c r="S237" s="340">
        <v>2006</v>
      </c>
      <c r="T237" s="340">
        <v>2007</v>
      </c>
      <c r="U237" s="340">
        <v>2008</v>
      </c>
      <c r="V237" s="340">
        <v>2009</v>
      </c>
      <c r="W237" s="340">
        <v>2010</v>
      </c>
      <c r="X237" s="340">
        <v>2011</v>
      </c>
      <c r="Y237" s="340">
        <v>2012</v>
      </c>
      <c r="Z237" s="340">
        <v>2013</v>
      </c>
      <c r="AA237" s="340">
        <v>2014</v>
      </c>
      <c r="AB237" s="340">
        <v>2015</v>
      </c>
      <c r="AC237" s="340">
        <v>2016</v>
      </c>
      <c r="AD237" s="340">
        <v>2017</v>
      </c>
      <c r="AE237" s="340">
        <v>2018</v>
      </c>
      <c r="AF237" s="340">
        <v>2019</v>
      </c>
      <c r="AG237" s="340">
        <v>2020</v>
      </c>
      <c r="AH237" s="340">
        <v>2021</v>
      </c>
      <c r="AI237" s="340">
        <v>2022</v>
      </c>
      <c r="AJ237" s="340">
        <v>2023</v>
      </c>
      <c r="AK237" s="340">
        <v>2024</v>
      </c>
      <c r="AL237" s="340">
        <v>2025</v>
      </c>
      <c r="AM237" s="340">
        <v>2026</v>
      </c>
      <c r="AN237" s="340">
        <v>2027</v>
      </c>
      <c r="AO237" s="340">
        <v>2028</v>
      </c>
      <c r="AP237" s="340">
        <v>2029</v>
      </c>
      <c r="AQ237" s="340">
        <v>2030</v>
      </c>
      <c r="AR237" s="340">
        <v>2031</v>
      </c>
      <c r="AS237" s="340">
        <v>2032</v>
      </c>
      <c r="AT237" s="340">
        <v>2033</v>
      </c>
      <c r="AU237" s="340">
        <v>2034</v>
      </c>
      <c r="AV237" s="340">
        <v>2035</v>
      </c>
      <c r="AW237" s="340">
        <v>2036</v>
      </c>
      <c r="AX237" s="340">
        <v>2037</v>
      </c>
      <c r="AY237" s="340">
        <v>2038</v>
      </c>
      <c r="AZ237" s="340">
        <v>2039</v>
      </c>
      <c r="BA237" s="340">
        <v>2040</v>
      </c>
      <c r="BB237" s="340">
        <v>2041</v>
      </c>
      <c r="BC237" s="340">
        <v>2042</v>
      </c>
      <c r="BD237" s="340">
        <v>2043</v>
      </c>
      <c r="BE237" s="340">
        <v>2044</v>
      </c>
      <c r="BF237" s="340">
        <v>2045</v>
      </c>
      <c r="BG237" s="340">
        <v>2046</v>
      </c>
      <c r="BH237" s="340">
        <v>2047</v>
      </c>
      <c r="BI237" s="340">
        <v>2048</v>
      </c>
      <c r="BJ237" s="340">
        <v>2049</v>
      </c>
      <c r="BK237" s="340">
        <v>2050</v>
      </c>
      <c r="BL237" s="340">
        <v>2051</v>
      </c>
      <c r="BM237" s="340">
        <v>2052</v>
      </c>
      <c r="BN237" s="340">
        <v>2053</v>
      </c>
      <c r="BO237" s="340">
        <v>2054</v>
      </c>
      <c r="BP237" s="340">
        <v>2055</v>
      </c>
      <c r="BQ237" s="340">
        <v>2056</v>
      </c>
      <c r="BR237" s="340">
        <v>2057</v>
      </c>
      <c r="BS237" s="340">
        <v>2058</v>
      </c>
      <c r="BT237" s="340">
        <v>2059</v>
      </c>
      <c r="BU237" s="340">
        <v>2060</v>
      </c>
      <c r="BV237" s="340">
        <v>2061</v>
      </c>
      <c r="BW237" s="340">
        <v>2062</v>
      </c>
      <c r="BX237" s="340">
        <v>2063</v>
      </c>
      <c r="BY237" s="340">
        <v>2064</v>
      </c>
      <c r="BZ237" s="340">
        <v>2065</v>
      </c>
      <c r="CA237" s="340">
        <v>2066</v>
      </c>
      <c r="CB237" s="340">
        <v>2067</v>
      </c>
      <c r="CC237" s="340">
        <v>2068</v>
      </c>
      <c r="CD237" s="340">
        <v>2069</v>
      </c>
      <c r="CE237" s="340">
        <v>2070</v>
      </c>
      <c r="CF237" s="340">
        <v>2071</v>
      </c>
    </row>
    <row r="238" spans="1:85" x14ac:dyDescent="0.3">
      <c r="A238" s="342" t="s">
        <v>1495</v>
      </c>
      <c r="B238" s="342"/>
      <c r="C238" s="342"/>
      <c r="D238" s="343">
        <v>1671</v>
      </c>
      <c r="E238" s="343">
        <v>1713</v>
      </c>
      <c r="F238" s="343">
        <v>1676</v>
      </c>
      <c r="G238" s="343">
        <v>1677</v>
      </c>
      <c r="H238" s="343">
        <v>1593</v>
      </c>
      <c r="I238" s="343">
        <v>1577</v>
      </c>
      <c r="J238" s="343">
        <v>1560</v>
      </c>
      <c r="K238" s="343">
        <v>1387</v>
      </c>
      <c r="L238" s="343">
        <v>1463</v>
      </c>
      <c r="M238" s="343">
        <v>1380</v>
      </c>
      <c r="N238" s="343">
        <v>1416</v>
      </c>
      <c r="O238" s="343">
        <v>1372</v>
      </c>
      <c r="P238" s="343">
        <v>1301</v>
      </c>
      <c r="Q238" s="343">
        <v>1302</v>
      </c>
      <c r="R238" s="343">
        <v>1377</v>
      </c>
      <c r="S238" s="343">
        <v>1413</v>
      </c>
      <c r="T238" s="343">
        <v>1402</v>
      </c>
      <c r="U238" s="343">
        <v>1360</v>
      </c>
      <c r="V238" s="343">
        <v>1501</v>
      </c>
      <c r="W238" s="343">
        <v>1429</v>
      </c>
      <c r="X238" s="343">
        <v>1518</v>
      </c>
      <c r="Y238" s="343">
        <v>1527</v>
      </c>
      <c r="Z238" s="343">
        <v>1529</v>
      </c>
      <c r="AA238" s="343">
        <v>1514</v>
      </c>
      <c r="AB238" s="343">
        <v>1513</v>
      </c>
      <c r="AC238" s="343">
        <v>1495</v>
      </c>
      <c r="AD238" s="343">
        <v>1506</v>
      </c>
      <c r="AE238" s="343">
        <v>1500</v>
      </c>
      <c r="AF238" s="343">
        <v>1534</v>
      </c>
      <c r="AG238" s="343">
        <v>1563</v>
      </c>
      <c r="AH238" s="343">
        <v>1597</v>
      </c>
      <c r="AI238" s="343">
        <v>1597</v>
      </c>
      <c r="AJ238" s="343">
        <v>1592</v>
      </c>
      <c r="AK238" s="343">
        <v>1579</v>
      </c>
      <c r="AL238" s="343">
        <v>1567</v>
      </c>
      <c r="AM238" s="343">
        <v>1550</v>
      </c>
      <c r="AN238" s="343">
        <v>1535</v>
      </c>
      <c r="AO238" s="343">
        <v>1521</v>
      </c>
      <c r="AP238" s="343">
        <v>1510</v>
      </c>
      <c r="AQ238" s="343">
        <v>1505</v>
      </c>
      <c r="AR238" s="343">
        <v>1499</v>
      </c>
      <c r="AS238" s="343">
        <v>1499</v>
      </c>
      <c r="AT238" s="343">
        <v>1503</v>
      </c>
      <c r="AU238" s="343">
        <v>1512</v>
      </c>
      <c r="AV238" s="343">
        <v>1522</v>
      </c>
      <c r="AW238" s="343">
        <v>1534</v>
      </c>
      <c r="AX238" s="343">
        <v>1546</v>
      </c>
      <c r="AY238" s="343">
        <v>1558</v>
      </c>
      <c r="AZ238" s="343">
        <v>1570</v>
      </c>
      <c r="BA238" s="343">
        <v>1581</v>
      </c>
      <c r="BB238" s="343">
        <v>1590</v>
      </c>
      <c r="BC238" s="343">
        <v>1597</v>
      </c>
      <c r="BD238" s="343">
        <v>1603</v>
      </c>
      <c r="BE238" s="343">
        <v>1609</v>
      </c>
      <c r="BF238" s="343">
        <v>1615</v>
      </c>
      <c r="BG238" s="343">
        <v>1620</v>
      </c>
      <c r="BH238" s="343">
        <v>1627</v>
      </c>
      <c r="BI238" s="343">
        <v>1630</v>
      </c>
      <c r="BJ238" s="343">
        <v>1635</v>
      </c>
      <c r="BK238" s="343">
        <v>1639</v>
      </c>
      <c r="BL238" s="343">
        <v>1639</v>
      </c>
      <c r="BM238" s="343">
        <v>1639</v>
      </c>
      <c r="BN238" s="343">
        <v>1637</v>
      </c>
      <c r="BO238" s="343">
        <v>1633</v>
      </c>
      <c r="BP238" s="343">
        <v>1626</v>
      </c>
      <c r="BQ238" s="343">
        <v>1622</v>
      </c>
      <c r="BR238" s="343">
        <v>1618</v>
      </c>
      <c r="BS238" s="343">
        <v>1613</v>
      </c>
      <c r="BT238" s="343">
        <v>1613</v>
      </c>
      <c r="BU238" s="343">
        <v>1612</v>
      </c>
      <c r="BV238" s="343">
        <v>1613</v>
      </c>
      <c r="BW238" s="343">
        <v>1617</v>
      </c>
      <c r="BX238" s="343">
        <v>1621</v>
      </c>
      <c r="BY238" s="343">
        <v>1627</v>
      </c>
      <c r="BZ238" s="343">
        <v>1634</v>
      </c>
      <c r="CA238" s="343">
        <v>1639</v>
      </c>
      <c r="CB238" s="343">
        <v>1646</v>
      </c>
      <c r="CC238" s="343">
        <v>1652</v>
      </c>
      <c r="CD238" s="343">
        <v>1659</v>
      </c>
      <c r="CE238" s="343">
        <v>1665</v>
      </c>
      <c r="CF238" s="343">
        <v>1670</v>
      </c>
      <c r="CG238" s="341"/>
    </row>
    <row r="239" spans="1:85" x14ac:dyDescent="0.3">
      <c r="A239" s="342" t="s">
        <v>1496</v>
      </c>
      <c r="B239" s="342"/>
      <c r="C239" s="342"/>
      <c r="D239" s="343">
        <v>1681</v>
      </c>
      <c r="E239" s="343">
        <v>1672</v>
      </c>
      <c r="F239" s="343">
        <v>1709</v>
      </c>
      <c r="G239" s="343">
        <v>1685</v>
      </c>
      <c r="H239" s="343">
        <v>1676</v>
      </c>
      <c r="I239" s="343">
        <v>1613</v>
      </c>
      <c r="J239" s="343">
        <v>1578</v>
      </c>
      <c r="K239" s="343">
        <v>1555</v>
      </c>
      <c r="L239" s="343">
        <v>1389</v>
      </c>
      <c r="M239" s="343">
        <v>1452</v>
      </c>
      <c r="N239" s="343">
        <v>1375</v>
      </c>
      <c r="O239" s="343">
        <v>1409</v>
      </c>
      <c r="P239" s="343">
        <v>1383</v>
      </c>
      <c r="Q239" s="343">
        <v>1312</v>
      </c>
      <c r="R239" s="343">
        <v>1309</v>
      </c>
      <c r="S239" s="343">
        <v>1391</v>
      </c>
      <c r="T239" s="343">
        <v>1429</v>
      </c>
      <c r="U239" s="343">
        <v>1409</v>
      </c>
      <c r="V239" s="343">
        <v>1417</v>
      </c>
      <c r="W239" s="343">
        <v>1534</v>
      </c>
      <c r="X239" s="343">
        <v>1436</v>
      </c>
      <c r="Y239" s="343">
        <v>1524</v>
      </c>
      <c r="Z239" s="343">
        <v>1537</v>
      </c>
      <c r="AA239" s="343">
        <v>1537</v>
      </c>
      <c r="AB239" s="343">
        <v>1528</v>
      </c>
      <c r="AC239" s="343">
        <v>1530</v>
      </c>
      <c r="AD239" s="343">
        <v>1508</v>
      </c>
      <c r="AE239" s="343">
        <v>1518</v>
      </c>
      <c r="AF239" s="343">
        <v>1510</v>
      </c>
      <c r="AG239" s="343">
        <v>1543</v>
      </c>
      <c r="AH239" s="343">
        <v>1574</v>
      </c>
      <c r="AI239" s="343">
        <v>1607</v>
      </c>
      <c r="AJ239" s="343">
        <v>1606</v>
      </c>
      <c r="AK239" s="343">
        <v>1601</v>
      </c>
      <c r="AL239" s="343">
        <v>1587</v>
      </c>
      <c r="AM239" s="343">
        <v>1576</v>
      </c>
      <c r="AN239" s="343">
        <v>1559</v>
      </c>
      <c r="AO239" s="343">
        <v>1545</v>
      </c>
      <c r="AP239" s="343">
        <v>1530</v>
      </c>
      <c r="AQ239" s="343">
        <v>1521</v>
      </c>
      <c r="AR239" s="343">
        <v>1513</v>
      </c>
      <c r="AS239" s="343">
        <v>1506</v>
      </c>
      <c r="AT239" s="343">
        <v>1509</v>
      </c>
      <c r="AU239" s="343">
        <v>1511</v>
      </c>
      <c r="AV239" s="343">
        <v>1522</v>
      </c>
      <c r="AW239" s="343">
        <v>1532</v>
      </c>
      <c r="AX239" s="343">
        <v>1545</v>
      </c>
      <c r="AY239" s="343">
        <v>1556</v>
      </c>
      <c r="AZ239" s="343">
        <v>1568</v>
      </c>
      <c r="BA239" s="343">
        <v>1579</v>
      </c>
      <c r="BB239" s="343">
        <v>1590</v>
      </c>
      <c r="BC239" s="343">
        <v>1600</v>
      </c>
      <c r="BD239" s="343">
        <v>1606</v>
      </c>
      <c r="BE239" s="343">
        <v>1611</v>
      </c>
      <c r="BF239" s="343">
        <v>1617</v>
      </c>
      <c r="BG239" s="343">
        <v>1624</v>
      </c>
      <c r="BH239" s="343">
        <v>1628</v>
      </c>
      <c r="BI239" s="343">
        <v>1636</v>
      </c>
      <c r="BJ239" s="343">
        <v>1639</v>
      </c>
      <c r="BK239" s="343">
        <v>1643</v>
      </c>
      <c r="BL239" s="343">
        <v>1647</v>
      </c>
      <c r="BM239" s="343">
        <v>1646</v>
      </c>
      <c r="BN239" s="343">
        <v>1646</v>
      </c>
      <c r="BO239" s="343">
        <v>1645</v>
      </c>
      <c r="BP239" s="343">
        <v>1641</v>
      </c>
      <c r="BQ239" s="343">
        <v>1637</v>
      </c>
      <c r="BR239" s="343">
        <v>1630</v>
      </c>
      <c r="BS239" s="343">
        <v>1628</v>
      </c>
      <c r="BT239" s="343">
        <v>1623</v>
      </c>
      <c r="BU239" s="343">
        <v>1622</v>
      </c>
      <c r="BV239" s="343">
        <v>1621</v>
      </c>
      <c r="BW239" s="343">
        <v>1620</v>
      </c>
      <c r="BX239" s="343">
        <v>1626</v>
      </c>
      <c r="BY239" s="343">
        <v>1630</v>
      </c>
      <c r="BZ239" s="343">
        <v>1637</v>
      </c>
      <c r="CA239" s="343">
        <v>1642</v>
      </c>
      <c r="CB239" s="343">
        <v>1646</v>
      </c>
      <c r="CC239" s="343">
        <v>1654</v>
      </c>
      <c r="CD239" s="343">
        <v>1660</v>
      </c>
      <c r="CE239" s="343">
        <v>1668</v>
      </c>
      <c r="CF239" s="343">
        <v>1674</v>
      </c>
    </row>
    <row r="240" spans="1:85" x14ac:dyDescent="0.3">
      <c r="A240" s="342" t="s">
        <v>1497</v>
      </c>
      <c r="B240" s="342"/>
      <c r="C240" s="342"/>
      <c r="D240" s="343">
        <v>1577</v>
      </c>
      <c r="E240" s="343">
        <v>1690</v>
      </c>
      <c r="F240" s="343">
        <v>1667</v>
      </c>
      <c r="G240" s="343">
        <v>1712</v>
      </c>
      <c r="H240" s="343">
        <v>1666</v>
      </c>
      <c r="I240" s="343">
        <v>1677</v>
      </c>
      <c r="J240" s="343">
        <v>1612</v>
      </c>
      <c r="K240" s="343">
        <v>1567</v>
      </c>
      <c r="L240" s="343">
        <v>1543</v>
      </c>
      <c r="M240" s="343">
        <v>1399</v>
      </c>
      <c r="N240" s="343">
        <v>1452</v>
      </c>
      <c r="O240" s="343">
        <v>1377</v>
      </c>
      <c r="P240" s="343">
        <v>1410</v>
      </c>
      <c r="Q240" s="343">
        <v>1389</v>
      </c>
      <c r="R240" s="343">
        <v>1317</v>
      </c>
      <c r="S240" s="343">
        <v>1326</v>
      </c>
      <c r="T240" s="343">
        <v>1391</v>
      </c>
      <c r="U240" s="343">
        <v>1443</v>
      </c>
      <c r="V240" s="343">
        <v>1434</v>
      </c>
      <c r="W240" s="343">
        <v>1436</v>
      </c>
      <c r="X240" s="343">
        <v>1541</v>
      </c>
      <c r="Y240" s="343">
        <v>1465</v>
      </c>
      <c r="Z240" s="343">
        <v>1533</v>
      </c>
      <c r="AA240" s="343">
        <v>1558</v>
      </c>
      <c r="AB240" s="343">
        <v>1562</v>
      </c>
      <c r="AC240" s="343">
        <v>1533</v>
      </c>
      <c r="AD240" s="343">
        <v>1548</v>
      </c>
      <c r="AE240" s="343">
        <v>1526</v>
      </c>
      <c r="AF240" s="343">
        <v>1537</v>
      </c>
      <c r="AG240" s="343">
        <v>1528</v>
      </c>
      <c r="AH240" s="343">
        <v>1559</v>
      </c>
      <c r="AI240" s="343">
        <v>1590</v>
      </c>
      <c r="AJ240" s="343">
        <v>1621</v>
      </c>
      <c r="AK240" s="343">
        <v>1621</v>
      </c>
      <c r="AL240" s="343">
        <v>1616</v>
      </c>
      <c r="AM240" s="343">
        <v>1605</v>
      </c>
      <c r="AN240" s="343">
        <v>1593</v>
      </c>
      <c r="AO240" s="343">
        <v>1576</v>
      </c>
      <c r="AP240" s="343">
        <v>1562</v>
      </c>
      <c r="AQ240" s="343">
        <v>1549</v>
      </c>
      <c r="AR240" s="343">
        <v>1540</v>
      </c>
      <c r="AS240" s="343">
        <v>1531</v>
      </c>
      <c r="AT240" s="343">
        <v>1524</v>
      </c>
      <c r="AU240" s="343">
        <v>1528</v>
      </c>
      <c r="AV240" s="343">
        <v>1530</v>
      </c>
      <c r="AW240" s="343">
        <v>1541</v>
      </c>
      <c r="AX240" s="343">
        <v>1551</v>
      </c>
      <c r="AY240" s="343">
        <v>1564</v>
      </c>
      <c r="AZ240" s="343">
        <v>1572</v>
      </c>
      <c r="BA240" s="343">
        <v>1585</v>
      </c>
      <c r="BB240" s="343">
        <v>1594</v>
      </c>
      <c r="BC240" s="343">
        <v>1605</v>
      </c>
      <c r="BD240" s="343">
        <v>1615</v>
      </c>
      <c r="BE240" s="343">
        <v>1623</v>
      </c>
      <c r="BF240" s="343">
        <v>1628</v>
      </c>
      <c r="BG240" s="343">
        <v>1635</v>
      </c>
      <c r="BH240" s="343">
        <v>1642</v>
      </c>
      <c r="BI240" s="343">
        <v>1646</v>
      </c>
      <c r="BJ240" s="343">
        <v>1653</v>
      </c>
      <c r="BK240" s="343">
        <v>1656</v>
      </c>
      <c r="BL240" s="343">
        <v>1661</v>
      </c>
      <c r="BM240" s="343">
        <v>1666</v>
      </c>
      <c r="BN240" s="343">
        <v>1666</v>
      </c>
      <c r="BO240" s="343">
        <v>1665</v>
      </c>
      <c r="BP240" s="343">
        <v>1665</v>
      </c>
      <c r="BQ240" s="343">
        <v>1661</v>
      </c>
      <c r="BR240" s="343">
        <v>1657</v>
      </c>
      <c r="BS240" s="343">
        <v>1649</v>
      </c>
      <c r="BT240" s="343">
        <v>1648</v>
      </c>
      <c r="BU240" s="343">
        <v>1642</v>
      </c>
      <c r="BV240" s="343">
        <v>1642</v>
      </c>
      <c r="BW240" s="343">
        <v>1644</v>
      </c>
      <c r="BX240" s="343">
        <v>1643</v>
      </c>
      <c r="BY240" s="343">
        <v>1649</v>
      </c>
      <c r="BZ240" s="343">
        <v>1652</v>
      </c>
      <c r="CA240" s="343">
        <v>1658</v>
      </c>
      <c r="CB240" s="343">
        <v>1663</v>
      </c>
      <c r="CC240" s="343">
        <v>1667</v>
      </c>
      <c r="CD240" s="343">
        <v>1676</v>
      </c>
      <c r="CE240" s="343">
        <v>1681</v>
      </c>
      <c r="CF240" s="343">
        <v>1687</v>
      </c>
    </row>
    <row r="241" spans="1:84" x14ac:dyDescent="0.3">
      <c r="A241" s="342" t="s">
        <v>1498</v>
      </c>
      <c r="B241" s="342"/>
      <c r="C241" s="342"/>
      <c r="D241" s="343">
        <v>1585</v>
      </c>
      <c r="E241" s="343">
        <v>1572</v>
      </c>
      <c r="F241" s="343">
        <v>1694</v>
      </c>
      <c r="G241" s="343">
        <v>1677</v>
      </c>
      <c r="H241" s="343">
        <v>1712</v>
      </c>
      <c r="I241" s="343">
        <v>1686</v>
      </c>
      <c r="J241" s="343">
        <v>1669</v>
      </c>
      <c r="K241" s="343">
        <v>1619</v>
      </c>
      <c r="L241" s="343">
        <v>1561</v>
      </c>
      <c r="M241" s="343">
        <v>1539</v>
      </c>
      <c r="N241" s="343">
        <v>1393</v>
      </c>
      <c r="O241" s="343">
        <v>1455</v>
      </c>
      <c r="P241" s="343">
        <v>1372</v>
      </c>
      <c r="Q241" s="343">
        <v>1415</v>
      </c>
      <c r="R241" s="343">
        <v>1393</v>
      </c>
      <c r="S241" s="343">
        <v>1326</v>
      </c>
      <c r="T241" s="343">
        <v>1334</v>
      </c>
      <c r="U241" s="343">
        <v>1397</v>
      </c>
      <c r="V241" s="343">
        <v>1444</v>
      </c>
      <c r="W241" s="343">
        <v>1436</v>
      </c>
      <c r="X241" s="343">
        <v>1442</v>
      </c>
      <c r="Y241" s="343">
        <v>1544</v>
      </c>
      <c r="Z241" s="343">
        <v>1469</v>
      </c>
      <c r="AA241" s="343">
        <v>1553</v>
      </c>
      <c r="AB241" s="343">
        <v>1564</v>
      </c>
      <c r="AC241" s="343">
        <v>1567</v>
      </c>
      <c r="AD241" s="343">
        <v>1556</v>
      </c>
      <c r="AE241" s="343">
        <v>1568</v>
      </c>
      <c r="AF241" s="343">
        <v>1539</v>
      </c>
      <c r="AG241" s="343">
        <v>1550</v>
      </c>
      <c r="AH241" s="343">
        <v>1540</v>
      </c>
      <c r="AI241" s="343">
        <v>1573</v>
      </c>
      <c r="AJ241" s="343">
        <v>1608</v>
      </c>
      <c r="AK241" s="343">
        <v>1640</v>
      </c>
      <c r="AL241" s="343">
        <v>1640</v>
      </c>
      <c r="AM241" s="343">
        <v>1634</v>
      </c>
      <c r="AN241" s="343">
        <v>1622</v>
      </c>
      <c r="AO241" s="343">
        <v>1612</v>
      </c>
      <c r="AP241" s="343">
        <v>1593</v>
      </c>
      <c r="AQ241" s="343">
        <v>1578</v>
      </c>
      <c r="AR241" s="343">
        <v>1564</v>
      </c>
      <c r="AS241" s="343">
        <v>1555</v>
      </c>
      <c r="AT241" s="343">
        <v>1544</v>
      </c>
      <c r="AU241" s="343">
        <v>1538</v>
      </c>
      <c r="AV241" s="343">
        <v>1540</v>
      </c>
      <c r="AW241" s="343">
        <v>1544</v>
      </c>
      <c r="AX241" s="343">
        <v>1554</v>
      </c>
      <c r="AY241" s="343">
        <v>1566</v>
      </c>
      <c r="AZ241" s="343">
        <v>1579</v>
      </c>
      <c r="BA241" s="343">
        <v>1587</v>
      </c>
      <c r="BB241" s="343">
        <v>1602</v>
      </c>
      <c r="BC241" s="343">
        <v>1610</v>
      </c>
      <c r="BD241" s="343">
        <v>1621</v>
      </c>
      <c r="BE241" s="343">
        <v>1631</v>
      </c>
      <c r="BF241" s="343">
        <v>1639</v>
      </c>
      <c r="BG241" s="343">
        <v>1644</v>
      </c>
      <c r="BH241" s="343">
        <v>1652</v>
      </c>
      <c r="BI241" s="343">
        <v>1658</v>
      </c>
      <c r="BJ241" s="343">
        <v>1662</v>
      </c>
      <c r="BK241" s="343">
        <v>1669</v>
      </c>
      <c r="BL241" s="343">
        <v>1672</v>
      </c>
      <c r="BM241" s="343">
        <v>1677</v>
      </c>
      <c r="BN241" s="343">
        <v>1682</v>
      </c>
      <c r="BO241" s="343">
        <v>1682</v>
      </c>
      <c r="BP241" s="343">
        <v>1681</v>
      </c>
      <c r="BQ241" s="343">
        <v>1682</v>
      </c>
      <c r="BR241" s="343">
        <v>1679</v>
      </c>
      <c r="BS241" s="343">
        <v>1674</v>
      </c>
      <c r="BT241" s="343">
        <v>1666</v>
      </c>
      <c r="BU241" s="343">
        <v>1664</v>
      </c>
      <c r="BV241" s="343">
        <v>1659</v>
      </c>
      <c r="BW241" s="343">
        <v>1659</v>
      </c>
      <c r="BX241" s="343">
        <v>1660</v>
      </c>
      <c r="BY241" s="343">
        <v>1660</v>
      </c>
      <c r="BZ241" s="343">
        <v>1665</v>
      </c>
      <c r="CA241" s="343">
        <v>1668</v>
      </c>
      <c r="CB241" s="343">
        <v>1674</v>
      </c>
      <c r="CC241" s="343">
        <v>1677</v>
      </c>
      <c r="CD241" s="343">
        <v>1683</v>
      </c>
      <c r="CE241" s="343">
        <v>1690</v>
      </c>
      <c r="CF241" s="343">
        <v>1695</v>
      </c>
    </row>
    <row r="242" spans="1:84" x14ac:dyDescent="0.3">
      <c r="A242" s="342" t="s">
        <v>1499</v>
      </c>
      <c r="B242" s="342"/>
      <c r="C242" s="342"/>
      <c r="D242" s="343">
        <v>1635</v>
      </c>
      <c r="E242" s="343">
        <v>1591</v>
      </c>
      <c r="F242" s="343">
        <v>1568</v>
      </c>
      <c r="G242" s="343">
        <v>1689</v>
      </c>
      <c r="H242" s="343">
        <v>1673</v>
      </c>
      <c r="I242" s="343">
        <v>1701</v>
      </c>
      <c r="J242" s="343">
        <v>1683</v>
      </c>
      <c r="K242" s="343">
        <v>1671</v>
      </c>
      <c r="L242" s="343">
        <v>1614</v>
      </c>
      <c r="M242" s="343">
        <v>1562</v>
      </c>
      <c r="N242" s="343">
        <v>1546</v>
      </c>
      <c r="O242" s="343">
        <v>1405</v>
      </c>
      <c r="P242" s="343">
        <v>1468</v>
      </c>
      <c r="Q242" s="343">
        <v>1367</v>
      </c>
      <c r="R242" s="343">
        <v>1423</v>
      </c>
      <c r="S242" s="343">
        <v>1391</v>
      </c>
      <c r="T242" s="343">
        <v>1334</v>
      </c>
      <c r="U242" s="343">
        <v>1359</v>
      </c>
      <c r="V242" s="343">
        <v>1414</v>
      </c>
      <c r="W242" s="343">
        <v>1466</v>
      </c>
      <c r="X242" s="343">
        <v>1456</v>
      </c>
      <c r="Y242" s="343">
        <v>1433</v>
      </c>
      <c r="Z242" s="343">
        <v>1545</v>
      </c>
      <c r="AA242" s="343">
        <v>1491</v>
      </c>
      <c r="AB242" s="343">
        <v>1560</v>
      </c>
      <c r="AC242" s="343">
        <v>1563</v>
      </c>
      <c r="AD242" s="343">
        <v>1560</v>
      </c>
      <c r="AE242" s="343">
        <v>1561</v>
      </c>
      <c r="AF242" s="343">
        <v>1573</v>
      </c>
      <c r="AG242" s="343">
        <v>1545</v>
      </c>
      <c r="AH242" s="343">
        <v>1555</v>
      </c>
      <c r="AI242" s="343">
        <v>1546</v>
      </c>
      <c r="AJ242" s="343">
        <v>1576</v>
      </c>
      <c r="AK242" s="343">
        <v>1612</v>
      </c>
      <c r="AL242" s="343">
        <v>1642</v>
      </c>
      <c r="AM242" s="343">
        <v>1641</v>
      </c>
      <c r="AN242" s="343">
        <v>1635</v>
      </c>
      <c r="AO242" s="343">
        <v>1622</v>
      </c>
      <c r="AP242" s="343">
        <v>1611</v>
      </c>
      <c r="AQ242" s="343">
        <v>1591</v>
      </c>
      <c r="AR242" s="343">
        <v>1577</v>
      </c>
      <c r="AS242" s="343">
        <v>1563</v>
      </c>
      <c r="AT242" s="343">
        <v>1554</v>
      </c>
      <c r="AU242" s="343">
        <v>1545</v>
      </c>
      <c r="AV242" s="343">
        <v>1539</v>
      </c>
      <c r="AW242" s="343">
        <v>1542</v>
      </c>
      <c r="AX242" s="343">
        <v>1546</v>
      </c>
      <c r="AY242" s="343">
        <v>1553</v>
      </c>
      <c r="AZ242" s="343">
        <v>1563</v>
      </c>
      <c r="BA242" s="343">
        <v>1578</v>
      </c>
      <c r="BB242" s="343">
        <v>1585</v>
      </c>
      <c r="BC242" s="343">
        <v>1600</v>
      </c>
      <c r="BD242" s="343">
        <v>1609</v>
      </c>
      <c r="BE242" s="343">
        <v>1617</v>
      </c>
      <c r="BF242" s="343">
        <v>1628</v>
      </c>
      <c r="BG242" s="343">
        <v>1636</v>
      </c>
      <c r="BH242" s="343">
        <v>1642</v>
      </c>
      <c r="BI242" s="343">
        <v>1650</v>
      </c>
      <c r="BJ242" s="343">
        <v>1656</v>
      </c>
      <c r="BK242" s="343">
        <v>1661</v>
      </c>
      <c r="BL242" s="343">
        <v>1666</v>
      </c>
      <c r="BM242" s="343">
        <v>1670</v>
      </c>
      <c r="BN242" s="343">
        <v>1675</v>
      </c>
      <c r="BO242" s="343">
        <v>1679</v>
      </c>
      <c r="BP242" s="343">
        <v>1679</v>
      </c>
      <c r="BQ242" s="343">
        <v>1677</v>
      </c>
      <c r="BR242" s="343">
        <v>1678</v>
      </c>
      <c r="BS242" s="343">
        <v>1675</v>
      </c>
      <c r="BT242" s="343">
        <v>1670</v>
      </c>
      <c r="BU242" s="343">
        <v>1662</v>
      </c>
      <c r="BV242" s="343">
        <v>1662</v>
      </c>
      <c r="BW242" s="343">
        <v>1657</v>
      </c>
      <c r="BX242" s="343">
        <v>1657</v>
      </c>
      <c r="BY242" s="343">
        <v>1658</v>
      </c>
      <c r="BZ242" s="343">
        <v>1657</v>
      </c>
      <c r="CA242" s="343">
        <v>1662</v>
      </c>
      <c r="CB242" s="343">
        <v>1665</v>
      </c>
      <c r="CC242" s="343">
        <v>1671</v>
      </c>
      <c r="CD242" s="343">
        <v>1673</v>
      </c>
      <c r="CE242" s="343">
        <v>1680</v>
      </c>
      <c r="CF242" s="343">
        <v>1688</v>
      </c>
    </row>
    <row r="243" spans="1:84" x14ac:dyDescent="0.3">
      <c r="A243" s="342" t="s">
        <v>1500</v>
      </c>
      <c r="B243" s="342"/>
      <c r="C243" s="342"/>
      <c r="D243" s="343">
        <v>1613</v>
      </c>
      <c r="E243" s="343">
        <v>1625</v>
      </c>
      <c r="F243" s="343">
        <v>1586</v>
      </c>
      <c r="G243" s="343">
        <v>1578</v>
      </c>
      <c r="H243" s="343">
        <v>1689</v>
      </c>
      <c r="I243" s="343">
        <v>1680</v>
      </c>
      <c r="J243" s="343">
        <v>1703</v>
      </c>
      <c r="K243" s="343">
        <v>1682</v>
      </c>
      <c r="L243" s="343">
        <v>1675</v>
      </c>
      <c r="M243" s="343">
        <v>1600</v>
      </c>
      <c r="N243" s="343">
        <v>1548</v>
      </c>
      <c r="O243" s="343">
        <v>1558</v>
      </c>
      <c r="P243" s="343">
        <v>1402</v>
      </c>
      <c r="Q243" s="343">
        <v>1472</v>
      </c>
      <c r="R243" s="343">
        <v>1372</v>
      </c>
      <c r="S243" s="343">
        <v>1436</v>
      </c>
      <c r="T243" s="343">
        <v>1396</v>
      </c>
      <c r="U243" s="343">
        <v>1349</v>
      </c>
      <c r="V243" s="343">
        <v>1371</v>
      </c>
      <c r="W243" s="343">
        <v>1418</v>
      </c>
      <c r="X243" s="343">
        <v>1484</v>
      </c>
      <c r="Y243" s="343">
        <v>1470</v>
      </c>
      <c r="Z243" s="343">
        <v>1430</v>
      </c>
      <c r="AA243" s="343">
        <v>1553</v>
      </c>
      <c r="AB243" s="343">
        <v>1512</v>
      </c>
      <c r="AC243" s="343">
        <v>1572</v>
      </c>
      <c r="AD243" s="343">
        <v>1578</v>
      </c>
      <c r="AE243" s="343">
        <v>1574</v>
      </c>
      <c r="AF243" s="343">
        <v>1578</v>
      </c>
      <c r="AG243" s="343">
        <v>1589</v>
      </c>
      <c r="AH243" s="343">
        <v>1563</v>
      </c>
      <c r="AI243" s="343">
        <v>1572</v>
      </c>
      <c r="AJ243" s="343">
        <v>1562</v>
      </c>
      <c r="AK243" s="343">
        <v>1590</v>
      </c>
      <c r="AL243" s="343">
        <v>1627</v>
      </c>
      <c r="AM243" s="343">
        <v>1659</v>
      </c>
      <c r="AN243" s="343">
        <v>1657</v>
      </c>
      <c r="AO243" s="343">
        <v>1651</v>
      </c>
      <c r="AP243" s="343">
        <v>1636</v>
      </c>
      <c r="AQ243" s="343">
        <v>1625</v>
      </c>
      <c r="AR243" s="343">
        <v>1604</v>
      </c>
      <c r="AS243" s="343">
        <v>1591</v>
      </c>
      <c r="AT243" s="343">
        <v>1578</v>
      </c>
      <c r="AU243" s="343">
        <v>1569</v>
      </c>
      <c r="AV243" s="343">
        <v>1562</v>
      </c>
      <c r="AW243" s="343">
        <v>1556</v>
      </c>
      <c r="AX243" s="343">
        <v>1558</v>
      </c>
      <c r="AY243" s="343">
        <v>1562</v>
      </c>
      <c r="AZ243" s="343">
        <v>1569</v>
      </c>
      <c r="BA243" s="343">
        <v>1579</v>
      </c>
      <c r="BB243" s="343">
        <v>1593</v>
      </c>
      <c r="BC243" s="343">
        <v>1599</v>
      </c>
      <c r="BD243" s="343">
        <v>1615</v>
      </c>
      <c r="BE243" s="343">
        <v>1624</v>
      </c>
      <c r="BF243" s="343">
        <v>1632</v>
      </c>
      <c r="BG243" s="343">
        <v>1643</v>
      </c>
      <c r="BH243" s="343">
        <v>1651</v>
      </c>
      <c r="BI243" s="343">
        <v>1657</v>
      </c>
      <c r="BJ243" s="343">
        <v>1664</v>
      </c>
      <c r="BK243" s="343">
        <v>1669</v>
      </c>
      <c r="BL243" s="343">
        <v>1675</v>
      </c>
      <c r="BM243" s="343">
        <v>1681</v>
      </c>
      <c r="BN243" s="343">
        <v>1686</v>
      </c>
      <c r="BO243" s="343">
        <v>1690</v>
      </c>
      <c r="BP243" s="343">
        <v>1692</v>
      </c>
      <c r="BQ243" s="343">
        <v>1692</v>
      </c>
      <c r="BR243" s="343">
        <v>1690</v>
      </c>
      <c r="BS243" s="343">
        <v>1691</v>
      </c>
      <c r="BT243" s="343">
        <v>1688</v>
      </c>
      <c r="BU243" s="343">
        <v>1683</v>
      </c>
      <c r="BV243" s="343">
        <v>1677</v>
      </c>
      <c r="BW243" s="343">
        <v>1676</v>
      </c>
      <c r="BX243" s="343">
        <v>1671</v>
      </c>
      <c r="BY243" s="343">
        <v>1672</v>
      </c>
      <c r="BZ243" s="343">
        <v>1673</v>
      </c>
      <c r="CA243" s="343">
        <v>1672</v>
      </c>
      <c r="CB243" s="343">
        <v>1677</v>
      </c>
      <c r="CC243" s="343">
        <v>1680</v>
      </c>
      <c r="CD243" s="343">
        <v>1686</v>
      </c>
      <c r="CE243" s="343">
        <v>1688</v>
      </c>
      <c r="CF243" s="343">
        <v>1695</v>
      </c>
    </row>
    <row r="244" spans="1:84" x14ac:dyDescent="0.3">
      <c r="A244" s="342" t="s">
        <v>1501</v>
      </c>
      <c r="B244" s="342"/>
      <c r="C244" s="342"/>
      <c r="D244" s="343">
        <v>1634</v>
      </c>
      <c r="E244" s="343">
        <v>1623</v>
      </c>
      <c r="F244" s="343">
        <v>1623</v>
      </c>
      <c r="G244" s="343">
        <v>1588</v>
      </c>
      <c r="H244" s="343">
        <v>1571</v>
      </c>
      <c r="I244" s="343">
        <v>1701</v>
      </c>
      <c r="J244" s="343">
        <v>1677</v>
      </c>
      <c r="K244" s="343">
        <v>1697</v>
      </c>
      <c r="L244" s="343">
        <v>1697</v>
      </c>
      <c r="M244" s="343">
        <v>1682</v>
      </c>
      <c r="N244" s="343">
        <v>1610</v>
      </c>
      <c r="O244" s="343">
        <v>1559</v>
      </c>
      <c r="P244" s="343">
        <v>1567</v>
      </c>
      <c r="Q244" s="343">
        <v>1413</v>
      </c>
      <c r="R244" s="343">
        <v>1484</v>
      </c>
      <c r="S244" s="343">
        <v>1381</v>
      </c>
      <c r="T244" s="343">
        <v>1453</v>
      </c>
      <c r="U244" s="343">
        <v>1406</v>
      </c>
      <c r="V244" s="343">
        <v>1364</v>
      </c>
      <c r="W244" s="343">
        <v>1364</v>
      </c>
      <c r="X244" s="343">
        <v>1426</v>
      </c>
      <c r="Y244" s="343">
        <v>1479</v>
      </c>
      <c r="Z244" s="343">
        <v>1471</v>
      </c>
      <c r="AA244" s="343">
        <v>1436</v>
      </c>
      <c r="AB244" s="343">
        <v>1558</v>
      </c>
      <c r="AC244" s="343">
        <v>1523</v>
      </c>
      <c r="AD244" s="343">
        <v>1588</v>
      </c>
      <c r="AE244" s="343">
        <v>1590</v>
      </c>
      <c r="AF244" s="343">
        <v>1590</v>
      </c>
      <c r="AG244" s="343">
        <v>1589</v>
      </c>
      <c r="AH244" s="343">
        <v>1604</v>
      </c>
      <c r="AI244" s="343">
        <v>1578</v>
      </c>
      <c r="AJ244" s="343">
        <v>1587</v>
      </c>
      <c r="AK244" s="343">
        <v>1573</v>
      </c>
      <c r="AL244" s="343">
        <v>1601</v>
      </c>
      <c r="AM244" s="343">
        <v>1637</v>
      </c>
      <c r="AN244" s="343">
        <v>1672</v>
      </c>
      <c r="AO244" s="343">
        <v>1669</v>
      </c>
      <c r="AP244" s="343">
        <v>1663</v>
      </c>
      <c r="AQ244" s="343">
        <v>1646</v>
      </c>
      <c r="AR244" s="343">
        <v>1636</v>
      </c>
      <c r="AS244" s="343">
        <v>1615</v>
      </c>
      <c r="AT244" s="343">
        <v>1603</v>
      </c>
      <c r="AU244" s="343">
        <v>1589</v>
      </c>
      <c r="AV244" s="343">
        <v>1579</v>
      </c>
      <c r="AW244" s="343">
        <v>1572</v>
      </c>
      <c r="AX244" s="343">
        <v>1566</v>
      </c>
      <c r="AY244" s="343">
        <v>1567</v>
      </c>
      <c r="AZ244" s="343">
        <v>1572</v>
      </c>
      <c r="BA244" s="343">
        <v>1577</v>
      </c>
      <c r="BB244" s="343">
        <v>1588</v>
      </c>
      <c r="BC244" s="343">
        <v>1601</v>
      </c>
      <c r="BD244" s="343">
        <v>1608</v>
      </c>
      <c r="BE244" s="343">
        <v>1624</v>
      </c>
      <c r="BF244" s="343">
        <v>1633</v>
      </c>
      <c r="BG244" s="343">
        <v>1641</v>
      </c>
      <c r="BH244" s="343">
        <v>1652</v>
      </c>
      <c r="BI244" s="343">
        <v>1661</v>
      </c>
      <c r="BJ244" s="343">
        <v>1667</v>
      </c>
      <c r="BK244" s="343">
        <v>1675</v>
      </c>
      <c r="BL244" s="343">
        <v>1678</v>
      </c>
      <c r="BM244" s="343">
        <v>1684</v>
      </c>
      <c r="BN244" s="343">
        <v>1691</v>
      </c>
      <c r="BO244" s="343">
        <v>1695</v>
      </c>
      <c r="BP244" s="343">
        <v>1701</v>
      </c>
      <c r="BQ244" s="343">
        <v>1703</v>
      </c>
      <c r="BR244" s="343">
        <v>1703</v>
      </c>
      <c r="BS244" s="343">
        <v>1701</v>
      </c>
      <c r="BT244" s="343">
        <v>1703</v>
      </c>
      <c r="BU244" s="343">
        <v>1700</v>
      </c>
      <c r="BV244" s="343">
        <v>1694</v>
      </c>
      <c r="BW244" s="343">
        <v>1689</v>
      </c>
      <c r="BX244" s="343">
        <v>1688</v>
      </c>
      <c r="BY244" s="343">
        <v>1683</v>
      </c>
      <c r="BZ244" s="343">
        <v>1684</v>
      </c>
      <c r="CA244" s="343">
        <v>1685</v>
      </c>
      <c r="CB244" s="343">
        <v>1684</v>
      </c>
      <c r="CC244" s="343">
        <v>1689</v>
      </c>
      <c r="CD244" s="343">
        <v>1692</v>
      </c>
      <c r="CE244" s="343">
        <v>1698</v>
      </c>
      <c r="CF244" s="343">
        <v>1700</v>
      </c>
    </row>
    <row r="245" spans="1:84" x14ac:dyDescent="0.3">
      <c r="A245" s="342" t="s">
        <v>1502</v>
      </c>
      <c r="B245" s="342"/>
      <c r="C245" s="342"/>
      <c r="D245" s="343">
        <v>1669</v>
      </c>
      <c r="E245" s="343">
        <v>1642</v>
      </c>
      <c r="F245" s="343">
        <v>1619</v>
      </c>
      <c r="G245" s="343">
        <v>1621</v>
      </c>
      <c r="H245" s="343">
        <v>1584</v>
      </c>
      <c r="I245" s="343">
        <v>1590</v>
      </c>
      <c r="J245" s="343">
        <v>1691</v>
      </c>
      <c r="K245" s="343">
        <v>1679</v>
      </c>
      <c r="L245" s="343">
        <v>1696</v>
      </c>
      <c r="M245" s="343">
        <v>1692</v>
      </c>
      <c r="N245" s="343">
        <v>1669</v>
      </c>
      <c r="O245" s="343">
        <v>1595</v>
      </c>
      <c r="P245" s="343">
        <v>1558</v>
      </c>
      <c r="Q245" s="343">
        <v>1575</v>
      </c>
      <c r="R245" s="343">
        <v>1410</v>
      </c>
      <c r="S245" s="343">
        <v>1477</v>
      </c>
      <c r="T245" s="343">
        <v>1388</v>
      </c>
      <c r="U245" s="343">
        <v>1458</v>
      </c>
      <c r="V245" s="343">
        <v>1414</v>
      </c>
      <c r="W245" s="343">
        <v>1368</v>
      </c>
      <c r="X245" s="343">
        <v>1380</v>
      </c>
      <c r="Y245" s="343">
        <v>1434</v>
      </c>
      <c r="Z245" s="343">
        <v>1472</v>
      </c>
      <c r="AA245" s="343">
        <v>1488</v>
      </c>
      <c r="AB245" s="343">
        <v>1456</v>
      </c>
      <c r="AC245" s="343">
        <v>1559</v>
      </c>
      <c r="AD245" s="343">
        <v>1521</v>
      </c>
      <c r="AE245" s="343">
        <v>1598</v>
      </c>
      <c r="AF245" s="343">
        <v>1602</v>
      </c>
      <c r="AG245" s="343">
        <v>1600</v>
      </c>
      <c r="AH245" s="343">
        <v>1600</v>
      </c>
      <c r="AI245" s="343">
        <v>1614</v>
      </c>
      <c r="AJ245" s="343">
        <v>1587</v>
      </c>
      <c r="AK245" s="343">
        <v>1597</v>
      </c>
      <c r="AL245" s="343">
        <v>1581</v>
      </c>
      <c r="AM245" s="343">
        <v>1612</v>
      </c>
      <c r="AN245" s="343">
        <v>1645</v>
      </c>
      <c r="AO245" s="343">
        <v>1680</v>
      </c>
      <c r="AP245" s="343">
        <v>1677</v>
      </c>
      <c r="AQ245" s="343">
        <v>1674</v>
      </c>
      <c r="AR245" s="343">
        <v>1656</v>
      </c>
      <c r="AS245" s="343">
        <v>1645</v>
      </c>
      <c r="AT245" s="343">
        <v>1625</v>
      </c>
      <c r="AU245" s="343">
        <v>1612</v>
      </c>
      <c r="AV245" s="343">
        <v>1600</v>
      </c>
      <c r="AW245" s="343">
        <v>1589</v>
      </c>
      <c r="AX245" s="343">
        <v>1583</v>
      </c>
      <c r="AY245" s="343">
        <v>1575</v>
      </c>
      <c r="AZ245" s="343">
        <v>1577</v>
      </c>
      <c r="BA245" s="343">
        <v>1579</v>
      </c>
      <c r="BB245" s="343">
        <v>1588</v>
      </c>
      <c r="BC245" s="343">
        <v>1597</v>
      </c>
      <c r="BD245" s="343">
        <v>1611</v>
      </c>
      <c r="BE245" s="343">
        <v>1617</v>
      </c>
      <c r="BF245" s="343">
        <v>1632</v>
      </c>
      <c r="BG245" s="343">
        <v>1642</v>
      </c>
      <c r="BH245" s="343">
        <v>1649</v>
      </c>
      <c r="BI245" s="343">
        <v>1660</v>
      </c>
      <c r="BJ245" s="343">
        <v>1669</v>
      </c>
      <c r="BK245" s="343">
        <v>1675</v>
      </c>
      <c r="BL245" s="343">
        <v>1683</v>
      </c>
      <c r="BM245" s="343">
        <v>1686</v>
      </c>
      <c r="BN245" s="343">
        <v>1692</v>
      </c>
      <c r="BO245" s="343">
        <v>1699</v>
      </c>
      <c r="BP245" s="343">
        <v>1703</v>
      </c>
      <c r="BQ245" s="343">
        <v>1710</v>
      </c>
      <c r="BR245" s="343">
        <v>1711</v>
      </c>
      <c r="BS245" s="343">
        <v>1711</v>
      </c>
      <c r="BT245" s="343">
        <v>1709</v>
      </c>
      <c r="BU245" s="343">
        <v>1711</v>
      </c>
      <c r="BV245" s="343">
        <v>1708</v>
      </c>
      <c r="BW245" s="343">
        <v>1703</v>
      </c>
      <c r="BX245" s="343">
        <v>1698</v>
      </c>
      <c r="BY245" s="343">
        <v>1697</v>
      </c>
      <c r="BZ245" s="343">
        <v>1691</v>
      </c>
      <c r="CA245" s="343">
        <v>1693</v>
      </c>
      <c r="CB245" s="343">
        <v>1693</v>
      </c>
      <c r="CC245" s="343">
        <v>1693</v>
      </c>
      <c r="CD245" s="343">
        <v>1698</v>
      </c>
      <c r="CE245" s="343">
        <v>1700</v>
      </c>
      <c r="CF245" s="343">
        <v>1707</v>
      </c>
    </row>
    <row r="246" spans="1:84" x14ac:dyDescent="0.3">
      <c r="A246" s="342" t="s">
        <v>1503</v>
      </c>
      <c r="B246" s="342"/>
      <c r="C246" s="342"/>
      <c r="D246" s="343">
        <v>1696</v>
      </c>
      <c r="E246" s="343">
        <v>1665</v>
      </c>
      <c r="F246" s="343">
        <v>1648</v>
      </c>
      <c r="G246" s="343">
        <v>1615</v>
      </c>
      <c r="H246" s="343">
        <v>1622</v>
      </c>
      <c r="I246" s="343">
        <v>1581</v>
      </c>
      <c r="J246" s="343">
        <v>1592</v>
      </c>
      <c r="K246" s="343">
        <v>1690</v>
      </c>
      <c r="L246" s="343">
        <v>1675</v>
      </c>
      <c r="M246" s="343">
        <v>1696</v>
      </c>
      <c r="N246" s="343">
        <v>1690</v>
      </c>
      <c r="O246" s="343">
        <v>1682</v>
      </c>
      <c r="P246" s="343">
        <v>1595</v>
      </c>
      <c r="Q246" s="343">
        <v>1560</v>
      </c>
      <c r="R246" s="343">
        <v>1568</v>
      </c>
      <c r="S246" s="343">
        <v>1418</v>
      </c>
      <c r="T246" s="343">
        <v>1494</v>
      </c>
      <c r="U246" s="343">
        <v>1395</v>
      </c>
      <c r="V246" s="343">
        <v>1458</v>
      </c>
      <c r="W246" s="343">
        <v>1417</v>
      </c>
      <c r="X246" s="343">
        <v>1380</v>
      </c>
      <c r="Y246" s="343">
        <v>1385</v>
      </c>
      <c r="Z246" s="343">
        <v>1445</v>
      </c>
      <c r="AA246" s="343">
        <v>1489</v>
      </c>
      <c r="AB246" s="343">
        <v>1496</v>
      </c>
      <c r="AC246" s="343">
        <v>1473</v>
      </c>
      <c r="AD246" s="343">
        <v>1572</v>
      </c>
      <c r="AE246" s="343">
        <v>1537</v>
      </c>
      <c r="AF246" s="343">
        <v>1615</v>
      </c>
      <c r="AG246" s="343">
        <v>1617</v>
      </c>
      <c r="AH246" s="343">
        <v>1613</v>
      </c>
      <c r="AI246" s="343">
        <v>1611</v>
      </c>
      <c r="AJ246" s="343">
        <v>1626</v>
      </c>
      <c r="AK246" s="343">
        <v>1598</v>
      </c>
      <c r="AL246" s="343">
        <v>1608</v>
      </c>
      <c r="AM246" s="343">
        <v>1592</v>
      </c>
      <c r="AN246" s="343">
        <v>1623</v>
      </c>
      <c r="AO246" s="343">
        <v>1657</v>
      </c>
      <c r="AP246" s="343">
        <v>1692</v>
      </c>
      <c r="AQ246" s="343">
        <v>1689</v>
      </c>
      <c r="AR246" s="343">
        <v>1686</v>
      </c>
      <c r="AS246" s="343">
        <v>1669</v>
      </c>
      <c r="AT246" s="343">
        <v>1658</v>
      </c>
      <c r="AU246" s="343">
        <v>1638</v>
      </c>
      <c r="AV246" s="343">
        <v>1625</v>
      </c>
      <c r="AW246" s="343">
        <v>1613</v>
      </c>
      <c r="AX246" s="343">
        <v>1602</v>
      </c>
      <c r="AY246" s="343">
        <v>1596</v>
      </c>
      <c r="AZ246" s="343">
        <v>1588</v>
      </c>
      <c r="BA246" s="343">
        <v>1589</v>
      </c>
      <c r="BB246" s="343">
        <v>1592</v>
      </c>
      <c r="BC246" s="343">
        <v>1600</v>
      </c>
      <c r="BD246" s="343">
        <v>1609</v>
      </c>
      <c r="BE246" s="343">
        <v>1623</v>
      </c>
      <c r="BF246" s="343">
        <v>1630</v>
      </c>
      <c r="BG246" s="343">
        <v>1644</v>
      </c>
      <c r="BH246" s="343">
        <v>1655</v>
      </c>
      <c r="BI246" s="343">
        <v>1662</v>
      </c>
      <c r="BJ246" s="343">
        <v>1673</v>
      </c>
      <c r="BK246" s="343">
        <v>1681</v>
      </c>
      <c r="BL246" s="343">
        <v>1688</v>
      </c>
      <c r="BM246" s="343">
        <v>1697</v>
      </c>
      <c r="BN246" s="343">
        <v>1699</v>
      </c>
      <c r="BO246" s="343">
        <v>1705</v>
      </c>
      <c r="BP246" s="343">
        <v>1712</v>
      </c>
      <c r="BQ246" s="343">
        <v>1716</v>
      </c>
      <c r="BR246" s="343">
        <v>1723</v>
      </c>
      <c r="BS246" s="343">
        <v>1724</v>
      </c>
      <c r="BT246" s="343">
        <v>1724</v>
      </c>
      <c r="BU246" s="343">
        <v>1723</v>
      </c>
      <c r="BV246" s="343">
        <v>1724</v>
      </c>
      <c r="BW246" s="343">
        <v>1722</v>
      </c>
      <c r="BX246" s="343">
        <v>1716</v>
      </c>
      <c r="BY246" s="343">
        <v>1711</v>
      </c>
      <c r="BZ246" s="343">
        <v>1711</v>
      </c>
      <c r="CA246" s="343">
        <v>1705</v>
      </c>
      <c r="CB246" s="343">
        <v>1707</v>
      </c>
      <c r="CC246" s="343">
        <v>1707</v>
      </c>
      <c r="CD246" s="343">
        <v>1707</v>
      </c>
      <c r="CE246" s="343">
        <v>1712</v>
      </c>
      <c r="CF246" s="343">
        <v>1714</v>
      </c>
    </row>
    <row r="247" spans="1:84" x14ac:dyDescent="0.3">
      <c r="A247" s="342" t="s">
        <v>1504</v>
      </c>
      <c r="B247" s="342"/>
      <c r="C247" s="342"/>
      <c r="D247" s="343">
        <v>1639</v>
      </c>
      <c r="E247" s="343">
        <v>1696</v>
      </c>
      <c r="F247" s="343">
        <v>1670</v>
      </c>
      <c r="G247" s="343">
        <v>1646</v>
      </c>
      <c r="H247" s="343">
        <v>1611</v>
      </c>
      <c r="I247" s="343">
        <v>1628</v>
      </c>
      <c r="J247" s="343">
        <v>1578</v>
      </c>
      <c r="K247" s="343">
        <v>1588</v>
      </c>
      <c r="L247" s="343">
        <v>1693</v>
      </c>
      <c r="M247" s="343">
        <v>1675</v>
      </c>
      <c r="N247" s="343">
        <v>1691</v>
      </c>
      <c r="O247" s="343">
        <v>1697</v>
      </c>
      <c r="P247" s="343">
        <v>1684</v>
      </c>
      <c r="Q247" s="343">
        <v>1593</v>
      </c>
      <c r="R247" s="343">
        <v>1556</v>
      </c>
      <c r="S247" s="343">
        <v>1573</v>
      </c>
      <c r="T247" s="343">
        <v>1422</v>
      </c>
      <c r="U247" s="343">
        <v>1485</v>
      </c>
      <c r="V247" s="343">
        <v>1408</v>
      </c>
      <c r="W247" s="343">
        <v>1465</v>
      </c>
      <c r="X247" s="343">
        <v>1435</v>
      </c>
      <c r="Y247" s="343">
        <v>1395</v>
      </c>
      <c r="Z247" s="343">
        <v>1392</v>
      </c>
      <c r="AA247" s="343">
        <v>1458</v>
      </c>
      <c r="AB247" s="343">
        <v>1495</v>
      </c>
      <c r="AC247" s="343">
        <v>1497</v>
      </c>
      <c r="AD247" s="343">
        <v>1492</v>
      </c>
      <c r="AE247" s="343">
        <v>1585</v>
      </c>
      <c r="AF247" s="343">
        <v>1545</v>
      </c>
      <c r="AG247" s="343">
        <v>1629</v>
      </c>
      <c r="AH247" s="343">
        <v>1630</v>
      </c>
      <c r="AI247" s="343">
        <v>1625</v>
      </c>
      <c r="AJ247" s="343">
        <v>1624</v>
      </c>
      <c r="AK247" s="343">
        <v>1640</v>
      </c>
      <c r="AL247" s="343">
        <v>1611</v>
      </c>
      <c r="AM247" s="343">
        <v>1622</v>
      </c>
      <c r="AN247" s="343">
        <v>1606</v>
      </c>
      <c r="AO247" s="343">
        <v>1634</v>
      </c>
      <c r="AP247" s="343">
        <v>1671</v>
      </c>
      <c r="AQ247" s="343">
        <v>1707</v>
      </c>
      <c r="AR247" s="343">
        <v>1703</v>
      </c>
      <c r="AS247" s="343">
        <v>1702</v>
      </c>
      <c r="AT247" s="343">
        <v>1681</v>
      </c>
      <c r="AU247" s="343">
        <v>1672</v>
      </c>
      <c r="AV247" s="343">
        <v>1651</v>
      </c>
      <c r="AW247" s="343">
        <v>1639</v>
      </c>
      <c r="AX247" s="343">
        <v>1627</v>
      </c>
      <c r="AY247" s="343">
        <v>1617</v>
      </c>
      <c r="AZ247" s="343">
        <v>1609</v>
      </c>
      <c r="BA247" s="343">
        <v>1602</v>
      </c>
      <c r="BB247" s="343">
        <v>1603</v>
      </c>
      <c r="BC247" s="343">
        <v>1605</v>
      </c>
      <c r="BD247" s="343">
        <v>1613</v>
      </c>
      <c r="BE247" s="343">
        <v>1623</v>
      </c>
      <c r="BF247" s="343">
        <v>1635</v>
      </c>
      <c r="BG247" s="343">
        <v>1642</v>
      </c>
      <c r="BH247" s="343">
        <v>1658</v>
      </c>
      <c r="BI247" s="343">
        <v>1669</v>
      </c>
      <c r="BJ247" s="343">
        <v>1675</v>
      </c>
      <c r="BK247" s="343">
        <v>1686</v>
      </c>
      <c r="BL247" s="343">
        <v>1696</v>
      </c>
      <c r="BM247" s="343">
        <v>1703</v>
      </c>
      <c r="BN247" s="343">
        <v>1712</v>
      </c>
      <c r="BO247" s="343">
        <v>1713</v>
      </c>
      <c r="BP247" s="343">
        <v>1720</v>
      </c>
      <c r="BQ247" s="343">
        <v>1727</v>
      </c>
      <c r="BR247" s="343">
        <v>1730</v>
      </c>
      <c r="BS247" s="343">
        <v>1737</v>
      </c>
      <c r="BT247" s="343">
        <v>1738</v>
      </c>
      <c r="BU247" s="343">
        <v>1738</v>
      </c>
      <c r="BV247" s="343">
        <v>1737</v>
      </c>
      <c r="BW247" s="343">
        <v>1739</v>
      </c>
      <c r="BX247" s="343">
        <v>1737</v>
      </c>
      <c r="BY247" s="343">
        <v>1731</v>
      </c>
      <c r="BZ247" s="343">
        <v>1725</v>
      </c>
      <c r="CA247" s="343">
        <v>1724</v>
      </c>
      <c r="CB247" s="343">
        <v>1719</v>
      </c>
      <c r="CC247" s="343">
        <v>1720</v>
      </c>
      <c r="CD247" s="343">
        <v>1721</v>
      </c>
      <c r="CE247" s="343">
        <v>1718</v>
      </c>
      <c r="CF247" s="343">
        <v>1723</v>
      </c>
    </row>
    <row r="248" spans="1:84" x14ac:dyDescent="0.3">
      <c r="A248" s="342" t="s">
        <v>1505</v>
      </c>
      <c r="B248" s="342"/>
      <c r="C248" s="342"/>
      <c r="D248" s="343">
        <v>1777</v>
      </c>
      <c r="E248" s="343">
        <v>1652</v>
      </c>
      <c r="F248" s="343">
        <v>1701</v>
      </c>
      <c r="G248" s="343">
        <v>1664</v>
      </c>
      <c r="H248" s="343">
        <v>1651</v>
      </c>
      <c r="I248" s="343">
        <v>1622</v>
      </c>
      <c r="J248" s="343">
        <v>1635</v>
      </c>
      <c r="K248" s="343">
        <v>1574</v>
      </c>
      <c r="L248" s="343">
        <v>1582</v>
      </c>
      <c r="M248" s="343">
        <v>1694</v>
      </c>
      <c r="N248" s="343">
        <v>1676</v>
      </c>
      <c r="O248" s="343">
        <v>1694</v>
      </c>
      <c r="P248" s="343">
        <v>1697</v>
      </c>
      <c r="Q248" s="343">
        <v>1684</v>
      </c>
      <c r="R248" s="343">
        <v>1604</v>
      </c>
      <c r="S248" s="343">
        <v>1561</v>
      </c>
      <c r="T248" s="343">
        <v>1570</v>
      </c>
      <c r="U248" s="343">
        <v>1426</v>
      </c>
      <c r="V248" s="343">
        <v>1487</v>
      </c>
      <c r="W248" s="343">
        <v>1416</v>
      </c>
      <c r="X248" s="343">
        <v>1474</v>
      </c>
      <c r="Y248" s="343">
        <v>1423</v>
      </c>
      <c r="Z248" s="343">
        <v>1412</v>
      </c>
      <c r="AA248" s="343">
        <v>1402</v>
      </c>
      <c r="AB248" s="343">
        <v>1456</v>
      </c>
      <c r="AC248" s="343">
        <v>1513</v>
      </c>
      <c r="AD248" s="343">
        <v>1502</v>
      </c>
      <c r="AE248" s="343">
        <v>1501</v>
      </c>
      <c r="AF248" s="343">
        <v>1593</v>
      </c>
      <c r="AG248" s="343">
        <v>1554</v>
      </c>
      <c r="AH248" s="343">
        <v>1638</v>
      </c>
      <c r="AI248" s="343">
        <v>1639</v>
      </c>
      <c r="AJ248" s="343">
        <v>1632</v>
      </c>
      <c r="AK248" s="343">
        <v>1632</v>
      </c>
      <c r="AL248" s="343">
        <v>1649</v>
      </c>
      <c r="AM248" s="343">
        <v>1619</v>
      </c>
      <c r="AN248" s="343">
        <v>1633</v>
      </c>
      <c r="AO248" s="343">
        <v>1615</v>
      </c>
      <c r="AP248" s="343">
        <v>1640</v>
      </c>
      <c r="AQ248" s="343">
        <v>1678</v>
      </c>
      <c r="AR248" s="343">
        <v>1714</v>
      </c>
      <c r="AS248" s="343">
        <v>1711</v>
      </c>
      <c r="AT248" s="343">
        <v>1710</v>
      </c>
      <c r="AU248" s="343">
        <v>1688</v>
      </c>
      <c r="AV248" s="343">
        <v>1680</v>
      </c>
      <c r="AW248" s="343">
        <v>1658</v>
      </c>
      <c r="AX248" s="343">
        <v>1646</v>
      </c>
      <c r="AY248" s="343">
        <v>1634</v>
      </c>
      <c r="AZ248" s="343">
        <v>1625</v>
      </c>
      <c r="BA248" s="343">
        <v>1618</v>
      </c>
      <c r="BB248" s="343">
        <v>1610</v>
      </c>
      <c r="BC248" s="343">
        <v>1610</v>
      </c>
      <c r="BD248" s="343">
        <v>1613</v>
      </c>
      <c r="BE248" s="343">
        <v>1621</v>
      </c>
      <c r="BF248" s="343">
        <v>1630</v>
      </c>
      <c r="BG248" s="343">
        <v>1642</v>
      </c>
      <c r="BH248" s="343">
        <v>1649</v>
      </c>
      <c r="BI248" s="343">
        <v>1665</v>
      </c>
      <c r="BJ248" s="343">
        <v>1676</v>
      </c>
      <c r="BK248" s="343">
        <v>1682</v>
      </c>
      <c r="BL248" s="343">
        <v>1693</v>
      </c>
      <c r="BM248" s="343">
        <v>1704</v>
      </c>
      <c r="BN248" s="343">
        <v>1710</v>
      </c>
      <c r="BO248" s="343">
        <v>1720</v>
      </c>
      <c r="BP248" s="343">
        <v>1721</v>
      </c>
      <c r="BQ248" s="343">
        <v>1728</v>
      </c>
      <c r="BR248" s="343">
        <v>1734</v>
      </c>
      <c r="BS248" s="343">
        <v>1737</v>
      </c>
      <c r="BT248" s="343">
        <v>1744</v>
      </c>
      <c r="BU248" s="343">
        <v>1745</v>
      </c>
      <c r="BV248" s="343">
        <v>1746</v>
      </c>
      <c r="BW248" s="343">
        <v>1746</v>
      </c>
      <c r="BX248" s="343">
        <v>1748</v>
      </c>
      <c r="BY248" s="343">
        <v>1746</v>
      </c>
      <c r="BZ248" s="343">
        <v>1740</v>
      </c>
      <c r="CA248" s="343">
        <v>1734</v>
      </c>
      <c r="CB248" s="343">
        <v>1733</v>
      </c>
      <c r="CC248" s="343">
        <v>1728</v>
      </c>
      <c r="CD248" s="343">
        <v>1729</v>
      </c>
      <c r="CE248" s="343">
        <v>1730</v>
      </c>
      <c r="CF248" s="343">
        <v>1727</v>
      </c>
    </row>
    <row r="249" spans="1:84" x14ac:dyDescent="0.3">
      <c r="A249" s="342" t="s">
        <v>1506</v>
      </c>
      <c r="B249" s="342"/>
      <c r="C249" s="342"/>
      <c r="D249" s="343">
        <v>1798</v>
      </c>
      <c r="E249" s="343">
        <v>1776</v>
      </c>
      <c r="F249" s="343">
        <v>1645</v>
      </c>
      <c r="G249" s="343">
        <v>1707</v>
      </c>
      <c r="H249" s="343">
        <v>1654</v>
      </c>
      <c r="I249" s="343">
        <v>1645</v>
      </c>
      <c r="J249" s="343">
        <v>1617</v>
      </c>
      <c r="K249" s="343">
        <v>1639</v>
      </c>
      <c r="L249" s="343">
        <v>1577</v>
      </c>
      <c r="M249" s="343">
        <v>1584</v>
      </c>
      <c r="N249" s="343">
        <v>1684</v>
      </c>
      <c r="O249" s="343">
        <v>1683</v>
      </c>
      <c r="P249" s="343">
        <v>1702</v>
      </c>
      <c r="Q249" s="343">
        <v>1699</v>
      </c>
      <c r="R249" s="343">
        <v>1692</v>
      </c>
      <c r="S249" s="343">
        <v>1601</v>
      </c>
      <c r="T249" s="343">
        <v>1576</v>
      </c>
      <c r="U249" s="343">
        <v>1569</v>
      </c>
      <c r="V249" s="343">
        <v>1439</v>
      </c>
      <c r="W249" s="343">
        <v>1495</v>
      </c>
      <c r="X249" s="343">
        <v>1421</v>
      </c>
      <c r="Y249" s="343">
        <v>1483</v>
      </c>
      <c r="Z249" s="343">
        <v>1434</v>
      </c>
      <c r="AA249" s="343">
        <v>1421</v>
      </c>
      <c r="AB249" s="343">
        <v>1402</v>
      </c>
      <c r="AC249" s="343">
        <v>1473</v>
      </c>
      <c r="AD249" s="343">
        <v>1515</v>
      </c>
      <c r="AE249" s="343">
        <v>1512</v>
      </c>
      <c r="AF249" s="343">
        <v>1509</v>
      </c>
      <c r="AG249" s="343">
        <v>1605</v>
      </c>
      <c r="AH249" s="343">
        <v>1561</v>
      </c>
      <c r="AI249" s="343">
        <v>1649</v>
      </c>
      <c r="AJ249" s="343">
        <v>1648</v>
      </c>
      <c r="AK249" s="343">
        <v>1639</v>
      </c>
      <c r="AL249" s="343">
        <v>1640</v>
      </c>
      <c r="AM249" s="343">
        <v>1656</v>
      </c>
      <c r="AN249" s="343">
        <v>1624</v>
      </c>
      <c r="AO249" s="343">
        <v>1639</v>
      </c>
      <c r="AP249" s="343">
        <v>1622</v>
      </c>
      <c r="AQ249" s="343">
        <v>1646</v>
      </c>
      <c r="AR249" s="343">
        <v>1686</v>
      </c>
      <c r="AS249" s="343">
        <v>1723</v>
      </c>
      <c r="AT249" s="343">
        <v>1719</v>
      </c>
      <c r="AU249" s="343">
        <v>1718</v>
      </c>
      <c r="AV249" s="343">
        <v>1696</v>
      </c>
      <c r="AW249" s="343">
        <v>1688</v>
      </c>
      <c r="AX249" s="343">
        <v>1665</v>
      </c>
      <c r="AY249" s="343">
        <v>1652</v>
      </c>
      <c r="AZ249" s="343">
        <v>1640</v>
      </c>
      <c r="BA249" s="343">
        <v>1630</v>
      </c>
      <c r="BB249" s="343">
        <v>1623</v>
      </c>
      <c r="BC249" s="343">
        <v>1615</v>
      </c>
      <c r="BD249" s="343">
        <v>1616</v>
      </c>
      <c r="BE249" s="343">
        <v>1618</v>
      </c>
      <c r="BF249" s="343">
        <v>1627</v>
      </c>
      <c r="BG249" s="343">
        <v>1635</v>
      </c>
      <c r="BH249" s="343">
        <v>1649</v>
      </c>
      <c r="BI249" s="343">
        <v>1656</v>
      </c>
      <c r="BJ249" s="343">
        <v>1674</v>
      </c>
      <c r="BK249" s="343">
        <v>1683</v>
      </c>
      <c r="BL249" s="343">
        <v>1692</v>
      </c>
      <c r="BM249" s="343">
        <v>1701</v>
      </c>
      <c r="BN249" s="343">
        <v>1711</v>
      </c>
      <c r="BO249" s="343">
        <v>1718</v>
      </c>
      <c r="BP249" s="343">
        <v>1727</v>
      </c>
      <c r="BQ249" s="343">
        <v>1728</v>
      </c>
      <c r="BR249" s="343">
        <v>1736</v>
      </c>
      <c r="BS249" s="343">
        <v>1742</v>
      </c>
      <c r="BT249" s="343">
        <v>1745</v>
      </c>
      <c r="BU249" s="343">
        <v>1752</v>
      </c>
      <c r="BV249" s="343">
        <v>1753</v>
      </c>
      <c r="BW249" s="343">
        <v>1753</v>
      </c>
      <c r="BX249" s="343">
        <v>1753</v>
      </c>
      <c r="BY249" s="343">
        <v>1754</v>
      </c>
      <c r="BZ249" s="343">
        <v>1752</v>
      </c>
      <c r="CA249" s="343">
        <v>1746</v>
      </c>
      <c r="CB249" s="343">
        <v>1739</v>
      </c>
      <c r="CC249" s="343">
        <v>1740</v>
      </c>
      <c r="CD249" s="343">
        <v>1735</v>
      </c>
      <c r="CE249" s="343">
        <v>1735</v>
      </c>
      <c r="CF249" s="343">
        <v>1737</v>
      </c>
    </row>
    <row r="250" spans="1:84" x14ac:dyDescent="0.3">
      <c r="A250" s="342" t="s">
        <v>1507</v>
      </c>
      <c r="B250" s="342"/>
      <c r="C250" s="342"/>
      <c r="D250" s="343">
        <v>1784</v>
      </c>
      <c r="E250" s="343">
        <v>1804</v>
      </c>
      <c r="F250" s="343">
        <v>1776</v>
      </c>
      <c r="G250" s="343">
        <v>1651</v>
      </c>
      <c r="H250" s="343">
        <v>1709</v>
      </c>
      <c r="I250" s="343">
        <v>1657</v>
      </c>
      <c r="J250" s="343">
        <v>1647</v>
      </c>
      <c r="K250" s="343">
        <v>1606</v>
      </c>
      <c r="L250" s="343">
        <v>1638</v>
      </c>
      <c r="M250" s="343">
        <v>1575</v>
      </c>
      <c r="N250" s="343">
        <v>1581</v>
      </c>
      <c r="O250" s="343">
        <v>1685</v>
      </c>
      <c r="P250" s="343">
        <v>1692</v>
      </c>
      <c r="Q250" s="343">
        <v>1707</v>
      </c>
      <c r="R250" s="343">
        <v>1700</v>
      </c>
      <c r="S250" s="343">
        <v>1696</v>
      </c>
      <c r="T250" s="343">
        <v>1604</v>
      </c>
      <c r="U250" s="343">
        <v>1581</v>
      </c>
      <c r="V250" s="343">
        <v>1582</v>
      </c>
      <c r="W250" s="343">
        <v>1449</v>
      </c>
      <c r="X250" s="343">
        <v>1493</v>
      </c>
      <c r="Y250" s="343">
        <v>1431</v>
      </c>
      <c r="Z250" s="343">
        <v>1476</v>
      </c>
      <c r="AA250" s="343">
        <v>1445</v>
      </c>
      <c r="AB250" s="343">
        <v>1417</v>
      </c>
      <c r="AC250" s="343">
        <v>1417</v>
      </c>
      <c r="AD250" s="343">
        <v>1477</v>
      </c>
      <c r="AE250" s="343">
        <v>1524</v>
      </c>
      <c r="AF250" s="343">
        <v>1520</v>
      </c>
      <c r="AG250" s="343">
        <v>1517</v>
      </c>
      <c r="AH250" s="343">
        <v>1612</v>
      </c>
      <c r="AI250" s="343">
        <v>1570</v>
      </c>
      <c r="AJ250" s="343">
        <v>1657</v>
      </c>
      <c r="AK250" s="343">
        <v>1655</v>
      </c>
      <c r="AL250" s="343">
        <v>1645</v>
      </c>
      <c r="AM250" s="343">
        <v>1646</v>
      </c>
      <c r="AN250" s="343">
        <v>1663</v>
      </c>
      <c r="AO250" s="343">
        <v>1631</v>
      </c>
      <c r="AP250" s="343">
        <v>1646</v>
      </c>
      <c r="AQ250" s="343">
        <v>1629</v>
      </c>
      <c r="AR250" s="343">
        <v>1652</v>
      </c>
      <c r="AS250" s="343">
        <v>1692</v>
      </c>
      <c r="AT250" s="343">
        <v>1728</v>
      </c>
      <c r="AU250" s="343">
        <v>1723</v>
      </c>
      <c r="AV250" s="343">
        <v>1722</v>
      </c>
      <c r="AW250" s="343">
        <v>1700</v>
      </c>
      <c r="AX250" s="343">
        <v>1693</v>
      </c>
      <c r="AY250" s="343">
        <v>1669</v>
      </c>
      <c r="AZ250" s="343">
        <v>1655</v>
      </c>
      <c r="BA250" s="343">
        <v>1643</v>
      </c>
      <c r="BB250" s="343">
        <v>1634</v>
      </c>
      <c r="BC250" s="343">
        <v>1627</v>
      </c>
      <c r="BD250" s="343">
        <v>1619</v>
      </c>
      <c r="BE250" s="343">
        <v>1620</v>
      </c>
      <c r="BF250" s="343">
        <v>1622</v>
      </c>
      <c r="BG250" s="343">
        <v>1631</v>
      </c>
      <c r="BH250" s="343">
        <v>1639</v>
      </c>
      <c r="BI250" s="343">
        <v>1653</v>
      </c>
      <c r="BJ250" s="343">
        <v>1660</v>
      </c>
      <c r="BK250" s="343">
        <v>1678</v>
      </c>
      <c r="BL250" s="343">
        <v>1687</v>
      </c>
      <c r="BM250" s="343">
        <v>1696</v>
      </c>
      <c r="BN250" s="343">
        <v>1704</v>
      </c>
      <c r="BO250" s="343">
        <v>1714</v>
      </c>
      <c r="BP250" s="343">
        <v>1721</v>
      </c>
      <c r="BQ250" s="343">
        <v>1730</v>
      </c>
      <c r="BR250" s="343">
        <v>1731</v>
      </c>
      <c r="BS250" s="343">
        <v>1739</v>
      </c>
      <c r="BT250" s="343">
        <v>1746</v>
      </c>
      <c r="BU250" s="343">
        <v>1748</v>
      </c>
      <c r="BV250" s="343">
        <v>1755</v>
      </c>
      <c r="BW250" s="343">
        <v>1756</v>
      </c>
      <c r="BX250" s="343">
        <v>1757</v>
      </c>
      <c r="BY250" s="343">
        <v>1757</v>
      </c>
      <c r="BZ250" s="343">
        <v>1759</v>
      </c>
      <c r="CA250" s="343">
        <v>1756</v>
      </c>
      <c r="CB250" s="343">
        <v>1750</v>
      </c>
      <c r="CC250" s="343">
        <v>1743</v>
      </c>
      <c r="CD250" s="343">
        <v>1743</v>
      </c>
      <c r="CE250" s="343">
        <v>1739</v>
      </c>
      <c r="CF250" s="343">
        <v>1738</v>
      </c>
    </row>
    <row r="251" spans="1:84" x14ac:dyDescent="0.3">
      <c r="A251" s="342" t="s">
        <v>1508</v>
      </c>
      <c r="B251" s="342"/>
      <c r="C251" s="342"/>
      <c r="D251" s="343">
        <v>1770</v>
      </c>
      <c r="E251" s="343">
        <v>1787</v>
      </c>
      <c r="F251" s="343">
        <v>1815</v>
      </c>
      <c r="G251" s="343">
        <v>1785</v>
      </c>
      <c r="H251" s="343">
        <v>1648</v>
      </c>
      <c r="I251" s="343">
        <v>1700</v>
      </c>
      <c r="J251" s="343">
        <v>1672</v>
      </c>
      <c r="K251" s="343">
        <v>1644</v>
      </c>
      <c r="L251" s="343">
        <v>1610</v>
      </c>
      <c r="M251" s="343">
        <v>1649</v>
      </c>
      <c r="N251" s="343">
        <v>1577</v>
      </c>
      <c r="O251" s="343">
        <v>1590</v>
      </c>
      <c r="P251" s="343">
        <v>1682</v>
      </c>
      <c r="Q251" s="343">
        <v>1687</v>
      </c>
      <c r="R251" s="343">
        <v>1725</v>
      </c>
      <c r="S251" s="343">
        <v>1704</v>
      </c>
      <c r="T251" s="343">
        <v>1697</v>
      </c>
      <c r="U251" s="343">
        <v>1608</v>
      </c>
      <c r="V251" s="343">
        <v>1587</v>
      </c>
      <c r="W251" s="343">
        <v>1597</v>
      </c>
      <c r="X251" s="343">
        <v>1461</v>
      </c>
      <c r="Y251" s="343">
        <v>1496</v>
      </c>
      <c r="Z251" s="343">
        <v>1429</v>
      </c>
      <c r="AA251" s="343">
        <v>1488</v>
      </c>
      <c r="AB251" s="343">
        <v>1454</v>
      </c>
      <c r="AC251" s="343">
        <v>1413</v>
      </c>
      <c r="AD251" s="343">
        <v>1426</v>
      </c>
      <c r="AE251" s="343">
        <v>1485</v>
      </c>
      <c r="AF251" s="343">
        <v>1531</v>
      </c>
      <c r="AG251" s="343">
        <v>1526</v>
      </c>
      <c r="AH251" s="343">
        <v>1523</v>
      </c>
      <c r="AI251" s="343">
        <v>1619</v>
      </c>
      <c r="AJ251" s="343">
        <v>1577</v>
      </c>
      <c r="AK251" s="343">
        <v>1663</v>
      </c>
      <c r="AL251" s="343">
        <v>1662</v>
      </c>
      <c r="AM251" s="343">
        <v>1650</v>
      </c>
      <c r="AN251" s="343">
        <v>1652</v>
      </c>
      <c r="AO251" s="343">
        <v>1669</v>
      </c>
      <c r="AP251" s="343">
        <v>1636</v>
      </c>
      <c r="AQ251" s="343">
        <v>1651</v>
      </c>
      <c r="AR251" s="343">
        <v>1635</v>
      </c>
      <c r="AS251" s="343">
        <v>1656</v>
      </c>
      <c r="AT251" s="343">
        <v>1697</v>
      </c>
      <c r="AU251" s="343">
        <v>1734</v>
      </c>
      <c r="AV251" s="343">
        <v>1729</v>
      </c>
      <c r="AW251" s="343">
        <v>1727</v>
      </c>
      <c r="AX251" s="343">
        <v>1706</v>
      </c>
      <c r="AY251" s="343">
        <v>1699</v>
      </c>
      <c r="AZ251" s="343">
        <v>1675</v>
      </c>
      <c r="BA251" s="343">
        <v>1660</v>
      </c>
      <c r="BB251" s="343">
        <v>1650</v>
      </c>
      <c r="BC251" s="343">
        <v>1640</v>
      </c>
      <c r="BD251" s="343">
        <v>1632</v>
      </c>
      <c r="BE251" s="343">
        <v>1623</v>
      </c>
      <c r="BF251" s="343">
        <v>1623</v>
      </c>
      <c r="BG251" s="343">
        <v>1625</v>
      </c>
      <c r="BH251" s="343">
        <v>1634</v>
      </c>
      <c r="BI251" s="343">
        <v>1643</v>
      </c>
      <c r="BJ251" s="343">
        <v>1657</v>
      </c>
      <c r="BK251" s="343">
        <v>1665</v>
      </c>
      <c r="BL251" s="343">
        <v>1683</v>
      </c>
      <c r="BM251" s="343">
        <v>1691</v>
      </c>
      <c r="BN251" s="343">
        <v>1701</v>
      </c>
      <c r="BO251" s="343">
        <v>1709</v>
      </c>
      <c r="BP251" s="343">
        <v>1720</v>
      </c>
      <c r="BQ251" s="343">
        <v>1727</v>
      </c>
      <c r="BR251" s="343">
        <v>1737</v>
      </c>
      <c r="BS251" s="343">
        <v>1737</v>
      </c>
      <c r="BT251" s="343">
        <v>1744</v>
      </c>
      <c r="BU251" s="343">
        <v>1753</v>
      </c>
      <c r="BV251" s="343">
        <v>1755</v>
      </c>
      <c r="BW251" s="343">
        <v>1762</v>
      </c>
      <c r="BX251" s="343">
        <v>1763</v>
      </c>
      <c r="BY251" s="343">
        <v>1763</v>
      </c>
      <c r="BZ251" s="343">
        <v>1763</v>
      </c>
      <c r="CA251" s="343">
        <v>1765</v>
      </c>
      <c r="CB251" s="343">
        <v>1762</v>
      </c>
      <c r="CC251" s="343">
        <v>1757</v>
      </c>
      <c r="CD251" s="343">
        <v>1750</v>
      </c>
      <c r="CE251" s="343">
        <v>1750</v>
      </c>
      <c r="CF251" s="343">
        <v>1746</v>
      </c>
    </row>
    <row r="252" spans="1:84" x14ac:dyDescent="0.3">
      <c r="A252" s="342" t="s">
        <v>1509</v>
      </c>
      <c r="B252" s="342"/>
      <c r="C252" s="342"/>
      <c r="D252" s="343">
        <v>1701</v>
      </c>
      <c r="E252" s="343">
        <v>1777</v>
      </c>
      <c r="F252" s="343">
        <v>1791</v>
      </c>
      <c r="G252" s="343">
        <v>1811</v>
      </c>
      <c r="H252" s="343">
        <v>1793</v>
      </c>
      <c r="I252" s="343">
        <v>1653</v>
      </c>
      <c r="J252" s="343">
        <v>1700</v>
      </c>
      <c r="K252" s="343">
        <v>1671</v>
      </c>
      <c r="L252" s="343">
        <v>1651</v>
      </c>
      <c r="M252" s="343">
        <v>1617</v>
      </c>
      <c r="N252" s="343">
        <v>1645</v>
      </c>
      <c r="O252" s="343">
        <v>1571</v>
      </c>
      <c r="P252" s="343">
        <v>1603</v>
      </c>
      <c r="Q252" s="343">
        <v>1689</v>
      </c>
      <c r="R252" s="343">
        <v>1695</v>
      </c>
      <c r="S252" s="343">
        <v>1721</v>
      </c>
      <c r="T252" s="343">
        <v>1718</v>
      </c>
      <c r="U252" s="343">
        <v>1709</v>
      </c>
      <c r="V252" s="343">
        <v>1625</v>
      </c>
      <c r="W252" s="343">
        <v>1594</v>
      </c>
      <c r="X252" s="343">
        <v>1604</v>
      </c>
      <c r="Y252" s="343">
        <v>1464</v>
      </c>
      <c r="Z252" s="343">
        <v>1501</v>
      </c>
      <c r="AA252" s="343">
        <v>1447</v>
      </c>
      <c r="AB252" s="343">
        <v>1492</v>
      </c>
      <c r="AC252" s="343">
        <v>1455</v>
      </c>
      <c r="AD252" s="343">
        <v>1419</v>
      </c>
      <c r="AE252" s="343">
        <v>1434</v>
      </c>
      <c r="AF252" s="343">
        <v>1494</v>
      </c>
      <c r="AG252" s="343">
        <v>1538</v>
      </c>
      <c r="AH252" s="343">
        <v>1534</v>
      </c>
      <c r="AI252" s="343">
        <v>1529</v>
      </c>
      <c r="AJ252" s="343">
        <v>1625</v>
      </c>
      <c r="AK252" s="343">
        <v>1584</v>
      </c>
      <c r="AL252" s="343">
        <v>1671</v>
      </c>
      <c r="AM252" s="343">
        <v>1669</v>
      </c>
      <c r="AN252" s="343">
        <v>1658</v>
      </c>
      <c r="AO252" s="343">
        <v>1660</v>
      </c>
      <c r="AP252" s="343">
        <v>1675</v>
      </c>
      <c r="AQ252" s="343">
        <v>1642</v>
      </c>
      <c r="AR252" s="343">
        <v>1656</v>
      </c>
      <c r="AS252" s="343">
        <v>1642</v>
      </c>
      <c r="AT252" s="343">
        <v>1663</v>
      </c>
      <c r="AU252" s="343">
        <v>1705</v>
      </c>
      <c r="AV252" s="343">
        <v>1741</v>
      </c>
      <c r="AW252" s="343">
        <v>1736</v>
      </c>
      <c r="AX252" s="343">
        <v>1733</v>
      </c>
      <c r="AY252" s="343">
        <v>1712</v>
      </c>
      <c r="AZ252" s="343">
        <v>1705</v>
      </c>
      <c r="BA252" s="343">
        <v>1682</v>
      </c>
      <c r="BB252" s="343">
        <v>1667</v>
      </c>
      <c r="BC252" s="343">
        <v>1657</v>
      </c>
      <c r="BD252" s="343">
        <v>1646</v>
      </c>
      <c r="BE252" s="343">
        <v>1639</v>
      </c>
      <c r="BF252" s="343">
        <v>1630</v>
      </c>
      <c r="BG252" s="343">
        <v>1630</v>
      </c>
      <c r="BH252" s="343">
        <v>1632</v>
      </c>
      <c r="BI252" s="343">
        <v>1640</v>
      </c>
      <c r="BJ252" s="343">
        <v>1649</v>
      </c>
      <c r="BK252" s="343">
        <v>1663</v>
      </c>
      <c r="BL252" s="343">
        <v>1671</v>
      </c>
      <c r="BM252" s="343">
        <v>1689</v>
      </c>
      <c r="BN252" s="343">
        <v>1697</v>
      </c>
      <c r="BO252" s="343">
        <v>1707</v>
      </c>
      <c r="BP252" s="343">
        <v>1715</v>
      </c>
      <c r="BQ252" s="343">
        <v>1726</v>
      </c>
      <c r="BR252" s="343">
        <v>1733</v>
      </c>
      <c r="BS252" s="343">
        <v>1743</v>
      </c>
      <c r="BT252" s="343">
        <v>1743</v>
      </c>
      <c r="BU252" s="343">
        <v>1750</v>
      </c>
      <c r="BV252" s="343">
        <v>1760</v>
      </c>
      <c r="BW252" s="343">
        <v>1762</v>
      </c>
      <c r="BX252" s="343">
        <v>1769</v>
      </c>
      <c r="BY252" s="343">
        <v>1770</v>
      </c>
      <c r="BZ252" s="343">
        <v>1770</v>
      </c>
      <c r="CA252" s="343">
        <v>1770</v>
      </c>
      <c r="CB252" s="343">
        <v>1772</v>
      </c>
      <c r="CC252" s="343">
        <v>1769</v>
      </c>
      <c r="CD252" s="343">
        <v>1764</v>
      </c>
      <c r="CE252" s="343">
        <v>1757</v>
      </c>
      <c r="CF252" s="343">
        <v>1757</v>
      </c>
    </row>
    <row r="253" spans="1:84" x14ac:dyDescent="0.3">
      <c r="A253" s="342" t="s">
        <v>1510</v>
      </c>
      <c r="B253" s="342"/>
      <c r="C253" s="342"/>
      <c r="D253" s="343">
        <v>1640</v>
      </c>
      <c r="E253" s="343">
        <v>1701</v>
      </c>
      <c r="F253" s="343">
        <v>1777</v>
      </c>
      <c r="G253" s="343">
        <v>1782</v>
      </c>
      <c r="H253" s="343">
        <v>1812</v>
      </c>
      <c r="I253" s="343">
        <v>1792</v>
      </c>
      <c r="J253" s="343">
        <v>1664</v>
      </c>
      <c r="K253" s="343">
        <v>1707</v>
      </c>
      <c r="L253" s="343">
        <v>1667</v>
      </c>
      <c r="M253" s="343">
        <v>1650</v>
      </c>
      <c r="N253" s="343">
        <v>1617</v>
      </c>
      <c r="O253" s="343">
        <v>1641</v>
      </c>
      <c r="P253" s="343">
        <v>1580</v>
      </c>
      <c r="Q253" s="343">
        <v>1607</v>
      </c>
      <c r="R253" s="343">
        <v>1694</v>
      </c>
      <c r="S253" s="343">
        <v>1714</v>
      </c>
      <c r="T253" s="343">
        <v>1725</v>
      </c>
      <c r="U253" s="343">
        <v>1723</v>
      </c>
      <c r="V253" s="343">
        <v>1712</v>
      </c>
      <c r="W253" s="343">
        <v>1636</v>
      </c>
      <c r="X253" s="343">
        <v>1600</v>
      </c>
      <c r="Y253" s="343">
        <v>1606</v>
      </c>
      <c r="Z253" s="343">
        <v>1477</v>
      </c>
      <c r="AA253" s="343">
        <v>1508</v>
      </c>
      <c r="AB253" s="343">
        <v>1461</v>
      </c>
      <c r="AC253" s="343">
        <v>1496</v>
      </c>
      <c r="AD253" s="343">
        <v>1458</v>
      </c>
      <c r="AE253" s="343">
        <v>1422</v>
      </c>
      <c r="AF253" s="343">
        <v>1434</v>
      </c>
      <c r="AG253" s="343">
        <v>1499</v>
      </c>
      <c r="AH253" s="343">
        <v>1542</v>
      </c>
      <c r="AI253" s="343">
        <v>1540</v>
      </c>
      <c r="AJ253" s="343">
        <v>1533</v>
      </c>
      <c r="AK253" s="343">
        <v>1634</v>
      </c>
      <c r="AL253" s="343">
        <v>1592</v>
      </c>
      <c r="AM253" s="343">
        <v>1679</v>
      </c>
      <c r="AN253" s="343">
        <v>1676</v>
      </c>
      <c r="AO253" s="343">
        <v>1662</v>
      </c>
      <c r="AP253" s="343">
        <v>1667</v>
      </c>
      <c r="AQ253" s="343">
        <v>1681</v>
      </c>
      <c r="AR253" s="343">
        <v>1649</v>
      </c>
      <c r="AS253" s="343">
        <v>1662</v>
      </c>
      <c r="AT253" s="343">
        <v>1650</v>
      </c>
      <c r="AU253" s="343">
        <v>1670</v>
      </c>
      <c r="AV253" s="343">
        <v>1714</v>
      </c>
      <c r="AW253" s="343">
        <v>1750</v>
      </c>
      <c r="AX253" s="343">
        <v>1745</v>
      </c>
      <c r="AY253" s="343">
        <v>1742</v>
      </c>
      <c r="AZ253" s="343">
        <v>1721</v>
      </c>
      <c r="BA253" s="343">
        <v>1714</v>
      </c>
      <c r="BB253" s="343">
        <v>1691</v>
      </c>
      <c r="BC253" s="343">
        <v>1676</v>
      </c>
      <c r="BD253" s="343">
        <v>1666</v>
      </c>
      <c r="BE253" s="343">
        <v>1654</v>
      </c>
      <c r="BF253" s="343">
        <v>1647</v>
      </c>
      <c r="BG253" s="343">
        <v>1638</v>
      </c>
      <c r="BH253" s="343">
        <v>1638</v>
      </c>
      <c r="BI253" s="343">
        <v>1640</v>
      </c>
      <c r="BJ253" s="343">
        <v>1648</v>
      </c>
      <c r="BK253" s="343">
        <v>1658</v>
      </c>
      <c r="BL253" s="343">
        <v>1672</v>
      </c>
      <c r="BM253" s="343">
        <v>1680</v>
      </c>
      <c r="BN253" s="343">
        <v>1698</v>
      </c>
      <c r="BO253" s="343">
        <v>1706</v>
      </c>
      <c r="BP253" s="343">
        <v>1716</v>
      </c>
      <c r="BQ253" s="343">
        <v>1724</v>
      </c>
      <c r="BR253" s="343">
        <v>1734</v>
      </c>
      <c r="BS253" s="343">
        <v>1741</v>
      </c>
      <c r="BT253" s="343">
        <v>1751</v>
      </c>
      <c r="BU253" s="343">
        <v>1751</v>
      </c>
      <c r="BV253" s="343">
        <v>1758</v>
      </c>
      <c r="BW253" s="343">
        <v>1769</v>
      </c>
      <c r="BX253" s="343">
        <v>1771</v>
      </c>
      <c r="BY253" s="343">
        <v>1778</v>
      </c>
      <c r="BZ253" s="343">
        <v>1778</v>
      </c>
      <c r="CA253" s="343">
        <v>1778</v>
      </c>
      <c r="CB253" s="343">
        <v>1777</v>
      </c>
      <c r="CC253" s="343">
        <v>1779</v>
      </c>
      <c r="CD253" s="343">
        <v>1775</v>
      </c>
      <c r="CE253" s="343">
        <v>1770</v>
      </c>
      <c r="CF253" s="343">
        <v>1763</v>
      </c>
    </row>
    <row r="254" spans="1:84" x14ac:dyDescent="0.3">
      <c r="A254" s="342" t="s">
        <v>1511</v>
      </c>
      <c r="B254" s="342"/>
      <c r="C254" s="342"/>
      <c r="D254" s="343">
        <v>1723</v>
      </c>
      <c r="E254" s="343">
        <v>1641</v>
      </c>
      <c r="F254" s="343">
        <v>1706</v>
      </c>
      <c r="G254" s="343">
        <v>1783</v>
      </c>
      <c r="H254" s="343">
        <v>1781</v>
      </c>
      <c r="I254" s="343">
        <v>1807</v>
      </c>
      <c r="J254" s="343">
        <v>1786</v>
      </c>
      <c r="K254" s="343">
        <v>1665</v>
      </c>
      <c r="L254" s="343">
        <v>1708</v>
      </c>
      <c r="M254" s="343">
        <v>1679</v>
      </c>
      <c r="N254" s="343">
        <v>1647</v>
      </c>
      <c r="O254" s="343">
        <v>1617</v>
      </c>
      <c r="P254" s="343">
        <v>1648</v>
      </c>
      <c r="Q254" s="343">
        <v>1582</v>
      </c>
      <c r="R254" s="343">
        <v>1614</v>
      </c>
      <c r="S254" s="343">
        <v>1694</v>
      </c>
      <c r="T254" s="343">
        <v>1710</v>
      </c>
      <c r="U254" s="343">
        <v>1733</v>
      </c>
      <c r="V254" s="343">
        <v>1732</v>
      </c>
      <c r="W254" s="343">
        <v>1718</v>
      </c>
      <c r="X254" s="343">
        <v>1630</v>
      </c>
      <c r="Y254" s="343">
        <v>1620</v>
      </c>
      <c r="Z254" s="343">
        <v>1617</v>
      </c>
      <c r="AA254" s="343">
        <v>1487</v>
      </c>
      <c r="AB254" s="343">
        <v>1518</v>
      </c>
      <c r="AC254" s="343">
        <v>1460</v>
      </c>
      <c r="AD254" s="343">
        <v>1505</v>
      </c>
      <c r="AE254" s="343">
        <v>1464</v>
      </c>
      <c r="AF254" s="343">
        <v>1429</v>
      </c>
      <c r="AG254" s="343">
        <v>1440</v>
      </c>
      <c r="AH254" s="343">
        <v>1509</v>
      </c>
      <c r="AI254" s="343">
        <v>1550</v>
      </c>
      <c r="AJ254" s="343">
        <v>1551</v>
      </c>
      <c r="AK254" s="343">
        <v>1543</v>
      </c>
      <c r="AL254" s="343">
        <v>1644</v>
      </c>
      <c r="AM254" s="343">
        <v>1602</v>
      </c>
      <c r="AN254" s="343">
        <v>1691</v>
      </c>
      <c r="AO254" s="343">
        <v>1687</v>
      </c>
      <c r="AP254" s="343">
        <v>1672</v>
      </c>
      <c r="AQ254" s="343">
        <v>1676</v>
      </c>
      <c r="AR254" s="343">
        <v>1690</v>
      </c>
      <c r="AS254" s="343">
        <v>1658</v>
      </c>
      <c r="AT254" s="343">
        <v>1672</v>
      </c>
      <c r="AU254" s="343">
        <v>1661</v>
      </c>
      <c r="AV254" s="343">
        <v>1680</v>
      </c>
      <c r="AW254" s="343">
        <v>1723</v>
      </c>
      <c r="AX254" s="343">
        <v>1760</v>
      </c>
      <c r="AY254" s="343">
        <v>1755</v>
      </c>
      <c r="AZ254" s="343">
        <v>1752</v>
      </c>
      <c r="BA254" s="343">
        <v>1731</v>
      </c>
      <c r="BB254" s="343">
        <v>1724</v>
      </c>
      <c r="BC254" s="343">
        <v>1701</v>
      </c>
      <c r="BD254" s="343">
        <v>1686</v>
      </c>
      <c r="BE254" s="343">
        <v>1675</v>
      </c>
      <c r="BF254" s="343">
        <v>1664</v>
      </c>
      <c r="BG254" s="343">
        <v>1657</v>
      </c>
      <c r="BH254" s="343">
        <v>1648</v>
      </c>
      <c r="BI254" s="343">
        <v>1648</v>
      </c>
      <c r="BJ254" s="343">
        <v>1650</v>
      </c>
      <c r="BK254" s="343">
        <v>1658</v>
      </c>
      <c r="BL254" s="343">
        <v>1668</v>
      </c>
      <c r="BM254" s="343">
        <v>1684</v>
      </c>
      <c r="BN254" s="343">
        <v>1692</v>
      </c>
      <c r="BO254" s="343">
        <v>1710</v>
      </c>
      <c r="BP254" s="343">
        <v>1718</v>
      </c>
      <c r="BQ254" s="343">
        <v>1728</v>
      </c>
      <c r="BR254" s="343">
        <v>1736</v>
      </c>
      <c r="BS254" s="343">
        <v>1746</v>
      </c>
      <c r="BT254" s="343">
        <v>1753</v>
      </c>
      <c r="BU254" s="343">
        <v>1763</v>
      </c>
      <c r="BV254" s="343">
        <v>1763</v>
      </c>
      <c r="BW254" s="343">
        <v>1769</v>
      </c>
      <c r="BX254" s="343">
        <v>1780</v>
      </c>
      <c r="BY254" s="343">
        <v>1783</v>
      </c>
      <c r="BZ254" s="343">
        <v>1790</v>
      </c>
      <c r="CA254" s="343">
        <v>1787</v>
      </c>
      <c r="CB254" s="343">
        <v>1787</v>
      </c>
      <c r="CC254" s="343">
        <v>1786</v>
      </c>
      <c r="CD254" s="343">
        <v>1788</v>
      </c>
      <c r="CE254" s="343">
        <v>1784</v>
      </c>
      <c r="CF254" s="343">
        <v>1780</v>
      </c>
    </row>
    <row r="255" spans="1:84" x14ac:dyDescent="0.3">
      <c r="A255" s="342" t="s">
        <v>1512</v>
      </c>
      <c r="B255" s="342"/>
      <c r="C255" s="342"/>
      <c r="D255" s="343">
        <v>1732</v>
      </c>
      <c r="E255" s="343">
        <v>1722</v>
      </c>
      <c r="F255" s="343">
        <v>1655</v>
      </c>
      <c r="G255" s="343">
        <v>1701</v>
      </c>
      <c r="H255" s="343">
        <v>1789</v>
      </c>
      <c r="I255" s="343">
        <v>1773</v>
      </c>
      <c r="J255" s="343">
        <v>1805</v>
      </c>
      <c r="K255" s="343">
        <v>1782</v>
      </c>
      <c r="L255" s="343">
        <v>1665</v>
      </c>
      <c r="M255" s="343">
        <v>1714</v>
      </c>
      <c r="N255" s="343">
        <v>1680</v>
      </c>
      <c r="O255" s="343">
        <v>1657</v>
      </c>
      <c r="P255" s="343">
        <v>1622</v>
      </c>
      <c r="Q255" s="343">
        <v>1646</v>
      </c>
      <c r="R255" s="343">
        <v>1585</v>
      </c>
      <c r="S255" s="343">
        <v>1626</v>
      </c>
      <c r="T255" s="343">
        <v>1707</v>
      </c>
      <c r="U255" s="343">
        <v>1708</v>
      </c>
      <c r="V255" s="343">
        <v>1737</v>
      </c>
      <c r="W255" s="343">
        <v>1734</v>
      </c>
      <c r="X255" s="343">
        <v>1735</v>
      </c>
      <c r="Y255" s="343">
        <v>1635</v>
      </c>
      <c r="Z255" s="343">
        <v>1630</v>
      </c>
      <c r="AA255" s="343">
        <v>1620</v>
      </c>
      <c r="AB255" s="343">
        <v>1487</v>
      </c>
      <c r="AC255" s="343">
        <v>1523</v>
      </c>
      <c r="AD255" s="343">
        <v>1453</v>
      </c>
      <c r="AE255" s="343">
        <v>1504</v>
      </c>
      <c r="AF255" s="343">
        <v>1461</v>
      </c>
      <c r="AG255" s="343">
        <v>1426</v>
      </c>
      <c r="AH255" s="343">
        <v>1437</v>
      </c>
      <c r="AI255" s="343">
        <v>1506</v>
      </c>
      <c r="AJ255" s="343">
        <v>1549</v>
      </c>
      <c r="AK255" s="343">
        <v>1548</v>
      </c>
      <c r="AL255" s="343">
        <v>1542</v>
      </c>
      <c r="AM255" s="343">
        <v>1640</v>
      </c>
      <c r="AN255" s="343">
        <v>1601</v>
      </c>
      <c r="AO255" s="343">
        <v>1687</v>
      </c>
      <c r="AP255" s="343">
        <v>1683</v>
      </c>
      <c r="AQ255" s="343">
        <v>1670</v>
      </c>
      <c r="AR255" s="343">
        <v>1673</v>
      </c>
      <c r="AS255" s="343">
        <v>1684</v>
      </c>
      <c r="AT255" s="343">
        <v>1653</v>
      </c>
      <c r="AU255" s="343">
        <v>1665</v>
      </c>
      <c r="AV255" s="343">
        <v>1654</v>
      </c>
      <c r="AW255" s="343">
        <v>1675</v>
      </c>
      <c r="AX255" s="343">
        <v>1717</v>
      </c>
      <c r="AY255" s="343">
        <v>1757</v>
      </c>
      <c r="AZ255" s="343">
        <v>1750</v>
      </c>
      <c r="BA255" s="343">
        <v>1747</v>
      </c>
      <c r="BB255" s="343">
        <v>1725</v>
      </c>
      <c r="BC255" s="343">
        <v>1718</v>
      </c>
      <c r="BD255" s="343">
        <v>1696</v>
      </c>
      <c r="BE255" s="343">
        <v>1681</v>
      </c>
      <c r="BF255" s="343">
        <v>1671</v>
      </c>
      <c r="BG255" s="343">
        <v>1659</v>
      </c>
      <c r="BH255" s="343">
        <v>1650</v>
      </c>
      <c r="BI255" s="343">
        <v>1644</v>
      </c>
      <c r="BJ255" s="343">
        <v>1643</v>
      </c>
      <c r="BK255" s="343">
        <v>1644</v>
      </c>
      <c r="BL255" s="343">
        <v>1653</v>
      </c>
      <c r="BM255" s="343">
        <v>1662</v>
      </c>
      <c r="BN255" s="343">
        <v>1679</v>
      </c>
      <c r="BO255" s="343">
        <v>1687</v>
      </c>
      <c r="BP255" s="343">
        <v>1704</v>
      </c>
      <c r="BQ255" s="343">
        <v>1712</v>
      </c>
      <c r="BR255" s="343">
        <v>1723</v>
      </c>
      <c r="BS255" s="343">
        <v>1729</v>
      </c>
      <c r="BT255" s="343">
        <v>1740</v>
      </c>
      <c r="BU255" s="343">
        <v>1747</v>
      </c>
      <c r="BV255" s="343">
        <v>1756</v>
      </c>
      <c r="BW255" s="343">
        <v>1758</v>
      </c>
      <c r="BX255" s="343">
        <v>1765</v>
      </c>
      <c r="BY255" s="343">
        <v>1774</v>
      </c>
      <c r="BZ255" s="343">
        <v>1778</v>
      </c>
      <c r="CA255" s="343">
        <v>1786</v>
      </c>
      <c r="CB255" s="343">
        <v>1783</v>
      </c>
      <c r="CC255" s="343">
        <v>1782</v>
      </c>
      <c r="CD255" s="343">
        <v>1782</v>
      </c>
      <c r="CE255" s="343">
        <v>1784</v>
      </c>
      <c r="CF255" s="343">
        <v>1780</v>
      </c>
    </row>
    <row r="256" spans="1:84" x14ac:dyDescent="0.3">
      <c r="A256" s="342" t="s">
        <v>1513</v>
      </c>
      <c r="B256" s="342"/>
      <c r="C256" s="342"/>
      <c r="D256" s="343">
        <v>1902</v>
      </c>
      <c r="E256" s="343">
        <v>1720</v>
      </c>
      <c r="F256" s="343">
        <v>1724</v>
      </c>
      <c r="G256" s="343">
        <v>1649</v>
      </c>
      <c r="H256" s="343">
        <v>1708</v>
      </c>
      <c r="I256" s="343">
        <v>1781</v>
      </c>
      <c r="J256" s="343">
        <v>1784</v>
      </c>
      <c r="K256" s="343">
        <v>1803</v>
      </c>
      <c r="L256" s="343">
        <v>1779</v>
      </c>
      <c r="M256" s="343">
        <v>1679</v>
      </c>
      <c r="N256" s="343">
        <v>1724</v>
      </c>
      <c r="O256" s="343">
        <v>1673</v>
      </c>
      <c r="P256" s="343">
        <v>1648</v>
      </c>
      <c r="Q256" s="343">
        <v>1624</v>
      </c>
      <c r="R256" s="343">
        <v>1649</v>
      </c>
      <c r="S256" s="343">
        <v>1590</v>
      </c>
      <c r="T256" s="343">
        <v>1642</v>
      </c>
      <c r="U256" s="343">
        <v>1723</v>
      </c>
      <c r="V256" s="343">
        <v>1714</v>
      </c>
      <c r="W256" s="343">
        <v>1750</v>
      </c>
      <c r="X256" s="343">
        <v>1736</v>
      </c>
      <c r="Y256" s="343">
        <v>1726</v>
      </c>
      <c r="Z256" s="343">
        <v>1654</v>
      </c>
      <c r="AA256" s="343">
        <v>1631</v>
      </c>
      <c r="AB256" s="343">
        <v>1639</v>
      </c>
      <c r="AC256" s="343">
        <v>1499</v>
      </c>
      <c r="AD256" s="343">
        <v>1541</v>
      </c>
      <c r="AE256" s="343">
        <v>1464</v>
      </c>
      <c r="AF256" s="343">
        <v>1514</v>
      </c>
      <c r="AG256" s="343">
        <v>1470</v>
      </c>
      <c r="AH256" s="343">
        <v>1436</v>
      </c>
      <c r="AI256" s="343">
        <v>1446</v>
      </c>
      <c r="AJ256" s="343">
        <v>1515</v>
      </c>
      <c r="AK256" s="343">
        <v>1559</v>
      </c>
      <c r="AL256" s="343">
        <v>1557</v>
      </c>
      <c r="AM256" s="343">
        <v>1552</v>
      </c>
      <c r="AN256" s="343">
        <v>1651</v>
      </c>
      <c r="AO256" s="343">
        <v>1614</v>
      </c>
      <c r="AP256" s="343">
        <v>1699</v>
      </c>
      <c r="AQ256" s="343">
        <v>1696</v>
      </c>
      <c r="AR256" s="343">
        <v>1679</v>
      </c>
      <c r="AS256" s="343">
        <v>1684</v>
      </c>
      <c r="AT256" s="343">
        <v>1695</v>
      </c>
      <c r="AU256" s="343">
        <v>1661</v>
      </c>
      <c r="AV256" s="343">
        <v>1675</v>
      </c>
      <c r="AW256" s="343">
        <v>1664</v>
      </c>
      <c r="AX256" s="343">
        <v>1685</v>
      </c>
      <c r="AY256" s="343">
        <v>1727</v>
      </c>
      <c r="AZ256" s="343">
        <v>1767</v>
      </c>
      <c r="BA256" s="343">
        <v>1761</v>
      </c>
      <c r="BB256" s="343">
        <v>1757</v>
      </c>
      <c r="BC256" s="343">
        <v>1735</v>
      </c>
      <c r="BD256" s="343">
        <v>1728</v>
      </c>
      <c r="BE256" s="343">
        <v>1706</v>
      </c>
      <c r="BF256" s="343">
        <v>1691</v>
      </c>
      <c r="BG256" s="343">
        <v>1681</v>
      </c>
      <c r="BH256" s="343">
        <v>1670</v>
      </c>
      <c r="BI256" s="343">
        <v>1660</v>
      </c>
      <c r="BJ256" s="343">
        <v>1654</v>
      </c>
      <c r="BK256" s="343">
        <v>1653</v>
      </c>
      <c r="BL256" s="343">
        <v>1654</v>
      </c>
      <c r="BM256" s="343">
        <v>1663</v>
      </c>
      <c r="BN256" s="343">
        <v>1673</v>
      </c>
      <c r="BO256" s="343">
        <v>1691</v>
      </c>
      <c r="BP256" s="343">
        <v>1699</v>
      </c>
      <c r="BQ256" s="343">
        <v>1715</v>
      </c>
      <c r="BR256" s="343">
        <v>1723</v>
      </c>
      <c r="BS256" s="343">
        <v>1735</v>
      </c>
      <c r="BT256" s="343">
        <v>1740</v>
      </c>
      <c r="BU256" s="343">
        <v>1751</v>
      </c>
      <c r="BV256" s="343">
        <v>1759</v>
      </c>
      <c r="BW256" s="343">
        <v>1767</v>
      </c>
      <c r="BX256" s="343">
        <v>1770</v>
      </c>
      <c r="BY256" s="343">
        <v>1778</v>
      </c>
      <c r="BZ256" s="343">
        <v>1786</v>
      </c>
      <c r="CA256" s="343">
        <v>1790</v>
      </c>
      <c r="CB256" s="343">
        <v>1797</v>
      </c>
      <c r="CC256" s="343">
        <v>1795</v>
      </c>
      <c r="CD256" s="343">
        <v>1795</v>
      </c>
      <c r="CE256" s="343">
        <v>1793</v>
      </c>
      <c r="CF256" s="343">
        <v>1796</v>
      </c>
    </row>
    <row r="257" spans="1:84" x14ac:dyDescent="0.3">
      <c r="A257" s="342" t="s">
        <v>1514</v>
      </c>
      <c r="B257" s="342"/>
      <c r="C257" s="342"/>
      <c r="D257" s="343">
        <v>1940</v>
      </c>
      <c r="E257" s="343">
        <v>1910</v>
      </c>
      <c r="F257" s="343">
        <v>1717</v>
      </c>
      <c r="G257" s="343">
        <v>1731</v>
      </c>
      <c r="H257" s="343">
        <v>1660</v>
      </c>
      <c r="I257" s="343">
        <v>1715</v>
      </c>
      <c r="J257" s="343">
        <v>1774</v>
      </c>
      <c r="K257" s="343">
        <v>1793</v>
      </c>
      <c r="L257" s="343">
        <v>1810</v>
      </c>
      <c r="M257" s="343">
        <v>1801</v>
      </c>
      <c r="N257" s="343">
        <v>1680</v>
      </c>
      <c r="O257" s="343">
        <v>1732</v>
      </c>
      <c r="P257" s="343">
        <v>1688</v>
      </c>
      <c r="Q257" s="343">
        <v>1651</v>
      </c>
      <c r="R257" s="343">
        <v>1643</v>
      </c>
      <c r="S257" s="343">
        <v>1664</v>
      </c>
      <c r="T257" s="343">
        <v>1598</v>
      </c>
      <c r="U257" s="343">
        <v>1637</v>
      </c>
      <c r="V257" s="343">
        <v>1722</v>
      </c>
      <c r="W257" s="343">
        <v>1721</v>
      </c>
      <c r="X257" s="343">
        <v>1757</v>
      </c>
      <c r="Y257" s="343">
        <v>1736</v>
      </c>
      <c r="Z257" s="343">
        <v>1743</v>
      </c>
      <c r="AA257" s="343">
        <v>1658</v>
      </c>
      <c r="AB257" s="343">
        <v>1650</v>
      </c>
      <c r="AC257" s="343">
        <v>1640</v>
      </c>
      <c r="AD257" s="343">
        <v>1511</v>
      </c>
      <c r="AE257" s="343">
        <v>1551</v>
      </c>
      <c r="AF257" s="343">
        <v>1475</v>
      </c>
      <c r="AG257" s="343">
        <v>1525</v>
      </c>
      <c r="AH257" s="343">
        <v>1480</v>
      </c>
      <c r="AI257" s="343">
        <v>1447</v>
      </c>
      <c r="AJ257" s="343">
        <v>1454</v>
      </c>
      <c r="AK257" s="343">
        <v>1526</v>
      </c>
      <c r="AL257" s="343">
        <v>1568</v>
      </c>
      <c r="AM257" s="343">
        <v>1566</v>
      </c>
      <c r="AN257" s="343">
        <v>1560</v>
      </c>
      <c r="AO257" s="343">
        <v>1659</v>
      </c>
      <c r="AP257" s="343">
        <v>1621</v>
      </c>
      <c r="AQ257" s="343">
        <v>1706</v>
      </c>
      <c r="AR257" s="343">
        <v>1702</v>
      </c>
      <c r="AS257" s="343">
        <v>1687</v>
      </c>
      <c r="AT257" s="343">
        <v>1691</v>
      </c>
      <c r="AU257" s="343">
        <v>1702</v>
      </c>
      <c r="AV257" s="343">
        <v>1666</v>
      </c>
      <c r="AW257" s="343">
        <v>1679</v>
      </c>
      <c r="AX257" s="343">
        <v>1669</v>
      </c>
      <c r="AY257" s="343">
        <v>1692</v>
      </c>
      <c r="AZ257" s="343">
        <v>1736</v>
      </c>
      <c r="BA257" s="343">
        <v>1777</v>
      </c>
      <c r="BB257" s="343">
        <v>1771</v>
      </c>
      <c r="BC257" s="343">
        <v>1767</v>
      </c>
      <c r="BD257" s="343">
        <v>1747</v>
      </c>
      <c r="BE257" s="343">
        <v>1738</v>
      </c>
      <c r="BF257" s="343">
        <v>1716</v>
      </c>
      <c r="BG257" s="343">
        <v>1700</v>
      </c>
      <c r="BH257" s="343">
        <v>1689</v>
      </c>
      <c r="BI257" s="343">
        <v>1677</v>
      </c>
      <c r="BJ257" s="343">
        <v>1667</v>
      </c>
      <c r="BK257" s="343">
        <v>1660</v>
      </c>
      <c r="BL257" s="343">
        <v>1659</v>
      </c>
      <c r="BM257" s="343">
        <v>1661</v>
      </c>
      <c r="BN257" s="343">
        <v>1669</v>
      </c>
      <c r="BO257" s="343">
        <v>1680</v>
      </c>
      <c r="BP257" s="343">
        <v>1698</v>
      </c>
      <c r="BQ257" s="343">
        <v>1706</v>
      </c>
      <c r="BR257" s="343">
        <v>1724</v>
      </c>
      <c r="BS257" s="343">
        <v>1732</v>
      </c>
      <c r="BT257" s="343">
        <v>1743</v>
      </c>
      <c r="BU257" s="343">
        <v>1749</v>
      </c>
      <c r="BV257" s="343">
        <v>1759</v>
      </c>
      <c r="BW257" s="343">
        <v>1767</v>
      </c>
      <c r="BX257" s="343">
        <v>1775</v>
      </c>
      <c r="BY257" s="343">
        <v>1778</v>
      </c>
      <c r="BZ257" s="343">
        <v>1786</v>
      </c>
      <c r="CA257" s="343">
        <v>1794</v>
      </c>
      <c r="CB257" s="343">
        <v>1798</v>
      </c>
      <c r="CC257" s="343">
        <v>1804</v>
      </c>
      <c r="CD257" s="343">
        <v>1802</v>
      </c>
      <c r="CE257" s="343">
        <v>1802</v>
      </c>
      <c r="CF257" s="343">
        <v>1801</v>
      </c>
    </row>
    <row r="258" spans="1:84" x14ac:dyDescent="0.3">
      <c r="A258" s="342" t="s">
        <v>1515</v>
      </c>
      <c r="B258" s="342"/>
      <c r="C258" s="342"/>
      <c r="D258" s="343">
        <v>2063</v>
      </c>
      <c r="E258" s="343">
        <v>1947</v>
      </c>
      <c r="F258" s="343">
        <v>1913</v>
      </c>
      <c r="G258" s="343">
        <v>1729</v>
      </c>
      <c r="H258" s="343">
        <v>1734</v>
      </c>
      <c r="I258" s="343">
        <v>1664</v>
      </c>
      <c r="J258" s="343">
        <v>1710</v>
      </c>
      <c r="K258" s="343">
        <v>1763</v>
      </c>
      <c r="L258" s="343">
        <v>1790</v>
      </c>
      <c r="M258" s="343">
        <v>1801</v>
      </c>
      <c r="N258" s="343">
        <v>1810</v>
      </c>
      <c r="O258" s="343">
        <v>1687</v>
      </c>
      <c r="P258" s="343">
        <v>1735</v>
      </c>
      <c r="Q258" s="343">
        <v>1696</v>
      </c>
      <c r="R258" s="343">
        <v>1668</v>
      </c>
      <c r="S258" s="343">
        <v>1647</v>
      </c>
      <c r="T258" s="343">
        <v>1678</v>
      </c>
      <c r="U258" s="343">
        <v>1633</v>
      </c>
      <c r="V258" s="343">
        <v>1682</v>
      </c>
      <c r="W258" s="343">
        <v>1726</v>
      </c>
      <c r="X258" s="343">
        <v>1739</v>
      </c>
      <c r="Y258" s="343">
        <v>1773</v>
      </c>
      <c r="Z258" s="343">
        <v>1745</v>
      </c>
      <c r="AA258" s="343">
        <v>1736</v>
      </c>
      <c r="AB258" s="343">
        <v>1670</v>
      </c>
      <c r="AC258" s="343">
        <v>1654</v>
      </c>
      <c r="AD258" s="343">
        <v>1655</v>
      </c>
      <c r="AE258" s="343">
        <v>1515</v>
      </c>
      <c r="AF258" s="343">
        <v>1558</v>
      </c>
      <c r="AG258" s="343">
        <v>1481</v>
      </c>
      <c r="AH258" s="343">
        <v>1535</v>
      </c>
      <c r="AI258" s="343">
        <v>1489</v>
      </c>
      <c r="AJ258" s="343">
        <v>1457</v>
      </c>
      <c r="AK258" s="343">
        <v>1460</v>
      </c>
      <c r="AL258" s="343">
        <v>1529</v>
      </c>
      <c r="AM258" s="343">
        <v>1574</v>
      </c>
      <c r="AN258" s="343">
        <v>1569</v>
      </c>
      <c r="AO258" s="343">
        <v>1564</v>
      </c>
      <c r="AP258" s="343">
        <v>1658</v>
      </c>
      <c r="AQ258" s="343">
        <v>1624</v>
      </c>
      <c r="AR258" s="343">
        <v>1711</v>
      </c>
      <c r="AS258" s="343">
        <v>1706</v>
      </c>
      <c r="AT258" s="343">
        <v>1691</v>
      </c>
      <c r="AU258" s="343">
        <v>1696</v>
      </c>
      <c r="AV258" s="343">
        <v>1706</v>
      </c>
      <c r="AW258" s="343">
        <v>1670</v>
      </c>
      <c r="AX258" s="343">
        <v>1682</v>
      </c>
      <c r="AY258" s="343">
        <v>1675</v>
      </c>
      <c r="AZ258" s="343">
        <v>1695</v>
      </c>
      <c r="BA258" s="343">
        <v>1737</v>
      </c>
      <c r="BB258" s="343">
        <v>1780</v>
      </c>
      <c r="BC258" s="343">
        <v>1773</v>
      </c>
      <c r="BD258" s="343">
        <v>1770</v>
      </c>
      <c r="BE258" s="343">
        <v>1750</v>
      </c>
      <c r="BF258" s="343">
        <v>1740</v>
      </c>
      <c r="BG258" s="343">
        <v>1718</v>
      </c>
      <c r="BH258" s="343">
        <v>1699</v>
      </c>
      <c r="BI258" s="343">
        <v>1691</v>
      </c>
      <c r="BJ258" s="343">
        <v>1680</v>
      </c>
      <c r="BK258" s="343">
        <v>1670</v>
      </c>
      <c r="BL258" s="343">
        <v>1663</v>
      </c>
      <c r="BM258" s="343">
        <v>1662</v>
      </c>
      <c r="BN258" s="343">
        <v>1665</v>
      </c>
      <c r="BO258" s="343">
        <v>1672</v>
      </c>
      <c r="BP258" s="343">
        <v>1682</v>
      </c>
      <c r="BQ258" s="343">
        <v>1700</v>
      </c>
      <c r="BR258" s="343">
        <v>1708</v>
      </c>
      <c r="BS258" s="343">
        <v>1729</v>
      </c>
      <c r="BT258" s="343">
        <v>1736</v>
      </c>
      <c r="BU258" s="343">
        <v>1747</v>
      </c>
      <c r="BV258" s="343">
        <v>1753</v>
      </c>
      <c r="BW258" s="343">
        <v>1762</v>
      </c>
      <c r="BX258" s="343">
        <v>1770</v>
      </c>
      <c r="BY258" s="343">
        <v>1778</v>
      </c>
      <c r="BZ258" s="343">
        <v>1780</v>
      </c>
      <c r="CA258" s="343">
        <v>1788</v>
      </c>
      <c r="CB258" s="343">
        <v>1796</v>
      </c>
      <c r="CC258" s="343">
        <v>1800</v>
      </c>
      <c r="CD258" s="343">
        <v>1804</v>
      </c>
      <c r="CE258" s="343">
        <v>1804</v>
      </c>
      <c r="CF258" s="343">
        <v>1805</v>
      </c>
    </row>
    <row r="259" spans="1:84" x14ac:dyDescent="0.3">
      <c r="A259" s="342" t="s">
        <v>1516</v>
      </c>
      <c r="B259" s="342"/>
      <c r="C259" s="342"/>
      <c r="D259" s="343">
        <v>1933</v>
      </c>
      <c r="E259" s="343">
        <v>2075</v>
      </c>
      <c r="F259" s="343">
        <v>1956</v>
      </c>
      <c r="G259" s="343">
        <v>1913</v>
      </c>
      <c r="H259" s="343">
        <v>1725</v>
      </c>
      <c r="I259" s="343">
        <v>1716</v>
      </c>
      <c r="J259" s="343">
        <v>1665</v>
      </c>
      <c r="K259" s="343">
        <v>1703</v>
      </c>
      <c r="L259" s="343">
        <v>1779</v>
      </c>
      <c r="M259" s="343">
        <v>1786</v>
      </c>
      <c r="N259" s="343">
        <v>1819</v>
      </c>
      <c r="O259" s="343">
        <v>1814</v>
      </c>
      <c r="P259" s="343">
        <v>1671</v>
      </c>
      <c r="Q259" s="343">
        <v>1738</v>
      </c>
      <c r="R259" s="343">
        <v>1692</v>
      </c>
      <c r="S259" s="343">
        <v>1675</v>
      </c>
      <c r="T259" s="343">
        <v>1639</v>
      </c>
      <c r="U259" s="343">
        <v>1707</v>
      </c>
      <c r="V259" s="343">
        <v>1656</v>
      </c>
      <c r="W259" s="343">
        <v>1716</v>
      </c>
      <c r="X259" s="343">
        <v>1779</v>
      </c>
      <c r="Y259" s="343">
        <v>1751</v>
      </c>
      <c r="Z259" s="343">
        <v>1784</v>
      </c>
      <c r="AA259" s="343">
        <v>1769</v>
      </c>
      <c r="AB259" s="343">
        <v>1755</v>
      </c>
      <c r="AC259" s="343">
        <v>1694</v>
      </c>
      <c r="AD259" s="343">
        <v>1676</v>
      </c>
      <c r="AE259" s="343">
        <v>1685</v>
      </c>
      <c r="AF259" s="343">
        <v>1546</v>
      </c>
      <c r="AG259" s="343">
        <v>1588</v>
      </c>
      <c r="AH259" s="343">
        <v>1510</v>
      </c>
      <c r="AI259" s="343">
        <v>1569</v>
      </c>
      <c r="AJ259" s="343">
        <v>1518</v>
      </c>
      <c r="AK259" s="343">
        <v>1486</v>
      </c>
      <c r="AL259" s="343">
        <v>1487</v>
      </c>
      <c r="AM259" s="343">
        <v>1557</v>
      </c>
      <c r="AN259" s="343">
        <v>1601</v>
      </c>
      <c r="AO259" s="343">
        <v>1599</v>
      </c>
      <c r="AP259" s="343">
        <v>1595</v>
      </c>
      <c r="AQ259" s="343">
        <v>1684</v>
      </c>
      <c r="AR259" s="343">
        <v>1650</v>
      </c>
      <c r="AS259" s="343">
        <v>1737</v>
      </c>
      <c r="AT259" s="343">
        <v>1730</v>
      </c>
      <c r="AU259" s="343">
        <v>1717</v>
      </c>
      <c r="AV259" s="343">
        <v>1722</v>
      </c>
      <c r="AW259" s="343">
        <v>1734</v>
      </c>
      <c r="AX259" s="343">
        <v>1696</v>
      </c>
      <c r="AY259" s="343">
        <v>1705</v>
      </c>
      <c r="AZ259" s="343">
        <v>1699</v>
      </c>
      <c r="BA259" s="343">
        <v>1720</v>
      </c>
      <c r="BB259" s="343">
        <v>1761</v>
      </c>
      <c r="BC259" s="343">
        <v>1805</v>
      </c>
      <c r="BD259" s="343">
        <v>1797</v>
      </c>
      <c r="BE259" s="343">
        <v>1795</v>
      </c>
      <c r="BF259" s="343">
        <v>1775</v>
      </c>
      <c r="BG259" s="343">
        <v>1768</v>
      </c>
      <c r="BH259" s="343">
        <v>1745</v>
      </c>
      <c r="BI259" s="343">
        <v>1728</v>
      </c>
      <c r="BJ259" s="343">
        <v>1720</v>
      </c>
      <c r="BK259" s="343">
        <v>1708</v>
      </c>
      <c r="BL259" s="343">
        <v>1698</v>
      </c>
      <c r="BM259" s="343">
        <v>1693</v>
      </c>
      <c r="BN259" s="343">
        <v>1692</v>
      </c>
      <c r="BO259" s="343">
        <v>1695</v>
      </c>
      <c r="BP259" s="343">
        <v>1702</v>
      </c>
      <c r="BQ259" s="343">
        <v>1713</v>
      </c>
      <c r="BR259" s="343">
        <v>1730</v>
      </c>
      <c r="BS259" s="343">
        <v>1738</v>
      </c>
      <c r="BT259" s="343">
        <v>1759</v>
      </c>
      <c r="BU259" s="343">
        <v>1766</v>
      </c>
      <c r="BV259" s="343">
        <v>1775</v>
      </c>
      <c r="BW259" s="343">
        <v>1781</v>
      </c>
      <c r="BX259" s="343">
        <v>1789</v>
      </c>
      <c r="BY259" s="343">
        <v>1795</v>
      </c>
      <c r="BZ259" s="343">
        <v>1802</v>
      </c>
      <c r="CA259" s="343">
        <v>1804</v>
      </c>
      <c r="CB259" s="343">
        <v>1812</v>
      </c>
      <c r="CC259" s="343">
        <v>1821</v>
      </c>
      <c r="CD259" s="343">
        <v>1824</v>
      </c>
      <c r="CE259" s="343">
        <v>1828</v>
      </c>
      <c r="CF259" s="343">
        <v>1828</v>
      </c>
    </row>
    <row r="260" spans="1:84" x14ac:dyDescent="0.3">
      <c r="A260" s="342" t="s">
        <v>1517</v>
      </c>
      <c r="B260" s="342"/>
      <c r="C260" s="342"/>
      <c r="D260" s="343">
        <v>2027</v>
      </c>
      <c r="E260" s="343">
        <v>1954</v>
      </c>
      <c r="F260" s="343">
        <v>2077</v>
      </c>
      <c r="G260" s="343">
        <v>1941</v>
      </c>
      <c r="H260" s="343">
        <v>1923</v>
      </c>
      <c r="I260" s="343">
        <v>1715</v>
      </c>
      <c r="J260" s="343">
        <v>1708</v>
      </c>
      <c r="K260" s="343">
        <v>1651</v>
      </c>
      <c r="L260" s="343">
        <v>1693</v>
      </c>
      <c r="M260" s="343">
        <v>1788</v>
      </c>
      <c r="N260" s="343">
        <v>1791</v>
      </c>
      <c r="O260" s="343">
        <v>1795</v>
      </c>
      <c r="P260" s="343">
        <v>1803</v>
      </c>
      <c r="Q260" s="343">
        <v>1674</v>
      </c>
      <c r="R260" s="343">
        <v>1744</v>
      </c>
      <c r="S260" s="343">
        <v>1720</v>
      </c>
      <c r="T260" s="343">
        <v>1672</v>
      </c>
      <c r="U260" s="343">
        <v>1660</v>
      </c>
      <c r="V260" s="343">
        <v>1743</v>
      </c>
      <c r="W260" s="343">
        <v>1684</v>
      </c>
      <c r="X260" s="343">
        <v>1734</v>
      </c>
      <c r="Y260" s="343">
        <v>1766</v>
      </c>
      <c r="Z260" s="343">
        <v>1753</v>
      </c>
      <c r="AA260" s="343">
        <v>1761</v>
      </c>
      <c r="AB260" s="343">
        <v>1787</v>
      </c>
      <c r="AC260" s="343">
        <v>1758</v>
      </c>
      <c r="AD260" s="343">
        <v>1705</v>
      </c>
      <c r="AE260" s="343">
        <v>1682</v>
      </c>
      <c r="AF260" s="343">
        <v>1687</v>
      </c>
      <c r="AG260" s="343">
        <v>1548</v>
      </c>
      <c r="AH260" s="343">
        <v>1589</v>
      </c>
      <c r="AI260" s="343">
        <v>1514</v>
      </c>
      <c r="AJ260" s="343">
        <v>1571</v>
      </c>
      <c r="AK260" s="343">
        <v>1518</v>
      </c>
      <c r="AL260" s="343">
        <v>1489</v>
      </c>
      <c r="AM260" s="343">
        <v>1484</v>
      </c>
      <c r="AN260" s="343">
        <v>1553</v>
      </c>
      <c r="AO260" s="343">
        <v>1599</v>
      </c>
      <c r="AP260" s="343">
        <v>1595</v>
      </c>
      <c r="AQ260" s="343">
        <v>1590</v>
      </c>
      <c r="AR260" s="343">
        <v>1679</v>
      </c>
      <c r="AS260" s="343">
        <v>1643</v>
      </c>
      <c r="AT260" s="343">
        <v>1732</v>
      </c>
      <c r="AU260" s="343">
        <v>1725</v>
      </c>
      <c r="AV260" s="343">
        <v>1712</v>
      </c>
      <c r="AW260" s="343">
        <v>1719</v>
      </c>
      <c r="AX260" s="343">
        <v>1729</v>
      </c>
      <c r="AY260" s="343">
        <v>1690</v>
      </c>
      <c r="AZ260" s="343">
        <v>1701</v>
      </c>
      <c r="BA260" s="343">
        <v>1695</v>
      </c>
      <c r="BB260" s="343">
        <v>1716</v>
      </c>
      <c r="BC260" s="343">
        <v>1755</v>
      </c>
      <c r="BD260" s="343">
        <v>1801</v>
      </c>
      <c r="BE260" s="343">
        <v>1793</v>
      </c>
      <c r="BF260" s="343">
        <v>1791</v>
      </c>
      <c r="BG260" s="343">
        <v>1770</v>
      </c>
      <c r="BH260" s="343">
        <v>1763</v>
      </c>
      <c r="BI260" s="343">
        <v>1742</v>
      </c>
      <c r="BJ260" s="343">
        <v>1725</v>
      </c>
      <c r="BK260" s="343">
        <v>1716</v>
      </c>
      <c r="BL260" s="343">
        <v>1703</v>
      </c>
      <c r="BM260" s="343">
        <v>1694</v>
      </c>
      <c r="BN260" s="343">
        <v>1687</v>
      </c>
      <c r="BO260" s="343">
        <v>1686</v>
      </c>
      <c r="BP260" s="343">
        <v>1690</v>
      </c>
      <c r="BQ260" s="343">
        <v>1698</v>
      </c>
      <c r="BR260" s="343">
        <v>1709</v>
      </c>
      <c r="BS260" s="343">
        <v>1725</v>
      </c>
      <c r="BT260" s="343">
        <v>1734</v>
      </c>
      <c r="BU260" s="343">
        <v>1754</v>
      </c>
      <c r="BV260" s="343">
        <v>1761</v>
      </c>
      <c r="BW260" s="343">
        <v>1769</v>
      </c>
      <c r="BX260" s="343">
        <v>1773</v>
      </c>
      <c r="BY260" s="343">
        <v>1782</v>
      </c>
      <c r="BZ260" s="343">
        <v>1786</v>
      </c>
      <c r="CA260" s="343">
        <v>1793</v>
      </c>
      <c r="CB260" s="343">
        <v>1796</v>
      </c>
      <c r="CC260" s="343">
        <v>1803</v>
      </c>
      <c r="CD260" s="343">
        <v>1813</v>
      </c>
      <c r="CE260" s="343">
        <v>1816</v>
      </c>
      <c r="CF260" s="343">
        <v>1820</v>
      </c>
    </row>
    <row r="261" spans="1:84" x14ac:dyDescent="0.3">
      <c r="A261" s="342" t="s">
        <v>1518</v>
      </c>
      <c r="B261" s="342"/>
      <c r="C261" s="342"/>
      <c r="D261" s="343">
        <v>2052</v>
      </c>
      <c r="E261" s="343">
        <v>2006</v>
      </c>
      <c r="F261" s="343">
        <v>1961</v>
      </c>
      <c r="G261" s="343">
        <v>2057</v>
      </c>
      <c r="H261" s="343">
        <v>1936</v>
      </c>
      <c r="I261" s="343">
        <v>1907</v>
      </c>
      <c r="J261" s="343">
        <v>1690</v>
      </c>
      <c r="K261" s="343">
        <v>1690</v>
      </c>
      <c r="L261" s="343">
        <v>1614</v>
      </c>
      <c r="M261" s="343">
        <v>1663</v>
      </c>
      <c r="N261" s="343">
        <v>1740</v>
      </c>
      <c r="O261" s="343">
        <v>1753</v>
      </c>
      <c r="P261" s="343">
        <v>1787</v>
      </c>
      <c r="Q261" s="343">
        <v>1805</v>
      </c>
      <c r="R261" s="343">
        <v>1671</v>
      </c>
      <c r="S261" s="343">
        <v>1731</v>
      </c>
      <c r="T261" s="343">
        <v>1705</v>
      </c>
      <c r="U261" s="343">
        <v>1648</v>
      </c>
      <c r="V261" s="343">
        <v>1637</v>
      </c>
      <c r="W261" s="343">
        <v>1755</v>
      </c>
      <c r="X261" s="343">
        <v>1640</v>
      </c>
      <c r="Y261" s="343">
        <v>1732</v>
      </c>
      <c r="Z261" s="343">
        <v>1772</v>
      </c>
      <c r="AA261" s="343">
        <v>1734</v>
      </c>
      <c r="AB261" s="343">
        <v>1754</v>
      </c>
      <c r="AC261" s="343">
        <v>1780</v>
      </c>
      <c r="AD261" s="343">
        <v>1760</v>
      </c>
      <c r="AE261" s="343">
        <v>1705</v>
      </c>
      <c r="AF261" s="343">
        <v>1683</v>
      </c>
      <c r="AG261" s="343">
        <v>1684</v>
      </c>
      <c r="AH261" s="343">
        <v>1546</v>
      </c>
      <c r="AI261" s="343">
        <v>1584</v>
      </c>
      <c r="AJ261" s="343">
        <v>1511</v>
      </c>
      <c r="AK261" s="343">
        <v>1567</v>
      </c>
      <c r="AL261" s="343">
        <v>1515</v>
      </c>
      <c r="AM261" s="343">
        <v>1486</v>
      </c>
      <c r="AN261" s="343">
        <v>1482</v>
      </c>
      <c r="AO261" s="343">
        <v>1546</v>
      </c>
      <c r="AP261" s="343">
        <v>1594</v>
      </c>
      <c r="AQ261" s="343">
        <v>1589</v>
      </c>
      <c r="AR261" s="343">
        <v>1581</v>
      </c>
      <c r="AS261" s="343">
        <v>1670</v>
      </c>
      <c r="AT261" s="343">
        <v>1635</v>
      </c>
      <c r="AU261" s="343">
        <v>1722</v>
      </c>
      <c r="AV261" s="343">
        <v>1716</v>
      </c>
      <c r="AW261" s="343">
        <v>1702</v>
      </c>
      <c r="AX261" s="343">
        <v>1708</v>
      </c>
      <c r="AY261" s="343">
        <v>1719</v>
      </c>
      <c r="AZ261" s="343">
        <v>1680</v>
      </c>
      <c r="BA261" s="343">
        <v>1688</v>
      </c>
      <c r="BB261" s="343">
        <v>1685</v>
      </c>
      <c r="BC261" s="343">
        <v>1705</v>
      </c>
      <c r="BD261" s="343">
        <v>1740</v>
      </c>
      <c r="BE261" s="343">
        <v>1786</v>
      </c>
      <c r="BF261" s="343">
        <v>1778</v>
      </c>
      <c r="BG261" s="343">
        <v>1777</v>
      </c>
      <c r="BH261" s="343">
        <v>1754</v>
      </c>
      <c r="BI261" s="343">
        <v>1751</v>
      </c>
      <c r="BJ261" s="343">
        <v>1732</v>
      </c>
      <c r="BK261" s="343">
        <v>1714</v>
      </c>
      <c r="BL261" s="343">
        <v>1705</v>
      </c>
      <c r="BM261" s="343">
        <v>1690</v>
      </c>
      <c r="BN261" s="343">
        <v>1681</v>
      </c>
      <c r="BO261" s="343">
        <v>1674</v>
      </c>
      <c r="BP261" s="343">
        <v>1675</v>
      </c>
      <c r="BQ261" s="343">
        <v>1679</v>
      </c>
      <c r="BR261" s="343">
        <v>1686</v>
      </c>
      <c r="BS261" s="343">
        <v>1700</v>
      </c>
      <c r="BT261" s="343">
        <v>1713</v>
      </c>
      <c r="BU261" s="343">
        <v>1722</v>
      </c>
      <c r="BV261" s="343">
        <v>1742</v>
      </c>
      <c r="BW261" s="343">
        <v>1750</v>
      </c>
      <c r="BX261" s="343">
        <v>1756</v>
      </c>
      <c r="BY261" s="343">
        <v>1760</v>
      </c>
      <c r="BZ261" s="343">
        <v>1769</v>
      </c>
      <c r="CA261" s="343">
        <v>1775</v>
      </c>
      <c r="CB261" s="343">
        <v>1783</v>
      </c>
      <c r="CC261" s="343">
        <v>1788</v>
      </c>
      <c r="CD261" s="343">
        <v>1794</v>
      </c>
      <c r="CE261" s="343">
        <v>1804</v>
      </c>
      <c r="CF261" s="343">
        <v>1807</v>
      </c>
    </row>
    <row r="262" spans="1:84" x14ac:dyDescent="0.3">
      <c r="A262" s="342" t="s">
        <v>1519</v>
      </c>
      <c r="B262" s="342"/>
      <c r="C262" s="342"/>
      <c r="D262" s="343">
        <v>2109</v>
      </c>
      <c r="E262" s="343">
        <v>2032</v>
      </c>
      <c r="F262" s="343">
        <v>2007</v>
      </c>
      <c r="G262" s="343">
        <v>1939</v>
      </c>
      <c r="H262" s="343">
        <v>2002</v>
      </c>
      <c r="I262" s="343">
        <v>1926</v>
      </c>
      <c r="J262" s="343">
        <v>1875</v>
      </c>
      <c r="K262" s="343">
        <v>1684</v>
      </c>
      <c r="L262" s="343">
        <v>1656</v>
      </c>
      <c r="M262" s="343">
        <v>1597</v>
      </c>
      <c r="N262" s="343">
        <v>1632</v>
      </c>
      <c r="O262" s="343">
        <v>1701</v>
      </c>
      <c r="P262" s="343">
        <v>1734</v>
      </c>
      <c r="Q262" s="343">
        <v>1770</v>
      </c>
      <c r="R262" s="343">
        <v>1780</v>
      </c>
      <c r="S262" s="343">
        <v>1636</v>
      </c>
      <c r="T262" s="343">
        <v>1703</v>
      </c>
      <c r="U262" s="343">
        <v>1670</v>
      </c>
      <c r="V262" s="343">
        <v>1649</v>
      </c>
      <c r="W262" s="343">
        <v>1651</v>
      </c>
      <c r="X262" s="343">
        <v>1680</v>
      </c>
      <c r="Y262" s="343">
        <v>1631</v>
      </c>
      <c r="Z262" s="343">
        <v>1702</v>
      </c>
      <c r="AA262" s="343">
        <v>1745</v>
      </c>
      <c r="AB262" s="343">
        <v>1742</v>
      </c>
      <c r="AC262" s="343">
        <v>1736</v>
      </c>
      <c r="AD262" s="343">
        <v>1810</v>
      </c>
      <c r="AE262" s="343">
        <v>1765</v>
      </c>
      <c r="AF262" s="343">
        <v>1710</v>
      </c>
      <c r="AG262" s="343">
        <v>1685</v>
      </c>
      <c r="AH262" s="343">
        <v>1685</v>
      </c>
      <c r="AI262" s="343">
        <v>1550</v>
      </c>
      <c r="AJ262" s="343">
        <v>1589</v>
      </c>
      <c r="AK262" s="343">
        <v>1513</v>
      </c>
      <c r="AL262" s="343">
        <v>1569</v>
      </c>
      <c r="AM262" s="343">
        <v>1516</v>
      </c>
      <c r="AN262" s="343">
        <v>1490</v>
      </c>
      <c r="AO262" s="343">
        <v>1483</v>
      </c>
      <c r="AP262" s="343">
        <v>1546</v>
      </c>
      <c r="AQ262" s="343">
        <v>1593</v>
      </c>
      <c r="AR262" s="343">
        <v>1585</v>
      </c>
      <c r="AS262" s="343">
        <v>1577</v>
      </c>
      <c r="AT262" s="343">
        <v>1665</v>
      </c>
      <c r="AU262" s="343">
        <v>1628</v>
      </c>
      <c r="AV262" s="343">
        <v>1716</v>
      </c>
      <c r="AW262" s="343">
        <v>1712</v>
      </c>
      <c r="AX262" s="343">
        <v>1694</v>
      </c>
      <c r="AY262" s="343">
        <v>1703</v>
      </c>
      <c r="AZ262" s="343">
        <v>1710</v>
      </c>
      <c r="BA262" s="343">
        <v>1673</v>
      </c>
      <c r="BB262" s="343">
        <v>1682</v>
      </c>
      <c r="BC262" s="343">
        <v>1678</v>
      </c>
      <c r="BD262" s="343">
        <v>1696</v>
      </c>
      <c r="BE262" s="343">
        <v>1732</v>
      </c>
      <c r="BF262" s="343">
        <v>1780</v>
      </c>
      <c r="BG262" s="343">
        <v>1772</v>
      </c>
      <c r="BH262" s="343">
        <v>1770</v>
      </c>
      <c r="BI262" s="343">
        <v>1746</v>
      </c>
      <c r="BJ262" s="343">
        <v>1742</v>
      </c>
      <c r="BK262" s="343">
        <v>1724</v>
      </c>
      <c r="BL262" s="343">
        <v>1706</v>
      </c>
      <c r="BM262" s="343">
        <v>1697</v>
      </c>
      <c r="BN262" s="343">
        <v>1681</v>
      </c>
      <c r="BO262" s="343">
        <v>1673</v>
      </c>
      <c r="BP262" s="343">
        <v>1666</v>
      </c>
      <c r="BQ262" s="343">
        <v>1667</v>
      </c>
      <c r="BR262" s="343">
        <v>1671</v>
      </c>
      <c r="BS262" s="343">
        <v>1678</v>
      </c>
      <c r="BT262" s="343">
        <v>1693</v>
      </c>
      <c r="BU262" s="343">
        <v>1707</v>
      </c>
      <c r="BV262" s="343">
        <v>1716</v>
      </c>
      <c r="BW262" s="343">
        <v>1735</v>
      </c>
      <c r="BX262" s="343">
        <v>1743</v>
      </c>
      <c r="BY262" s="343">
        <v>1749</v>
      </c>
      <c r="BZ262" s="343">
        <v>1752</v>
      </c>
      <c r="CA262" s="343">
        <v>1762</v>
      </c>
      <c r="CB262" s="343">
        <v>1768</v>
      </c>
      <c r="CC262" s="343">
        <v>1774</v>
      </c>
      <c r="CD262" s="343">
        <v>1780</v>
      </c>
      <c r="CE262" s="343">
        <v>1786</v>
      </c>
      <c r="CF262" s="343">
        <v>1796</v>
      </c>
    </row>
    <row r="263" spans="1:84" x14ac:dyDescent="0.3">
      <c r="A263" s="342" t="s">
        <v>1520</v>
      </c>
      <c r="B263" s="342"/>
      <c r="C263" s="342"/>
      <c r="D263" s="343">
        <v>2160</v>
      </c>
      <c r="E263" s="343">
        <v>2092</v>
      </c>
      <c r="F263" s="343">
        <v>1999</v>
      </c>
      <c r="G263" s="343">
        <v>1991</v>
      </c>
      <c r="H263" s="343">
        <v>1905</v>
      </c>
      <c r="I263" s="343">
        <v>1982</v>
      </c>
      <c r="J263" s="343">
        <v>1880</v>
      </c>
      <c r="K263" s="343">
        <v>1858</v>
      </c>
      <c r="L263" s="343">
        <v>1671</v>
      </c>
      <c r="M263" s="343">
        <v>1622</v>
      </c>
      <c r="N263" s="343">
        <v>1577</v>
      </c>
      <c r="O263" s="343">
        <v>1640</v>
      </c>
      <c r="P263" s="343">
        <v>1658</v>
      </c>
      <c r="Q263" s="343">
        <v>1707</v>
      </c>
      <c r="R263" s="343">
        <v>1758</v>
      </c>
      <c r="S263" s="343">
        <v>1754</v>
      </c>
      <c r="T263" s="343">
        <v>1613</v>
      </c>
      <c r="U263" s="343">
        <v>1667</v>
      </c>
      <c r="V263" s="343">
        <v>1652</v>
      </c>
      <c r="W263" s="343">
        <v>1640</v>
      </c>
      <c r="X263" s="343">
        <v>1633</v>
      </c>
      <c r="Y263" s="343">
        <v>1695</v>
      </c>
      <c r="Z263" s="343">
        <v>1628</v>
      </c>
      <c r="AA263" s="343">
        <v>1698</v>
      </c>
      <c r="AB263" s="343">
        <v>1749</v>
      </c>
      <c r="AC263" s="343">
        <v>1771</v>
      </c>
      <c r="AD263" s="343">
        <v>1750</v>
      </c>
      <c r="AE263" s="343">
        <v>1834</v>
      </c>
      <c r="AF263" s="343">
        <v>1788</v>
      </c>
      <c r="AG263" s="343">
        <v>1735</v>
      </c>
      <c r="AH263" s="343">
        <v>1710</v>
      </c>
      <c r="AI263" s="343">
        <v>1709</v>
      </c>
      <c r="AJ263" s="343">
        <v>1570</v>
      </c>
      <c r="AK263" s="343">
        <v>1612</v>
      </c>
      <c r="AL263" s="343">
        <v>1532</v>
      </c>
      <c r="AM263" s="343">
        <v>1589</v>
      </c>
      <c r="AN263" s="343">
        <v>1535</v>
      </c>
      <c r="AO263" s="343">
        <v>1509</v>
      </c>
      <c r="AP263" s="343">
        <v>1504</v>
      </c>
      <c r="AQ263" s="343">
        <v>1562</v>
      </c>
      <c r="AR263" s="343">
        <v>1612</v>
      </c>
      <c r="AS263" s="343">
        <v>1600</v>
      </c>
      <c r="AT263" s="343">
        <v>1593</v>
      </c>
      <c r="AU263" s="343">
        <v>1679</v>
      </c>
      <c r="AV263" s="343">
        <v>1643</v>
      </c>
      <c r="AW263" s="343">
        <v>1733</v>
      </c>
      <c r="AX263" s="343">
        <v>1729</v>
      </c>
      <c r="AY263" s="343">
        <v>1711</v>
      </c>
      <c r="AZ263" s="343">
        <v>1720</v>
      </c>
      <c r="BA263" s="343">
        <v>1726</v>
      </c>
      <c r="BB263" s="343">
        <v>1688</v>
      </c>
      <c r="BC263" s="343">
        <v>1698</v>
      </c>
      <c r="BD263" s="343">
        <v>1693</v>
      </c>
      <c r="BE263" s="343">
        <v>1712</v>
      </c>
      <c r="BF263" s="343">
        <v>1747</v>
      </c>
      <c r="BG263" s="343">
        <v>1796</v>
      </c>
      <c r="BH263" s="343">
        <v>1790</v>
      </c>
      <c r="BI263" s="343">
        <v>1788</v>
      </c>
      <c r="BJ263" s="343">
        <v>1762</v>
      </c>
      <c r="BK263" s="343">
        <v>1758</v>
      </c>
      <c r="BL263" s="343">
        <v>1738</v>
      </c>
      <c r="BM263" s="343">
        <v>1720</v>
      </c>
      <c r="BN263" s="343">
        <v>1709</v>
      </c>
      <c r="BO263" s="343">
        <v>1693</v>
      </c>
      <c r="BP263" s="343">
        <v>1685</v>
      </c>
      <c r="BQ263" s="343">
        <v>1679</v>
      </c>
      <c r="BR263" s="343">
        <v>1679</v>
      </c>
      <c r="BS263" s="343">
        <v>1684</v>
      </c>
      <c r="BT263" s="343">
        <v>1691</v>
      </c>
      <c r="BU263" s="343">
        <v>1706</v>
      </c>
      <c r="BV263" s="343">
        <v>1720</v>
      </c>
      <c r="BW263" s="343">
        <v>1729</v>
      </c>
      <c r="BX263" s="343">
        <v>1749</v>
      </c>
      <c r="BY263" s="343">
        <v>1756</v>
      </c>
      <c r="BZ263" s="343">
        <v>1763</v>
      </c>
      <c r="CA263" s="343">
        <v>1768</v>
      </c>
      <c r="CB263" s="343">
        <v>1778</v>
      </c>
      <c r="CC263" s="343">
        <v>1784</v>
      </c>
      <c r="CD263" s="343">
        <v>1790</v>
      </c>
      <c r="CE263" s="343">
        <v>1796</v>
      </c>
      <c r="CF263" s="343">
        <v>1802</v>
      </c>
    </row>
    <row r="264" spans="1:84" x14ac:dyDescent="0.3">
      <c r="A264" s="342" t="s">
        <v>1521</v>
      </c>
      <c r="B264" s="342"/>
      <c r="C264" s="342"/>
      <c r="D264" s="343">
        <v>2392</v>
      </c>
      <c r="E264" s="343">
        <v>2134</v>
      </c>
      <c r="F264" s="343">
        <v>2081</v>
      </c>
      <c r="G264" s="343">
        <v>1968</v>
      </c>
      <c r="H264" s="343">
        <v>1983</v>
      </c>
      <c r="I264" s="343">
        <v>1892</v>
      </c>
      <c r="J264" s="343">
        <v>1963</v>
      </c>
      <c r="K264" s="343">
        <v>1863</v>
      </c>
      <c r="L264" s="343">
        <v>1826</v>
      </c>
      <c r="M264" s="343">
        <v>1631</v>
      </c>
      <c r="N264" s="343">
        <v>1604</v>
      </c>
      <c r="O264" s="343">
        <v>1556</v>
      </c>
      <c r="P264" s="343">
        <v>1609</v>
      </c>
      <c r="Q264" s="343">
        <v>1659</v>
      </c>
      <c r="R264" s="343">
        <v>1670</v>
      </c>
      <c r="S264" s="343">
        <v>1734</v>
      </c>
      <c r="T264" s="343">
        <v>1743</v>
      </c>
      <c r="U264" s="343">
        <v>1632</v>
      </c>
      <c r="V264" s="343">
        <v>1686</v>
      </c>
      <c r="W264" s="343">
        <v>1676</v>
      </c>
      <c r="X264" s="343">
        <v>1619</v>
      </c>
      <c r="Y264" s="343">
        <v>1629</v>
      </c>
      <c r="Z264" s="343">
        <v>1703</v>
      </c>
      <c r="AA264" s="343">
        <v>1619</v>
      </c>
      <c r="AB264" s="343">
        <v>1691</v>
      </c>
      <c r="AC264" s="343">
        <v>1769</v>
      </c>
      <c r="AD264" s="343">
        <v>1755</v>
      </c>
      <c r="AE264" s="343">
        <v>1757</v>
      </c>
      <c r="AF264" s="343">
        <v>1834</v>
      </c>
      <c r="AG264" s="343">
        <v>1788</v>
      </c>
      <c r="AH264" s="343">
        <v>1732</v>
      </c>
      <c r="AI264" s="343">
        <v>1709</v>
      </c>
      <c r="AJ264" s="343">
        <v>1703</v>
      </c>
      <c r="AK264" s="343">
        <v>1566</v>
      </c>
      <c r="AL264" s="343">
        <v>1606</v>
      </c>
      <c r="AM264" s="343">
        <v>1527</v>
      </c>
      <c r="AN264" s="343">
        <v>1583</v>
      </c>
      <c r="AO264" s="343">
        <v>1530</v>
      </c>
      <c r="AP264" s="343">
        <v>1505</v>
      </c>
      <c r="AQ264" s="343">
        <v>1498</v>
      </c>
      <c r="AR264" s="343">
        <v>1555</v>
      </c>
      <c r="AS264" s="343">
        <v>1604</v>
      </c>
      <c r="AT264" s="343">
        <v>1591</v>
      </c>
      <c r="AU264" s="343">
        <v>1583</v>
      </c>
      <c r="AV264" s="343">
        <v>1673</v>
      </c>
      <c r="AW264" s="343">
        <v>1634</v>
      </c>
      <c r="AX264" s="343">
        <v>1726</v>
      </c>
      <c r="AY264" s="343">
        <v>1723</v>
      </c>
      <c r="AZ264" s="343">
        <v>1707</v>
      </c>
      <c r="BA264" s="343">
        <v>1713</v>
      </c>
      <c r="BB264" s="343">
        <v>1720</v>
      </c>
      <c r="BC264" s="343">
        <v>1680</v>
      </c>
      <c r="BD264" s="343">
        <v>1691</v>
      </c>
      <c r="BE264" s="343">
        <v>1684</v>
      </c>
      <c r="BF264" s="343">
        <v>1705</v>
      </c>
      <c r="BG264" s="343">
        <v>1741</v>
      </c>
      <c r="BH264" s="343">
        <v>1783</v>
      </c>
      <c r="BI264" s="343">
        <v>1778</v>
      </c>
      <c r="BJ264" s="343">
        <v>1777</v>
      </c>
      <c r="BK264" s="343">
        <v>1750</v>
      </c>
      <c r="BL264" s="343">
        <v>1746</v>
      </c>
      <c r="BM264" s="343">
        <v>1727</v>
      </c>
      <c r="BN264" s="343">
        <v>1710</v>
      </c>
      <c r="BO264" s="343">
        <v>1699</v>
      </c>
      <c r="BP264" s="343">
        <v>1683</v>
      </c>
      <c r="BQ264" s="343">
        <v>1677</v>
      </c>
      <c r="BR264" s="343">
        <v>1670</v>
      </c>
      <c r="BS264" s="343">
        <v>1670</v>
      </c>
      <c r="BT264" s="343">
        <v>1675</v>
      </c>
      <c r="BU264" s="343">
        <v>1681</v>
      </c>
      <c r="BV264" s="343">
        <v>1695</v>
      </c>
      <c r="BW264" s="343">
        <v>1706</v>
      </c>
      <c r="BX264" s="343">
        <v>1716</v>
      </c>
      <c r="BY264" s="343">
        <v>1735</v>
      </c>
      <c r="BZ264" s="343">
        <v>1742</v>
      </c>
      <c r="CA264" s="343">
        <v>1749</v>
      </c>
      <c r="CB264" s="343">
        <v>1755</v>
      </c>
      <c r="CC264" s="343">
        <v>1765</v>
      </c>
      <c r="CD264" s="343">
        <v>1771</v>
      </c>
      <c r="CE264" s="343">
        <v>1777</v>
      </c>
      <c r="CF264" s="343">
        <v>1784</v>
      </c>
    </row>
    <row r="265" spans="1:84" x14ac:dyDescent="0.3">
      <c r="A265" s="342" t="s">
        <v>1522</v>
      </c>
      <c r="B265" s="342"/>
      <c r="C265" s="342"/>
      <c r="D265" s="343">
        <v>2196</v>
      </c>
      <c r="E265" s="343">
        <v>2365</v>
      </c>
      <c r="F265" s="343">
        <v>2128</v>
      </c>
      <c r="G265" s="343">
        <v>2060</v>
      </c>
      <c r="H265" s="343">
        <v>1930</v>
      </c>
      <c r="I265" s="343">
        <v>1975</v>
      </c>
      <c r="J265" s="343">
        <v>1870</v>
      </c>
      <c r="K265" s="343">
        <v>1945</v>
      </c>
      <c r="L265" s="343">
        <v>1838</v>
      </c>
      <c r="M265" s="343">
        <v>1797</v>
      </c>
      <c r="N265" s="343">
        <v>1613</v>
      </c>
      <c r="O265" s="343">
        <v>1597</v>
      </c>
      <c r="P265" s="343">
        <v>1530</v>
      </c>
      <c r="Q265" s="343">
        <v>1584</v>
      </c>
      <c r="R265" s="343">
        <v>1679</v>
      </c>
      <c r="S265" s="343">
        <v>1675</v>
      </c>
      <c r="T265" s="343">
        <v>1744</v>
      </c>
      <c r="U265" s="343">
        <v>1715</v>
      </c>
      <c r="V265" s="343">
        <v>1673</v>
      </c>
      <c r="W265" s="343">
        <v>1687</v>
      </c>
      <c r="X265" s="343">
        <v>1690</v>
      </c>
      <c r="Y265" s="343">
        <v>1635</v>
      </c>
      <c r="Z265" s="343">
        <v>1634</v>
      </c>
      <c r="AA265" s="343">
        <v>1706</v>
      </c>
      <c r="AB265" s="343">
        <v>1647</v>
      </c>
      <c r="AC265" s="343">
        <v>1680</v>
      </c>
      <c r="AD265" s="343">
        <v>1794</v>
      </c>
      <c r="AE265" s="343">
        <v>1772</v>
      </c>
      <c r="AF265" s="343">
        <v>1773</v>
      </c>
      <c r="AG265" s="343">
        <v>1848</v>
      </c>
      <c r="AH265" s="343">
        <v>1800</v>
      </c>
      <c r="AI265" s="343">
        <v>1740</v>
      </c>
      <c r="AJ265" s="343">
        <v>1717</v>
      </c>
      <c r="AK265" s="343">
        <v>1709</v>
      </c>
      <c r="AL265" s="343">
        <v>1573</v>
      </c>
      <c r="AM265" s="343">
        <v>1613</v>
      </c>
      <c r="AN265" s="343">
        <v>1534</v>
      </c>
      <c r="AO265" s="343">
        <v>1587</v>
      </c>
      <c r="AP265" s="343">
        <v>1536</v>
      </c>
      <c r="AQ265" s="343">
        <v>1512</v>
      </c>
      <c r="AR265" s="343">
        <v>1506</v>
      </c>
      <c r="AS265" s="343">
        <v>1563</v>
      </c>
      <c r="AT265" s="343">
        <v>1610</v>
      </c>
      <c r="AU265" s="343">
        <v>1599</v>
      </c>
      <c r="AV265" s="343">
        <v>1590</v>
      </c>
      <c r="AW265" s="343">
        <v>1678</v>
      </c>
      <c r="AX265" s="343">
        <v>1640</v>
      </c>
      <c r="AY265" s="343">
        <v>1730</v>
      </c>
      <c r="AZ265" s="343">
        <v>1727</v>
      </c>
      <c r="BA265" s="343">
        <v>1709</v>
      </c>
      <c r="BB265" s="343">
        <v>1719</v>
      </c>
      <c r="BC265" s="343">
        <v>1724</v>
      </c>
      <c r="BD265" s="343">
        <v>1688</v>
      </c>
      <c r="BE265" s="343">
        <v>1697</v>
      </c>
      <c r="BF265" s="343">
        <v>1692</v>
      </c>
      <c r="BG265" s="343">
        <v>1712</v>
      </c>
      <c r="BH265" s="343">
        <v>1747</v>
      </c>
      <c r="BI265" s="343">
        <v>1789</v>
      </c>
      <c r="BJ265" s="343">
        <v>1785</v>
      </c>
      <c r="BK265" s="343">
        <v>1784</v>
      </c>
      <c r="BL265" s="343">
        <v>1756</v>
      </c>
      <c r="BM265" s="343">
        <v>1752</v>
      </c>
      <c r="BN265" s="343">
        <v>1733</v>
      </c>
      <c r="BO265" s="343">
        <v>1715</v>
      </c>
      <c r="BP265" s="343">
        <v>1703</v>
      </c>
      <c r="BQ265" s="343">
        <v>1688</v>
      </c>
      <c r="BR265" s="343">
        <v>1683</v>
      </c>
      <c r="BS265" s="343">
        <v>1676</v>
      </c>
      <c r="BT265" s="343">
        <v>1676</v>
      </c>
      <c r="BU265" s="343">
        <v>1682</v>
      </c>
      <c r="BV265" s="343">
        <v>1688</v>
      </c>
      <c r="BW265" s="343">
        <v>1702</v>
      </c>
      <c r="BX265" s="343">
        <v>1713</v>
      </c>
      <c r="BY265" s="343">
        <v>1723</v>
      </c>
      <c r="BZ265" s="343">
        <v>1741</v>
      </c>
      <c r="CA265" s="343">
        <v>1749</v>
      </c>
      <c r="CB265" s="343">
        <v>1756</v>
      </c>
      <c r="CC265" s="343">
        <v>1762</v>
      </c>
      <c r="CD265" s="343">
        <v>1773</v>
      </c>
      <c r="CE265" s="343">
        <v>1779</v>
      </c>
      <c r="CF265" s="343">
        <v>1785</v>
      </c>
    </row>
    <row r="266" spans="1:84" x14ac:dyDescent="0.3">
      <c r="A266" s="342" t="s">
        <v>1523</v>
      </c>
      <c r="B266" s="342"/>
      <c r="C266" s="342"/>
      <c r="D266" s="343">
        <v>2181</v>
      </c>
      <c r="E266" s="343">
        <v>2192</v>
      </c>
      <c r="F266" s="343">
        <v>2355</v>
      </c>
      <c r="G266" s="343">
        <v>2121</v>
      </c>
      <c r="H266" s="343">
        <v>2039</v>
      </c>
      <c r="I266" s="343">
        <v>1927</v>
      </c>
      <c r="J266" s="343">
        <v>1931</v>
      </c>
      <c r="K266" s="343">
        <v>1871</v>
      </c>
      <c r="L266" s="343">
        <v>1940</v>
      </c>
      <c r="M266" s="343">
        <v>1812</v>
      </c>
      <c r="N266" s="343">
        <v>1771</v>
      </c>
      <c r="O266" s="343">
        <v>1588</v>
      </c>
      <c r="P266" s="343">
        <v>1561</v>
      </c>
      <c r="Q266" s="343">
        <v>1519</v>
      </c>
      <c r="R266" s="343">
        <v>1560</v>
      </c>
      <c r="S266" s="343">
        <v>1687</v>
      </c>
      <c r="T266" s="343">
        <v>1694</v>
      </c>
      <c r="U266" s="343">
        <v>1732</v>
      </c>
      <c r="V266" s="343">
        <v>1737</v>
      </c>
      <c r="W266" s="343">
        <v>1673</v>
      </c>
      <c r="X266" s="343">
        <v>1671</v>
      </c>
      <c r="Y266" s="343">
        <v>1705</v>
      </c>
      <c r="Z266" s="343">
        <v>1624</v>
      </c>
      <c r="AA266" s="343">
        <v>1648</v>
      </c>
      <c r="AB266" s="343">
        <v>1721</v>
      </c>
      <c r="AC266" s="343">
        <v>1670</v>
      </c>
      <c r="AD266" s="343">
        <v>1748</v>
      </c>
      <c r="AE266" s="343">
        <v>1836</v>
      </c>
      <c r="AF266" s="343">
        <v>1815</v>
      </c>
      <c r="AG266" s="343">
        <v>1816</v>
      </c>
      <c r="AH266" s="343">
        <v>1889</v>
      </c>
      <c r="AI266" s="343">
        <v>1838</v>
      </c>
      <c r="AJ266" s="343">
        <v>1774</v>
      </c>
      <c r="AK266" s="343">
        <v>1752</v>
      </c>
      <c r="AL266" s="343">
        <v>1745</v>
      </c>
      <c r="AM266" s="343">
        <v>1606</v>
      </c>
      <c r="AN266" s="343">
        <v>1648</v>
      </c>
      <c r="AO266" s="343">
        <v>1567</v>
      </c>
      <c r="AP266" s="343">
        <v>1619</v>
      </c>
      <c r="AQ266" s="343">
        <v>1567</v>
      </c>
      <c r="AR266" s="343">
        <v>1546</v>
      </c>
      <c r="AS266" s="343">
        <v>1540</v>
      </c>
      <c r="AT266" s="343">
        <v>1598</v>
      </c>
      <c r="AU266" s="343">
        <v>1644</v>
      </c>
      <c r="AV266" s="343">
        <v>1631</v>
      </c>
      <c r="AW266" s="343">
        <v>1622</v>
      </c>
      <c r="AX266" s="343">
        <v>1713</v>
      </c>
      <c r="AY266" s="343">
        <v>1674</v>
      </c>
      <c r="AZ266" s="343">
        <v>1766</v>
      </c>
      <c r="BA266" s="343">
        <v>1761</v>
      </c>
      <c r="BB266" s="343">
        <v>1744</v>
      </c>
      <c r="BC266" s="343">
        <v>1755</v>
      </c>
      <c r="BD266" s="343">
        <v>1759</v>
      </c>
      <c r="BE266" s="343">
        <v>1724</v>
      </c>
      <c r="BF266" s="343">
        <v>1732</v>
      </c>
      <c r="BG266" s="343">
        <v>1728</v>
      </c>
      <c r="BH266" s="343">
        <v>1748</v>
      </c>
      <c r="BI266" s="343">
        <v>1781</v>
      </c>
      <c r="BJ266" s="343">
        <v>1826</v>
      </c>
      <c r="BK266" s="343">
        <v>1822</v>
      </c>
      <c r="BL266" s="343">
        <v>1819</v>
      </c>
      <c r="BM266" s="343">
        <v>1793</v>
      </c>
      <c r="BN266" s="343">
        <v>1789</v>
      </c>
      <c r="BO266" s="343">
        <v>1768</v>
      </c>
      <c r="BP266" s="343">
        <v>1750</v>
      </c>
      <c r="BQ266" s="343">
        <v>1739</v>
      </c>
      <c r="BR266" s="343">
        <v>1723</v>
      </c>
      <c r="BS266" s="343">
        <v>1718</v>
      </c>
      <c r="BT266" s="343">
        <v>1711</v>
      </c>
      <c r="BU266" s="343">
        <v>1711</v>
      </c>
      <c r="BV266" s="343">
        <v>1717</v>
      </c>
      <c r="BW266" s="343">
        <v>1723</v>
      </c>
      <c r="BX266" s="343">
        <v>1738</v>
      </c>
      <c r="BY266" s="343">
        <v>1748</v>
      </c>
      <c r="BZ266" s="343">
        <v>1758</v>
      </c>
      <c r="CA266" s="343">
        <v>1775</v>
      </c>
      <c r="CB266" s="343">
        <v>1783</v>
      </c>
      <c r="CC266" s="343">
        <v>1791</v>
      </c>
      <c r="CD266" s="343">
        <v>1797</v>
      </c>
      <c r="CE266" s="343">
        <v>1808</v>
      </c>
      <c r="CF266" s="343">
        <v>1814</v>
      </c>
    </row>
    <row r="267" spans="1:84" x14ac:dyDescent="0.3">
      <c r="A267" s="342" t="s">
        <v>1524</v>
      </c>
      <c r="B267" s="342"/>
      <c r="C267" s="342"/>
      <c r="D267" s="343">
        <v>2138</v>
      </c>
      <c r="E267" s="343">
        <v>2170</v>
      </c>
      <c r="F267" s="343">
        <v>2188</v>
      </c>
      <c r="G267" s="343">
        <v>2349</v>
      </c>
      <c r="H267" s="343">
        <v>2108</v>
      </c>
      <c r="I267" s="343">
        <v>2023</v>
      </c>
      <c r="J267" s="343">
        <v>1915</v>
      </c>
      <c r="K267" s="343">
        <v>1899</v>
      </c>
      <c r="L267" s="343">
        <v>1869</v>
      </c>
      <c r="M267" s="343">
        <v>1925</v>
      </c>
      <c r="N267" s="343">
        <v>1812</v>
      </c>
      <c r="O267" s="343">
        <v>1782</v>
      </c>
      <c r="P267" s="343">
        <v>1575</v>
      </c>
      <c r="Q267" s="343">
        <v>1555</v>
      </c>
      <c r="R267" s="343">
        <v>1509</v>
      </c>
      <c r="S267" s="343">
        <v>1567</v>
      </c>
      <c r="T267" s="343">
        <v>1686</v>
      </c>
      <c r="U267" s="343">
        <v>1690</v>
      </c>
      <c r="V267" s="343">
        <v>1747</v>
      </c>
      <c r="W267" s="343">
        <v>1745</v>
      </c>
      <c r="X267" s="343">
        <v>1670</v>
      </c>
      <c r="Y267" s="343">
        <v>1682</v>
      </c>
      <c r="Z267" s="343">
        <v>1719</v>
      </c>
      <c r="AA267" s="343">
        <v>1626</v>
      </c>
      <c r="AB267" s="343">
        <v>1661</v>
      </c>
      <c r="AC267" s="343">
        <v>1720</v>
      </c>
      <c r="AD267" s="343">
        <v>1697</v>
      </c>
      <c r="AE267" s="343">
        <v>1756</v>
      </c>
      <c r="AF267" s="343">
        <v>1843</v>
      </c>
      <c r="AG267" s="343">
        <v>1820</v>
      </c>
      <c r="AH267" s="343">
        <v>1823</v>
      </c>
      <c r="AI267" s="343">
        <v>1894</v>
      </c>
      <c r="AJ267" s="343">
        <v>1842</v>
      </c>
      <c r="AK267" s="343">
        <v>1774</v>
      </c>
      <c r="AL267" s="343">
        <v>1751</v>
      </c>
      <c r="AM267" s="343">
        <v>1747</v>
      </c>
      <c r="AN267" s="343">
        <v>1605</v>
      </c>
      <c r="AO267" s="343">
        <v>1646</v>
      </c>
      <c r="AP267" s="343">
        <v>1562</v>
      </c>
      <c r="AQ267" s="343">
        <v>1616</v>
      </c>
      <c r="AR267" s="343">
        <v>1565</v>
      </c>
      <c r="AS267" s="343">
        <v>1544</v>
      </c>
      <c r="AT267" s="343">
        <v>1539</v>
      </c>
      <c r="AU267" s="343">
        <v>1598</v>
      </c>
      <c r="AV267" s="343">
        <v>1645</v>
      </c>
      <c r="AW267" s="343">
        <v>1634</v>
      </c>
      <c r="AX267" s="343">
        <v>1624</v>
      </c>
      <c r="AY267" s="343">
        <v>1716</v>
      </c>
      <c r="AZ267" s="343">
        <v>1675</v>
      </c>
      <c r="BA267" s="343">
        <v>1767</v>
      </c>
      <c r="BB267" s="343">
        <v>1761</v>
      </c>
      <c r="BC267" s="343">
        <v>1744</v>
      </c>
      <c r="BD267" s="343">
        <v>1754</v>
      </c>
      <c r="BE267" s="343">
        <v>1759</v>
      </c>
      <c r="BF267" s="343">
        <v>1724</v>
      </c>
      <c r="BG267" s="343">
        <v>1730</v>
      </c>
      <c r="BH267" s="343">
        <v>1727</v>
      </c>
      <c r="BI267" s="343">
        <v>1747</v>
      </c>
      <c r="BJ267" s="343">
        <v>1781</v>
      </c>
      <c r="BK267" s="343">
        <v>1826</v>
      </c>
      <c r="BL267" s="343">
        <v>1823</v>
      </c>
      <c r="BM267" s="343">
        <v>1819</v>
      </c>
      <c r="BN267" s="343">
        <v>1795</v>
      </c>
      <c r="BO267" s="343">
        <v>1791</v>
      </c>
      <c r="BP267" s="343">
        <v>1770</v>
      </c>
      <c r="BQ267" s="343">
        <v>1751</v>
      </c>
      <c r="BR267" s="343">
        <v>1739</v>
      </c>
      <c r="BS267" s="343">
        <v>1724</v>
      </c>
      <c r="BT267" s="343">
        <v>1719</v>
      </c>
      <c r="BU267" s="343">
        <v>1711</v>
      </c>
      <c r="BV267" s="343">
        <v>1712</v>
      </c>
      <c r="BW267" s="343">
        <v>1718</v>
      </c>
      <c r="BX267" s="343">
        <v>1724</v>
      </c>
      <c r="BY267" s="343">
        <v>1738</v>
      </c>
      <c r="BZ267" s="343">
        <v>1747</v>
      </c>
      <c r="CA267" s="343">
        <v>1755</v>
      </c>
      <c r="CB267" s="343">
        <v>1773</v>
      </c>
      <c r="CC267" s="343">
        <v>1781</v>
      </c>
      <c r="CD267" s="343">
        <v>1789</v>
      </c>
      <c r="CE267" s="343">
        <v>1796</v>
      </c>
      <c r="CF267" s="343">
        <v>1807</v>
      </c>
    </row>
    <row r="268" spans="1:84" x14ac:dyDescent="0.3">
      <c r="A268" s="342" t="s">
        <v>1525</v>
      </c>
      <c r="B268" s="342"/>
      <c r="C268" s="342"/>
      <c r="D268" s="343">
        <v>2073</v>
      </c>
      <c r="E268" s="343">
        <v>2124</v>
      </c>
      <c r="F268" s="343">
        <v>2153</v>
      </c>
      <c r="G268" s="343">
        <v>2190</v>
      </c>
      <c r="H268" s="343">
        <v>2353</v>
      </c>
      <c r="I268" s="343">
        <v>2113</v>
      </c>
      <c r="J268" s="343">
        <v>2009</v>
      </c>
      <c r="K268" s="343">
        <v>1908</v>
      </c>
      <c r="L268" s="343">
        <v>1895</v>
      </c>
      <c r="M268" s="343">
        <v>1853</v>
      </c>
      <c r="N268" s="343">
        <v>1938</v>
      </c>
      <c r="O268" s="343">
        <v>1806</v>
      </c>
      <c r="P268" s="343">
        <v>1752</v>
      </c>
      <c r="Q268" s="343">
        <v>1562</v>
      </c>
      <c r="R268" s="343">
        <v>1577</v>
      </c>
      <c r="S268" s="343">
        <v>1538</v>
      </c>
      <c r="T268" s="343">
        <v>1585</v>
      </c>
      <c r="U268" s="343">
        <v>1683</v>
      </c>
      <c r="V268" s="343">
        <v>1705</v>
      </c>
      <c r="W268" s="343">
        <v>1766</v>
      </c>
      <c r="X268" s="343">
        <v>1762</v>
      </c>
      <c r="Y268" s="343">
        <v>1672</v>
      </c>
      <c r="Z268" s="343">
        <v>1663</v>
      </c>
      <c r="AA268" s="343">
        <v>1732</v>
      </c>
      <c r="AB268" s="343">
        <v>1628</v>
      </c>
      <c r="AC268" s="343">
        <v>1674</v>
      </c>
      <c r="AD268" s="343">
        <v>1734</v>
      </c>
      <c r="AE268" s="343">
        <v>1708</v>
      </c>
      <c r="AF268" s="343">
        <v>1761</v>
      </c>
      <c r="AG268" s="343">
        <v>1848</v>
      </c>
      <c r="AH268" s="343">
        <v>1828</v>
      </c>
      <c r="AI268" s="343">
        <v>1831</v>
      </c>
      <c r="AJ268" s="343">
        <v>1902</v>
      </c>
      <c r="AK268" s="343">
        <v>1845</v>
      </c>
      <c r="AL268" s="343">
        <v>1779</v>
      </c>
      <c r="AM268" s="343">
        <v>1756</v>
      </c>
      <c r="AN268" s="343">
        <v>1750</v>
      </c>
      <c r="AO268" s="343">
        <v>1611</v>
      </c>
      <c r="AP268" s="343">
        <v>1653</v>
      </c>
      <c r="AQ268" s="343">
        <v>1568</v>
      </c>
      <c r="AR268" s="343">
        <v>1622</v>
      </c>
      <c r="AS268" s="343">
        <v>1571</v>
      </c>
      <c r="AT268" s="343">
        <v>1549</v>
      </c>
      <c r="AU268" s="343">
        <v>1544</v>
      </c>
      <c r="AV268" s="343">
        <v>1604</v>
      </c>
      <c r="AW268" s="343">
        <v>1651</v>
      </c>
      <c r="AX268" s="343">
        <v>1639</v>
      </c>
      <c r="AY268" s="343">
        <v>1629</v>
      </c>
      <c r="AZ268" s="343">
        <v>1719</v>
      </c>
      <c r="BA268" s="343">
        <v>1677</v>
      </c>
      <c r="BB268" s="343">
        <v>1771</v>
      </c>
      <c r="BC268" s="343">
        <v>1764</v>
      </c>
      <c r="BD268" s="343">
        <v>1748</v>
      </c>
      <c r="BE268" s="343">
        <v>1758</v>
      </c>
      <c r="BF268" s="343">
        <v>1764</v>
      </c>
      <c r="BG268" s="343">
        <v>1729</v>
      </c>
      <c r="BH268" s="343">
        <v>1733</v>
      </c>
      <c r="BI268" s="343">
        <v>1733</v>
      </c>
      <c r="BJ268" s="343">
        <v>1750</v>
      </c>
      <c r="BK268" s="343">
        <v>1783</v>
      </c>
      <c r="BL268" s="343">
        <v>1830</v>
      </c>
      <c r="BM268" s="343">
        <v>1828</v>
      </c>
      <c r="BN268" s="343">
        <v>1824</v>
      </c>
      <c r="BO268" s="343">
        <v>1799</v>
      </c>
      <c r="BP268" s="343">
        <v>1795</v>
      </c>
      <c r="BQ268" s="343">
        <v>1774</v>
      </c>
      <c r="BR268" s="343">
        <v>1756</v>
      </c>
      <c r="BS268" s="343">
        <v>1743</v>
      </c>
      <c r="BT268" s="343">
        <v>1728</v>
      </c>
      <c r="BU268" s="343">
        <v>1723</v>
      </c>
      <c r="BV268" s="343">
        <v>1715</v>
      </c>
      <c r="BW268" s="343">
        <v>1716</v>
      </c>
      <c r="BX268" s="343">
        <v>1722</v>
      </c>
      <c r="BY268" s="343">
        <v>1728</v>
      </c>
      <c r="BZ268" s="343">
        <v>1742</v>
      </c>
      <c r="CA268" s="343">
        <v>1751</v>
      </c>
      <c r="CB268" s="343">
        <v>1758</v>
      </c>
      <c r="CC268" s="343">
        <v>1777</v>
      </c>
      <c r="CD268" s="343">
        <v>1784</v>
      </c>
      <c r="CE268" s="343">
        <v>1791</v>
      </c>
      <c r="CF268" s="343">
        <v>1799</v>
      </c>
    </row>
    <row r="269" spans="1:84" x14ac:dyDescent="0.3">
      <c r="A269" s="342" t="s">
        <v>1526</v>
      </c>
      <c r="B269" s="342"/>
      <c r="C269" s="342"/>
      <c r="D269" s="343">
        <v>2017</v>
      </c>
      <c r="E269" s="343">
        <v>2072</v>
      </c>
      <c r="F269" s="343">
        <v>2111</v>
      </c>
      <c r="G269" s="343">
        <v>2150</v>
      </c>
      <c r="H269" s="343">
        <v>2186</v>
      </c>
      <c r="I269" s="343">
        <v>2346</v>
      </c>
      <c r="J269" s="343">
        <v>2108</v>
      </c>
      <c r="K269" s="343">
        <v>2005</v>
      </c>
      <c r="L269" s="343">
        <v>1903</v>
      </c>
      <c r="M269" s="343">
        <v>1886</v>
      </c>
      <c r="N269" s="343">
        <v>1846</v>
      </c>
      <c r="O269" s="343">
        <v>1941</v>
      </c>
      <c r="P269" s="343">
        <v>1788</v>
      </c>
      <c r="Q269" s="343">
        <v>1759</v>
      </c>
      <c r="R269" s="343">
        <v>1554</v>
      </c>
      <c r="S269" s="343">
        <v>1591</v>
      </c>
      <c r="T269" s="343">
        <v>1544</v>
      </c>
      <c r="U269" s="343">
        <v>1590</v>
      </c>
      <c r="V269" s="343">
        <v>1718</v>
      </c>
      <c r="W269" s="343">
        <v>1718</v>
      </c>
      <c r="X269" s="343">
        <v>1761</v>
      </c>
      <c r="Y269" s="343">
        <v>1737</v>
      </c>
      <c r="Z269" s="343">
        <v>1697</v>
      </c>
      <c r="AA269" s="343">
        <v>1675</v>
      </c>
      <c r="AB269" s="343">
        <v>1755</v>
      </c>
      <c r="AC269" s="343">
        <v>1660</v>
      </c>
      <c r="AD269" s="343">
        <v>1696</v>
      </c>
      <c r="AE269" s="343">
        <v>1760</v>
      </c>
      <c r="AF269" s="343">
        <v>1728</v>
      </c>
      <c r="AG269" s="343">
        <v>1786</v>
      </c>
      <c r="AH269" s="343">
        <v>1873</v>
      </c>
      <c r="AI269" s="343">
        <v>1853</v>
      </c>
      <c r="AJ269" s="343">
        <v>1855</v>
      </c>
      <c r="AK269" s="343">
        <v>1927</v>
      </c>
      <c r="AL269" s="343">
        <v>1868</v>
      </c>
      <c r="AM269" s="343">
        <v>1799</v>
      </c>
      <c r="AN269" s="343">
        <v>1777</v>
      </c>
      <c r="AO269" s="343">
        <v>1769</v>
      </c>
      <c r="AP269" s="343">
        <v>1629</v>
      </c>
      <c r="AQ269" s="343">
        <v>1668</v>
      </c>
      <c r="AR269" s="343">
        <v>1586</v>
      </c>
      <c r="AS269" s="343">
        <v>1642</v>
      </c>
      <c r="AT269" s="343">
        <v>1591</v>
      </c>
      <c r="AU269" s="343">
        <v>1571</v>
      </c>
      <c r="AV269" s="343">
        <v>1565</v>
      </c>
      <c r="AW269" s="343">
        <v>1624</v>
      </c>
      <c r="AX269" s="343">
        <v>1671</v>
      </c>
      <c r="AY269" s="343">
        <v>1659</v>
      </c>
      <c r="AZ269" s="343">
        <v>1648</v>
      </c>
      <c r="BA269" s="343">
        <v>1734</v>
      </c>
      <c r="BB269" s="343">
        <v>1694</v>
      </c>
      <c r="BC269" s="343">
        <v>1786</v>
      </c>
      <c r="BD269" s="343">
        <v>1782</v>
      </c>
      <c r="BE269" s="343">
        <v>1765</v>
      </c>
      <c r="BF269" s="343">
        <v>1775</v>
      </c>
      <c r="BG269" s="343">
        <v>1781</v>
      </c>
      <c r="BH269" s="343">
        <v>1746</v>
      </c>
      <c r="BI269" s="343">
        <v>1749</v>
      </c>
      <c r="BJ269" s="343">
        <v>1750</v>
      </c>
      <c r="BK269" s="343">
        <v>1767</v>
      </c>
      <c r="BL269" s="343">
        <v>1802</v>
      </c>
      <c r="BM269" s="343">
        <v>1847</v>
      </c>
      <c r="BN269" s="343">
        <v>1844</v>
      </c>
      <c r="BO269" s="343">
        <v>1841</v>
      </c>
      <c r="BP269" s="343">
        <v>1816</v>
      </c>
      <c r="BQ269" s="343">
        <v>1813</v>
      </c>
      <c r="BR269" s="343">
        <v>1790</v>
      </c>
      <c r="BS269" s="343">
        <v>1774</v>
      </c>
      <c r="BT269" s="343">
        <v>1763</v>
      </c>
      <c r="BU269" s="343">
        <v>1747</v>
      </c>
      <c r="BV269" s="343">
        <v>1744</v>
      </c>
      <c r="BW269" s="343">
        <v>1735</v>
      </c>
      <c r="BX269" s="343">
        <v>1736</v>
      </c>
      <c r="BY269" s="343">
        <v>1742</v>
      </c>
      <c r="BZ269" s="343">
        <v>1748</v>
      </c>
      <c r="CA269" s="343">
        <v>1762</v>
      </c>
      <c r="CB269" s="343">
        <v>1769</v>
      </c>
      <c r="CC269" s="343">
        <v>1776</v>
      </c>
      <c r="CD269" s="343">
        <v>1793</v>
      </c>
      <c r="CE269" s="343">
        <v>1799</v>
      </c>
      <c r="CF269" s="343">
        <v>1807</v>
      </c>
    </row>
    <row r="270" spans="1:84" x14ac:dyDescent="0.3">
      <c r="A270" s="342" t="s">
        <v>1527</v>
      </c>
      <c r="B270" s="342"/>
      <c r="C270" s="342"/>
      <c r="D270" s="343">
        <v>2069</v>
      </c>
      <c r="E270" s="343">
        <v>2008</v>
      </c>
      <c r="F270" s="343">
        <v>2070</v>
      </c>
      <c r="G270" s="343">
        <v>2109</v>
      </c>
      <c r="H270" s="343">
        <v>2126</v>
      </c>
      <c r="I270" s="343">
        <v>2171</v>
      </c>
      <c r="J270" s="343">
        <v>2327</v>
      </c>
      <c r="K270" s="343">
        <v>2087</v>
      </c>
      <c r="L270" s="343">
        <v>1999</v>
      </c>
      <c r="M270" s="343">
        <v>1909</v>
      </c>
      <c r="N270" s="343">
        <v>1876</v>
      </c>
      <c r="O270" s="343">
        <v>1852</v>
      </c>
      <c r="P270" s="343">
        <v>1933</v>
      </c>
      <c r="Q270" s="343">
        <v>1793</v>
      </c>
      <c r="R270" s="343">
        <v>1746</v>
      </c>
      <c r="S270" s="343">
        <v>1539</v>
      </c>
      <c r="T270" s="343">
        <v>1587</v>
      </c>
      <c r="U270" s="343">
        <v>1537</v>
      </c>
      <c r="V270" s="343">
        <v>1602</v>
      </c>
      <c r="W270" s="343">
        <v>1735</v>
      </c>
      <c r="X270" s="343">
        <v>1705</v>
      </c>
      <c r="Y270" s="343">
        <v>1765</v>
      </c>
      <c r="Z270" s="343">
        <v>1746</v>
      </c>
      <c r="AA270" s="343">
        <v>1707</v>
      </c>
      <c r="AB270" s="343">
        <v>1698</v>
      </c>
      <c r="AC270" s="343">
        <v>1754</v>
      </c>
      <c r="AD270" s="343">
        <v>1682</v>
      </c>
      <c r="AE270" s="343">
        <v>1716</v>
      </c>
      <c r="AF270" s="343">
        <v>1777</v>
      </c>
      <c r="AG270" s="343">
        <v>1747</v>
      </c>
      <c r="AH270" s="343">
        <v>1801</v>
      </c>
      <c r="AI270" s="343">
        <v>1887</v>
      </c>
      <c r="AJ270" s="343">
        <v>1867</v>
      </c>
      <c r="AK270" s="343">
        <v>1867</v>
      </c>
      <c r="AL270" s="343">
        <v>1938</v>
      </c>
      <c r="AM270" s="343">
        <v>1882</v>
      </c>
      <c r="AN270" s="343">
        <v>1813</v>
      </c>
      <c r="AO270" s="343">
        <v>1791</v>
      </c>
      <c r="AP270" s="343">
        <v>1783</v>
      </c>
      <c r="AQ270" s="343">
        <v>1640</v>
      </c>
      <c r="AR270" s="343">
        <v>1682</v>
      </c>
      <c r="AS270" s="343">
        <v>1599</v>
      </c>
      <c r="AT270" s="343">
        <v>1654</v>
      </c>
      <c r="AU270" s="343">
        <v>1604</v>
      </c>
      <c r="AV270" s="343">
        <v>1583</v>
      </c>
      <c r="AW270" s="343">
        <v>1579</v>
      </c>
      <c r="AX270" s="343">
        <v>1636</v>
      </c>
      <c r="AY270" s="343">
        <v>1684</v>
      </c>
      <c r="AZ270" s="343">
        <v>1671</v>
      </c>
      <c r="BA270" s="343">
        <v>1660</v>
      </c>
      <c r="BB270" s="343">
        <v>1749</v>
      </c>
      <c r="BC270" s="343">
        <v>1709</v>
      </c>
      <c r="BD270" s="343">
        <v>1801</v>
      </c>
      <c r="BE270" s="343">
        <v>1798</v>
      </c>
      <c r="BF270" s="343">
        <v>1779</v>
      </c>
      <c r="BG270" s="343">
        <v>1788</v>
      </c>
      <c r="BH270" s="343">
        <v>1794</v>
      </c>
      <c r="BI270" s="343">
        <v>1758</v>
      </c>
      <c r="BJ270" s="343">
        <v>1764</v>
      </c>
      <c r="BK270" s="343">
        <v>1764</v>
      </c>
      <c r="BL270" s="343">
        <v>1783</v>
      </c>
      <c r="BM270" s="343">
        <v>1816</v>
      </c>
      <c r="BN270" s="343">
        <v>1858</v>
      </c>
      <c r="BO270" s="343">
        <v>1855</v>
      </c>
      <c r="BP270" s="343">
        <v>1851</v>
      </c>
      <c r="BQ270" s="343">
        <v>1829</v>
      </c>
      <c r="BR270" s="343">
        <v>1825</v>
      </c>
      <c r="BS270" s="343">
        <v>1803</v>
      </c>
      <c r="BT270" s="343">
        <v>1789</v>
      </c>
      <c r="BU270" s="343">
        <v>1776</v>
      </c>
      <c r="BV270" s="343">
        <v>1760</v>
      </c>
      <c r="BW270" s="343">
        <v>1757</v>
      </c>
      <c r="BX270" s="343">
        <v>1748</v>
      </c>
      <c r="BY270" s="343">
        <v>1749</v>
      </c>
      <c r="BZ270" s="343">
        <v>1755</v>
      </c>
      <c r="CA270" s="343">
        <v>1761</v>
      </c>
      <c r="CB270" s="343">
        <v>1775</v>
      </c>
      <c r="CC270" s="343">
        <v>1781</v>
      </c>
      <c r="CD270" s="343">
        <v>1788</v>
      </c>
      <c r="CE270" s="343">
        <v>1806</v>
      </c>
      <c r="CF270" s="343">
        <v>1812</v>
      </c>
    </row>
    <row r="271" spans="1:84" x14ac:dyDescent="0.3">
      <c r="A271" s="342" t="s">
        <v>1528</v>
      </c>
      <c r="B271" s="342"/>
      <c r="C271" s="342"/>
      <c r="D271" s="343">
        <v>2034</v>
      </c>
      <c r="E271" s="343">
        <v>2061</v>
      </c>
      <c r="F271" s="343">
        <v>2013</v>
      </c>
      <c r="G271" s="343">
        <v>2072</v>
      </c>
      <c r="H271" s="343">
        <v>2111</v>
      </c>
      <c r="I271" s="343">
        <v>2139</v>
      </c>
      <c r="J271" s="343">
        <v>2162</v>
      </c>
      <c r="K271" s="343">
        <v>2339</v>
      </c>
      <c r="L271" s="343">
        <v>2089</v>
      </c>
      <c r="M271" s="343">
        <v>1998</v>
      </c>
      <c r="N271" s="343">
        <v>1896</v>
      </c>
      <c r="O271" s="343">
        <v>1874</v>
      </c>
      <c r="P271" s="343">
        <v>1856</v>
      </c>
      <c r="Q271" s="343">
        <v>1930</v>
      </c>
      <c r="R271" s="343">
        <v>1794</v>
      </c>
      <c r="S271" s="343">
        <v>1745</v>
      </c>
      <c r="T271" s="343">
        <v>1543</v>
      </c>
      <c r="U271" s="343">
        <v>1603</v>
      </c>
      <c r="V271" s="343">
        <v>1549</v>
      </c>
      <c r="W271" s="343">
        <v>1603</v>
      </c>
      <c r="X271" s="343">
        <v>1727</v>
      </c>
      <c r="Y271" s="343">
        <v>1724</v>
      </c>
      <c r="Z271" s="343">
        <v>1769</v>
      </c>
      <c r="AA271" s="343">
        <v>1768</v>
      </c>
      <c r="AB271" s="343">
        <v>1734</v>
      </c>
      <c r="AC271" s="343">
        <v>1715</v>
      </c>
      <c r="AD271" s="343">
        <v>1768</v>
      </c>
      <c r="AE271" s="343">
        <v>1703</v>
      </c>
      <c r="AF271" s="343">
        <v>1732</v>
      </c>
      <c r="AG271" s="343">
        <v>1792</v>
      </c>
      <c r="AH271" s="343">
        <v>1762</v>
      </c>
      <c r="AI271" s="343">
        <v>1816</v>
      </c>
      <c r="AJ271" s="343">
        <v>1903</v>
      </c>
      <c r="AK271" s="343">
        <v>1882</v>
      </c>
      <c r="AL271" s="343">
        <v>1882</v>
      </c>
      <c r="AM271" s="343">
        <v>1953</v>
      </c>
      <c r="AN271" s="343">
        <v>1896</v>
      </c>
      <c r="AO271" s="343">
        <v>1828</v>
      </c>
      <c r="AP271" s="343">
        <v>1805</v>
      </c>
      <c r="AQ271" s="343">
        <v>1797</v>
      </c>
      <c r="AR271" s="343">
        <v>1651</v>
      </c>
      <c r="AS271" s="343">
        <v>1697</v>
      </c>
      <c r="AT271" s="343">
        <v>1613</v>
      </c>
      <c r="AU271" s="343">
        <v>1668</v>
      </c>
      <c r="AV271" s="343">
        <v>1618</v>
      </c>
      <c r="AW271" s="343">
        <v>1596</v>
      </c>
      <c r="AX271" s="343">
        <v>1593</v>
      </c>
      <c r="AY271" s="343">
        <v>1649</v>
      </c>
      <c r="AZ271" s="343">
        <v>1698</v>
      </c>
      <c r="BA271" s="343">
        <v>1685</v>
      </c>
      <c r="BB271" s="343">
        <v>1673</v>
      </c>
      <c r="BC271" s="343">
        <v>1765</v>
      </c>
      <c r="BD271" s="343">
        <v>1722</v>
      </c>
      <c r="BE271" s="343">
        <v>1814</v>
      </c>
      <c r="BF271" s="343">
        <v>1812</v>
      </c>
      <c r="BG271" s="343">
        <v>1792</v>
      </c>
      <c r="BH271" s="343">
        <v>1801</v>
      </c>
      <c r="BI271" s="343">
        <v>1807</v>
      </c>
      <c r="BJ271" s="343">
        <v>1770</v>
      </c>
      <c r="BK271" s="343">
        <v>1775</v>
      </c>
      <c r="BL271" s="343">
        <v>1777</v>
      </c>
      <c r="BM271" s="343">
        <v>1796</v>
      </c>
      <c r="BN271" s="343">
        <v>1830</v>
      </c>
      <c r="BO271" s="343">
        <v>1874</v>
      </c>
      <c r="BP271" s="343">
        <v>1871</v>
      </c>
      <c r="BQ271" s="343">
        <v>1865</v>
      </c>
      <c r="BR271" s="343">
        <v>1845</v>
      </c>
      <c r="BS271" s="343">
        <v>1842</v>
      </c>
      <c r="BT271" s="343">
        <v>1820</v>
      </c>
      <c r="BU271" s="343">
        <v>1805</v>
      </c>
      <c r="BV271" s="343">
        <v>1791</v>
      </c>
      <c r="BW271" s="343">
        <v>1774</v>
      </c>
      <c r="BX271" s="343">
        <v>1771</v>
      </c>
      <c r="BY271" s="343">
        <v>1761</v>
      </c>
      <c r="BZ271" s="343">
        <v>1762</v>
      </c>
      <c r="CA271" s="343">
        <v>1769</v>
      </c>
      <c r="CB271" s="343">
        <v>1775</v>
      </c>
      <c r="CC271" s="343">
        <v>1790</v>
      </c>
      <c r="CD271" s="343">
        <v>1794</v>
      </c>
      <c r="CE271" s="343">
        <v>1802</v>
      </c>
      <c r="CF271" s="343">
        <v>1819</v>
      </c>
    </row>
    <row r="272" spans="1:84" x14ac:dyDescent="0.3">
      <c r="A272" s="342" t="s">
        <v>1529</v>
      </c>
      <c r="B272" s="342"/>
      <c r="C272" s="342"/>
      <c r="D272" s="343">
        <v>2052</v>
      </c>
      <c r="E272" s="343">
        <v>2036</v>
      </c>
      <c r="F272" s="343">
        <v>2052</v>
      </c>
      <c r="G272" s="343">
        <v>2005</v>
      </c>
      <c r="H272" s="343">
        <v>2063</v>
      </c>
      <c r="I272" s="343">
        <v>2117</v>
      </c>
      <c r="J272" s="343">
        <v>2134</v>
      </c>
      <c r="K272" s="343">
        <v>2149</v>
      </c>
      <c r="L272" s="343">
        <v>2330</v>
      </c>
      <c r="M272" s="343">
        <v>2084</v>
      </c>
      <c r="N272" s="343">
        <v>1991</v>
      </c>
      <c r="O272" s="343">
        <v>1897</v>
      </c>
      <c r="P272" s="343">
        <v>1880</v>
      </c>
      <c r="Q272" s="343">
        <v>1856</v>
      </c>
      <c r="R272" s="343">
        <v>1921</v>
      </c>
      <c r="S272" s="343">
        <v>1788</v>
      </c>
      <c r="T272" s="343">
        <v>1743</v>
      </c>
      <c r="U272" s="343">
        <v>1560</v>
      </c>
      <c r="V272" s="343">
        <v>1617</v>
      </c>
      <c r="W272" s="343">
        <v>1547</v>
      </c>
      <c r="X272" s="343">
        <v>1616</v>
      </c>
      <c r="Y272" s="343">
        <v>1747</v>
      </c>
      <c r="Z272" s="343">
        <v>1725</v>
      </c>
      <c r="AA272" s="343">
        <v>1811</v>
      </c>
      <c r="AB272" s="343">
        <v>1776</v>
      </c>
      <c r="AC272" s="343">
        <v>1734</v>
      </c>
      <c r="AD272" s="343">
        <v>1740</v>
      </c>
      <c r="AE272" s="343">
        <v>1787</v>
      </c>
      <c r="AF272" s="343">
        <v>1722</v>
      </c>
      <c r="AG272" s="343">
        <v>1752</v>
      </c>
      <c r="AH272" s="343">
        <v>1813</v>
      </c>
      <c r="AI272" s="343">
        <v>1781</v>
      </c>
      <c r="AJ272" s="343">
        <v>1832</v>
      </c>
      <c r="AK272" s="343">
        <v>1919</v>
      </c>
      <c r="AL272" s="343">
        <v>1900</v>
      </c>
      <c r="AM272" s="343">
        <v>1900</v>
      </c>
      <c r="AN272" s="343">
        <v>1970</v>
      </c>
      <c r="AO272" s="343">
        <v>1915</v>
      </c>
      <c r="AP272" s="343">
        <v>1841</v>
      </c>
      <c r="AQ272" s="343">
        <v>1819</v>
      </c>
      <c r="AR272" s="343">
        <v>1813</v>
      </c>
      <c r="AS272" s="343">
        <v>1666</v>
      </c>
      <c r="AT272" s="343">
        <v>1712</v>
      </c>
      <c r="AU272" s="343">
        <v>1625</v>
      </c>
      <c r="AV272" s="343">
        <v>1683</v>
      </c>
      <c r="AW272" s="343">
        <v>1630</v>
      </c>
      <c r="AX272" s="343">
        <v>1608</v>
      </c>
      <c r="AY272" s="343">
        <v>1605</v>
      </c>
      <c r="AZ272" s="343">
        <v>1663</v>
      </c>
      <c r="BA272" s="343">
        <v>1714</v>
      </c>
      <c r="BB272" s="343">
        <v>1702</v>
      </c>
      <c r="BC272" s="343">
        <v>1689</v>
      </c>
      <c r="BD272" s="343">
        <v>1781</v>
      </c>
      <c r="BE272" s="343">
        <v>1738</v>
      </c>
      <c r="BF272" s="343">
        <v>1831</v>
      </c>
      <c r="BG272" s="343">
        <v>1827</v>
      </c>
      <c r="BH272" s="343">
        <v>1807</v>
      </c>
      <c r="BI272" s="343">
        <v>1816</v>
      </c>
      <c r="BJ272" s="343">
        <v>1821</v>
      </c>
      <c r="BK272" s="343">
        <v>1785</v>
      </c>
      <c r="BL272" s="343">
        <v>1790</v>
      </c>
      <c r="BM272" s="343">
        <v>1792</v>
      </c>
      <c r="BN272" s="343">
        <v>1812</v>
      </c>
      <c r="BO272" s="343">
        <v>1844</v>
      </c>
      <c r="BP272" s="343">
        <v>1891</v>
      </c>
      <c r="BQ272" s="343">
        <v>1887</v>
      </c>
      <c r="BR272" s="343">
        <v>1881</v>
      </c>
      <c r="BS272" s="343">
        <v>1860</v>
      </c>
      <c r="BT272" s="343">
        <v>1859</v>
      </c>
      <c r="BU272" s="343">
        <v>1837</v>
      </c>
      <c r="BV272" s="343">
        <v>1821</v>
      </c>
      <c r="BW272" s="343">
        <v>1807</v>
      </c>
      <c r="BX272" s="343">
        <v>1790</v>
      </c>
      <c r="BY272" s="343">
        <v>1787</v>
      </c>
      <c r="BZ272" s="343">
        <v>1777</v>
      </c>
      <c r="CA272" s="343">
        <v>1778</v>
      </c>
      <c r="CB272" s="343">
        <v>1786</v>
      </c>
      <c r="CC272" s="343">
        <v>1792</v>
      </c>
      <c r="CD272" s="343">
        <v>1808</v>
      </c>
      <c r="CE272" s="343">
        <v>1812</v>
      </c>
      <c r="CF272" s="343">
        <v>1820</v>
      </c>
    </row>
    <row r="273" spans="1:84" x14ac:dyDescent="0.3">
      <c r="A273" s="342" t="s">
        <v>1530</v>
      </c>
      <c r="B273" s="342"/>
      <c r="C273" s="342"/>
      <c r="D273" s="343">
        <v>1927</v>
      </c>
      <c r="E273" s="343">
        <v>2060</v>
      </c>
      <c r="F273" s="343">
        <v>2019</v>
      </c>
      <c r="G273" s="343">
        <v>2060</v>
      </c>
      <c r="H273" s="343">
        <v>1991</v>
      </c>
      <c r="I273" s="343">
        <v>2050</v>
      </c>
      <c r="J273" s="343">
        <v>2117</v>
      </c>
      <c r="K273" s="343">
        <v>2134</v>
      </c>
      <c r="L273" s="343">
        <v>2149</v>
      </c>
      <c r="M273" s="343">
        <v>2333</v>
      </c>
      <c r="N273" s="343">
        <v>2069</v>
      </c>
      <c r="O273" s="343">
        <v>2006</v>
      </c>
      <c r="P273" s="343">
        <v>1883</v>
      </c>
      <c r="Q273" s="343">
        <v>1884</v>
      </c>
      <c r="R273" s="343">
        <v>1851</v>
      </c>
      <c r="S273" s="343">
        <v>1924</v>
      </c>
      <c r="T273" s="343">
        <v>1801</v>
      </c>
      <c r="U273" s="343">
        <v>1752</v>
      </c>
      <c r="V273" s="343">
        <v>1578</v>
      </c>
      <c r="W273" s="343">
        <v>1642</v>
      </c>
      <c r="X273" s="343">
        <v>1560</v>
      </c>
      <c r="Y273" s="343">
        <v>1608</v>
      </c>
      <c r="Z273" s="343">
        <v>1757</v>
      </c>
      <c r="AA273" s="343">
        <v>1734</v>
      </c>
      <c r="AB273" s="343">
        <v>1813</v>
      </c>
      <c r="AC273" s="343">
        <v>1774</v>
      </c>
      <c r="AD273" s="343">
        <v>1741</v>
      </c>
      <c r="AE273" s="343">
        <v>1747</v>
      </c>
      <c r="AF273" s="343">
        <v>1789</v>
      </c>
      <c r="AG273" s="343">
        <v>1726</v>
      </c>
      <c r="AH273" s="343">
        <v>1758</v>
      </c>
      <c r="AI273" s="343">
        <v>1816</v>
      </c>
      <c r="AJ273" s="343">
        <v>1785</v>
      </c>
      <c r="AK273" s="343">
        <v>1832</v>
      </c>
      <c r="AL273" s="343">
        <v>1919</v>
      </c>
      <c r="AM273" s="343">
        <v>1900</v>
      </c>
      <c r="AN273" s="343">
        <v>1900</v>
      </c>
      <c r="AO273" s="343">
        <v>1970</v>
      </c>
      <c r="AP273" s="343">
        <v>1917</v>
      </c>
      <c r="AQ273" s="343">
        <v>1838</v>
      </c>
      <c r="AR273" s="343">
        <v>1816</v>
      </c>
      <c r="AS273" s="343">
        <v>1812</v>
      </c>
      <c r="AT273" s="343">
        <v>1664</v>
      </c>
      <c r="AU273" s="343">
        <v>1712</v>
      </c>
      <c r="AV273" s="343">
        <v>1625</v>
      </c>
      <c r="AW273" s="343">
        <v>1681</v>
      </c>
      <c r="AX273" s="343">
        <v>1629</v>
      </c>
      <c r="AY273" s="343">
        <v>1605</v>
      </c>
      <c r="AZ273" s="343">
        <v>1603</v>
      </c>
      <c r="BA273" s="343">
        <v>1660</v>
      </c>
      <c r="BB273" s="343">
        <v>1711</v>
      </c>
      <c r="BC273" s="343">
        <v>1699</v>
      </c>
      <c r="BD273" s="343">
        <v>1687</v>
      </c>
      <c r="BE273" s="343">
        <v>1779</v>
      </c>
      <c r="BF273" s="343">
        <v>1736</v>
      </c>
      <c r="BG273" s="343">
        <v>1828</v>
      </c>
      <c r="BH273" s="343">
        <v>1824</v>
      </c>
      <c r="BI273" s="343">
        <v>1804</v>
      </c>
      <c r="BJ273" s="343">
        <v>1812</v>
      </c>
      <c r="BK273" s="343">
        <v>1817</v>
      </c>
      <c r="BL273" s="343">
        <v>1781</v>
      </c>
      <c r="BM273" s="343">
        <v>1788</v>
      </c>
      <c r="BN273" s="343">
        <v>1789</v>
      </c>
      <c r="BO273" s="343">
        <v>1809</v>
      </c>
      <c r="BP273" s="343">
        <v>1842</v>
      </c>
      <c r="BQ273" s="343">
        <v>1888</v>
      </c>
      <c r="BR273" s="343">
        <v>1886</v>
      </c>
      <c r="BS273" s="343">
        <v>1880</v>
      </c>
      <c r="BT273" s="343">
        <v>1857</v>
      </c>
      <c r="BU273" s="343">
        <v>1857</v>
      </c>
      <c r="BV273" s="343">
        <v>1834</v>
      </c>
      <c r="BW273" s="343">
        <v>1819</v>
      </c>
      <c r="BX273" s="343">
        <v>1806</v>
      </c>
      <c r="BY273" s="343">
        <v>1790</v>
      </c>
      <c r="BZ273" s="343">
        <v>1786</v>
      </c>
      <c r="CA273" s="343">
        <v>1777</v>
      </c>
      <c r="CB273" s="343">
        <v>1777</v>
      </c>
      <c r="CC273" s="343">
        <v>1785</v>
      </c>
      <c r="CD273" s="343">
        <v>1791</v>
      </c>
      <c r="CE273" s="343">
        <v>1807</v>
      </c>
      <c r="CF273" s="343">
        <v>1810</v>
      </c>
    </row>
    <row r="274" spans="1:84" x14ac:dyDescent="0.3">
      <c r="A274" s="342" t="s">
        <v>1531</v>
      </c>
      <c r="B274" s="342"/>
      <c r="C274" s="342"/>
      <c r="D274" s="343">
        <v>1959</v>
      </c>
      <c r="E274" s="343">
        <v>1935</v>
      </c>
      <c r="F274" s="343">
        <v>2055</v>
      </c>
      <c r="G274" s="343">
        <v>2029</v>
      </c>
      <c r="H274" s="343">
        <v>2051</v>
      </c>
      <c r="I274" s="343">
        <v>1991</v>
      </c>
      <c r="J274" s="343">
        <v>2053</v>
      </c>
      <c r="K274" s="343">
        <v>2118</v>
      </c>
      <c r="L274" s="343">
        <v>2124</v>
      </c>
      <c r="M274" s="343">
        <v>2144</v>
      </c>
      <c r="N274" s="343">
        <v>2324</v>
      </c>
      <c r="O274" s="343">
        <v>2073</v>
      </c>
      <c r="P274" s="343">
        <v>2015</v>
      </c>
      <c r="Q274" s="343">
        <v>1882</v>
      </c>
      <c r="R274" s="343">
        <v>1876</v>
      </c>
      <c r="S274" s="343">
        <v>1853</v>
      </c>
      <c r="T274" s="343">
        <v>1929</v>
      </c>
      <c r="U274" s="343">
        <v>1806</v>
      </c>
      <c r="V274" s="343">
        <v>1759</v>
      </c>
      <c r="W274" s="343">
        <v>1582</v>
      </c>
      <c r="X274" s="343">
        <v>1652</v>
      </c>
      <c r="Y274" s="343">
        <v>1563</v>
      </c>
      <c r="Z274" s="343">
        <v>1617</v>
      </c>
      <c r="AA274" s="343">
        <v>1769</v>
      </c>
      <c r="AB274" s="343">
        <v>1748</v>
      </c>
      <c r="AC274" s="343">
        <v>1824</v>
      </c>
      <c r="AD274" s="343">
        <v>1782</v>
      </c>
      <c r="AE274" s="343">
        <v>1758</v>
      </c>
      <c r="AF274" s="343">
        <v>1762</v>
      </c>
      <c r="AG274" s="343">
        <v>1804</v>
      </c>
      <c r="AH274" s="343">
        <v>1744</v>
      </c>
      <c r="AI274" s="343">
        <v>1775</v>
      </c>
      <c r="AJ274" s="343">
        <v>1831</v>
      </c>
      <c r="AK274" s="343">
        <v>1802</v>
      </c>
      <c r="AL274" s="343">
        <v>1846</v>
      </c>
      <c r="AM274" s="343">
        <v>1933</v>
      </c>
      <c r="AN274" s="343">
        <v>1910</v>
      </c>
      <c r="AO274" s="343">
        <v>1912</v>
      </c>
      <c r="AP274" s="343">
        <v>1982</v>
      </c>
      <c r="AQ274" s="343">
        <v>1928</v>
      </c>
      <c r="AR274" s="343">
        <v>1851</v>
      </c>
      <c r="AS274" s="343">
        <v>1829</v>
      </c>
      <c r="AT274" s="343">
        <v>1828</v>
      </c>
      <c r="AU274" s="343">
        <v>1678</v>
      </c>
      <c r="AV274" s="343">
        <v>1727</v>
      </c>
      <c r="AW274" s="343">
        <v>1637</v>
      </c>
      <c r="AX274" s="343">
        <v>1695</v>
      </c>
      <c r="AY274" s="343">
        <v>1643</v>
      </c>
      <c r="AZ274" s="343">
        <v>1619</v>
      </c>
      <c r="BA274" s="343">
        <v>1618</v>
      </c>
      <c r="BB274" s="343">
        <v>1674</v>
      </c>
      <c r="BC274" s="343">
        <v>1724</v>
      </c>
      <c r="BD274" s="343">
        <v>1713</v>
      </c>
      <c r="BE274" s="343">
        <v>1703</v>
      </c>
      <c r="BF274" s="343">
        <v>1795</v>
      </c>
      <c r="BG274" s="343">
        <v>1750</v>
      </c>
      <c r="BH274" s="343">
        <v>1845</v>
      </c>
      <c r="BI274" s="343">
        <v>1841</v>
      </c>
      <c r="BJ274" s="343">
        <v>1820</v>
      </c>
      <c r="BK274" s="343">
        <v>1827</v>
      </c>
      <c r="BL274" s="343">
        <v>1832</v>
      </c>
      <c r="BM274" s="343">
        <v>1795</v>
      </c>
      <c r="BN274" s="343">
        <v>1804</v>
      </c>
      <c r="BO274" s="343">
        <v>1806</v>
      </c>
      <c r="BP274" s="343">
        <v>1825</v>
      </c>
      <c r="BQ274" s="343">
        <v>1858</v>
      </c>
      <c r="BR274" s="343">
        <v>1903</v>
      </c>
      <c r="BS274" s="343">
        <v>1902</v>
      </c>
      <c r="BT274" s="343">
        <v>1897</v>
      </c>
      <c r="BU274" s="343">
        <v>1874</v>
      </c>
      <c r="BV274" s="343">
        <v>1873</v>
      </c>
      <c r="BW274" s="343">
        <v>1851</v>
      </c>
      <c r="BX274" s="343">
        <v>1836</v>
      </c>
      <c r="BY274" s="343">
        <v>1821</v>
      </c>
      <c r="BZ274" s="343">
        <v>1806</v>
      </c>
      <c r="CA274" s="343">
        <v>1803</v>
      </c>
      <c r="CB274" s="343">
        <v>1794</v>
      </c>
      <c r="CC274" s="343">
        <v>1793</v>
      </c>
      <c r="CD274" s="343">
        <v>1802</v>
      </c>
      <c r="CE274" s="343">
        <v>1807</v>
      </c>
      <c r="CF274" s="343">
        <v>1823</v>
      </c>
    </row>
    <row r="275" spans="1:84" x14ac:dyDescent="0.3">
      <c r="A275" s="342" t="s">
        <v>1532</v>
      </c>
      <c r="B275" s="342"/>
      <c r="C275" s="342"/>
      <c r="D275" s="343">
        <v>1837</v>
      </c>
      <c r="E275" s="343">
        <v>1957</v>
      </c>
      <c r="F275" s="343">
        <v>1932</v>
      </c>
      <c r="G275" s="343">
        <v>2058</v>
      </c>
      <c r="H275" s="343">
        <v>2023</v>
      </c>
      <c r="I275" s="343">
        <v>2045</v>
      </c>
      <c r="J275" s="343">
        <v>2001</v>
      </c>
      <c r="K275" s="343">
        <v>2047</v>
      </c>
      <c r="L275" s="343">
        <v>2103</v>
      </c>
      <c r="M275" s="343">
        <v>2134</v>
      </c>
      <c r="N275" s="343">
        <v>2132</v>
      </c>
      <c r="O275" s="343">
        <v>2324</v>
      </c>
      <c r="P275" s="343">
        <v>2080</v>
      </c>
      <c r="Q275" s="343">
        <v>2011</v>
      </c>
      <c r="R275" s="343">
        <v>1859</v>
      </c>
      <c r="S275" s="343">
        <v>1886</v>
      </c>
      <c r="T275" s="343">
        <v>1862</v>
      </c>
      <c r="U275" s="343">
        <v>1933</v>
      </c>
      <c r="V275" s="343">
        <v>1808</v>
      </c>
      <c r="W275" s="343">
        <v>1762</v>
      </c>
      <c r="X275" s="343">
        <v>1601</v>
      </c>
      <c r="Y275" s="343">
        <v>1667</v>
      </c>
      <c r="Z275" s="343">
        <v>1574</v>
      </c>
      <c r="AA275" s="343">
        <v>1638</v>
      </c>
      <c r="AB275" s="343">
        <v>1768</v>
      </c>
      <c r="AC275" s="343">
        <v>1758</v>
      </c>
      <c r="AD275" s="343">
        <v>1830</v>
      </c>
      <c r="AE275" s="343">
        <v>1795</v>
      </c>
      <c r="AF275" s="343">
        <v>1770</v>
      </c>
      <c r="AG275" s="343">
        <v>1774</v>
      </c>
      <c r="AH275" s="343">
        <v>1816</v>
      </c>
      <c r="AI275" s="343">
        <v>1754</v>
      </c>
      <c r="AJ275" s="343">
        <v>1786</v>
      </c>
      <c r="AK275" s="343">
        <v>1841</v>
      </c>
      <c r="AL275" s="343">
        <v>1813</v>
      </c>
      <c r="AM275" s="343">
        <v>1856</v>
      </c>
      <c r="AN275" s="343">
        <v>1942</v>
      </c>
      <c r="AO275" s="343">
        <v>1915</v>
      </c>
      <c r="AP275" s="343">
        <v>1919</v>
      </c>
      <c r="AQ275" s="343">
        <v>1988</v>
      </c>
      <c r="AR275" s="343">
        <v>1936</v>
      </c>
      <c r="AS275" s="343">
        <v>1860</v>
      </c>
      <c r="AT275" s="343">
        <v>1836</v>
      </c>
      <c r="AU275" s="343">
        <v>1839</v>
      </c>
      <c r="AV275" s="343">
        <v>1684</v>
      </c>
      <c r="AW275" s="343">
        <v>1735</v>
      </c>
      <c r="AX275" s="343">
        <v>1644</v>
      </c>
      <c r="AY275" s="343">
        <v>1702</v>
      </c>
      <c r="AZ275" s="343">
        <v>1649</v>
      </c>
      <c r="BA275" s="343">
        <v>1626</v>
      </c>
      <c r="BB275" s="343">
        <v>1623</v>
      </c>
      <c r="BC275" s="343">
        <v>1681</v>
      </c>
      <c r="BD275" s="343">
        <v>1731</v>
      </c>
      <c r="BE275" s="343">
        <v>1721</v>
      </c>
      <c r="BF275" s="343">
        <v>1710</v>
      </c>
      <c r="BG275" s="343">
        <v>1804</v>
      </c>
      <c r="BH275" s="343">
        <v>1758</v>
      </c>
      <c r="BI275" s="343">
        <v>1852</v>
      </c>
      <c r="BJ275" s="343">
        <v>1848</v>
      </c>
      <c r="BK275" s="343">
        <v>1828</v>
      </c>
      <c r="BL275" s="343">
        <v>1834</v>
      </c>
      <c r="BM275" s="343">
        <v>1840</v>
      </c>
      <c r="BN275" s="343">
        <v>1802</v>
      </c>
      <c r="BO275" s="343">
        <v>1811</v>
      </c>
      <c r="BP275" s="343">
        <v>1812</v>
      </c>
      <c r="BQ275" s="343">
        <v>1832</v>
      </c>
      <c r="BR275" s="343">
        <v>1866</v>
      </c>
      <c r="BS275" s="343">
        <v>1908</v>
      </c>
      <c r="BT275" s="343">
        <v>1909</v>
      </c>
      <c r="BU275" s="343">
        <v>1904</v>
      </c>
      <c r="BV275" s="343">
        <v>1882</v>
      </c>
      <c r="BW275" s="343">
        <v>1880</v>
      </c>
      <c r="BX275" s="343">
        <v>1857</v>
      </c>
      <c r="BY275" s="343">
        <v>1842</v>
      </c>
      <c r="BZ275" s="343">
        <v>1828</v>
      </c>
      <c r="CA275" s="343">
        <v>1812</v>
      </c>
      <c r="CB275" s="343">
        <v>1809</v>
      </c>
      <c r="CC275" s="343">
        <v>1801</v>
      </c>
      <c r="CD275" s="343">
        <v>1800</v>
      </c>
      <c r="CE275" s="343">
        <v>1809</v>
      </c>
      <c r="CF275" s="343">
        <v>1814</v>
      </c>
    </row>
    <row r="276" spans="1:84" x14ac:dyDescent="0.3">
      <c r="A276" s="342" t="s">
        <v>1533</v>
      </c>
      <c r="B276" s="342"/>
      <c r="C276" s="342"/>
      <c r="D276" s="343">
        <v>1900</v>
      </c>
      <c r="E276" s="343">
        <v>1829</v>
      </c>
      <c r="F276" s="343">
        <v>1956</v>
      </c>
      <c r="G276" s="343">
        <v>1919</v>
      </c>
      <c r="H276" s="343">
        <v>2067</v>
      </c>
      <c r="I276" s="343">
        <v>2022</v>
      </c>
      <c r="J276" s="343">
        <v>2039</v>
      </c>
      <c r="K276" s="343">
        <v>1998</v>
      </c>
      <c r="L276" s="343">
        <v>2042</v>
      </c>
      <c r="M276" s="343">
        <v>2105</v>
      </c>
      <c r="N276" s="343">
        <v>2127</v>
      </c>
      <c r="O276" s="343">
        <v>2124</v>
      </c>
      <c r="P276" s="343">
        <v>2311</v>
      </c>
      <c r="Q276" s="343">
        <v>2079</v>
      </c>
      <c r="R276" s="343">
        <v>2032</v>
      </c>
      <c r="S276" s="343">
        <v>1870</v>
      </c>
      <c r="T276" s="343">
        <v>1886</v>
      </c>
      <c r="U276" s="343">
        <v>1866</v>
      </c>
      <c r="V276" s="343">
        <v>1932</v>
      </c>
      <c r="W276" s="343">
        <v>1819</v>
      </c>
      <c r="X276" s="343">
        <v>1779</v>
      </c>
      <c r="Y276" s="343">
        <v>1606</v>
      </c>
      <c r="Z276" s="343">
        <v>1676</v>
      </c>
      <c r="AA276" s="343">
        <v>1576</v>
      </c>
      <c r="AB276" s="343">
        <v>1651</v>
      </c>
      <c r="AC276" s="343">
        <v>1763</v>
      </c>
      <c r="AD276" s="343">
        <v>1773</v>
      </c>
      <c r="AE276" s="343">
        <v>1839</v>
      </c>
      <c r="AF276" s="343">
        <v>1800</v>
      </c>
      <c r="AG276" s="343">
        <v>1773</v>
      </c>
      <c r="AH276" s="343">
        <v>1776</v>
      </c>
      <c r="AI276" s="343">
        <v>1818</v>
      </c>
      <c r="AJ276" s="343">
        <v>1759</v>
      </c>
      <c r="AK276" s="343">
        <v>1788</v>
      </c>
      <c r="AL276" s="343">
        <v>1842</v>
      </c>
      <c r="AM276" s="343">
        <v>1813</v>
      </c>
      <c r="AN276" s="343">
        <v>1859</v>
      </c>
      <c r="AO276" s="343">
        <v>1944</v>
      </c>
      <c r="AP276" s="343">
        <v>1918</v>
      </c>
      <c r="AQ276" s="343">
        <v>1920</v>
      </c>
      <c r="AR276" s="343">
        <v>1990</v>
      </c>
      <c r="AS276" s="343">
        <v>1937</v>
      </c>
      <c r="AT276" s="343">
        <v>1861</v>
      </c>
      <c r="AU276" s="343">
        <v>1838</v>
      </c>
      <c r="AV276" s="343">
        <v>1840</v>
      </c>
      <c r="AW276" s="343">
        <v>1687</v>
      </c>
      <c r="AX276" s="343">
        <v>1737</v>
      </c>
      <c r="AY276" s="343">
        <v>1645</v>
      </c>
      <c r="AZ276" s="343">
        <v>1705</v>
      </c>
      <c r="BA276" s="343">
        <v>1653</v>
      </c>
      <c r="BB276" s="343">
        <v>1632</v>
      </c>
      <c r="BC276" s="343">
        <v>1628</v>
      </c>
      <c r="BD276" s="343">
        <v>1686</v>
      </c>
      <c r="BE276" s="343">
        <v>1735</v>
      </c>
      <c r="BF276" s="343">
        <v>1725</v>
      </c>
      <c r="BG276" s="343">
        <v>1714</v>
      </c>
      <c r="BH276" s="343">
        <v>1808</v>
      </c>
      <c r="BI276" s="343">
        <v>1762</v>
      </c>
      <c r="BJ276" s="343">
        <v>1856</v>
      </c>
      <c r="BK276" s="343">
        <v>1853</v>
      </c>
      <c r="BL276" s="343">
        <v>1834</v>
      </c>
      <c r="BM276" s="343">
        <v>1837</v>
      </c>
      <c r="BN276" s="343">
        <v>1844</v>
      </c>
      <c r="BO276" s="343">
        <v>1806</v>
      </c>
      <c r="BP276" s="343">
        <v>1815</v>
      </c>
      <c r="BQ276" s="343">
        <v>1817</v>
      </c>
      <c r="BR276" s="343">
        <v>1835</v>
      </c>
      <c r="BS276" s="343">
        <v>1869</v>
      </c>
      <c r="BT276" s="343">
        <v>1910</v>
      </c>
      <c r="BU276" s="343">
        <v>1911</v>
      </c>
      <c r="BV276" s="343">
        <v>1906</v>
      </c>
      <c r="BW276" s="343">
        <v>1884</v>
      </c>
      <c r="BX276" s="343">
        <v>1882</v>
      </c>
      <c r="BY276" s="343">
        <v>1861</v>
      </c>
      <c r="BZ276" s="343">
        <v>1846</v>
      </c>
      <c r="CA276" s="343">
        <v>1831</v>
      </c>
      <c r="CB276" s="343">
        <v>1816</v>
      </c>
      <c r="CC276" s="343">
        <v>1813</v>
      </c>
      <c r="CD276" s="343">
        <v>1806</v>
      </c>
      <c r="CE276" s="343">
        <v>1805</v>
      </c>
      <c r="CF276" s="343">
        <v>1814</v>
      </c>
    </row>
    <row r="277" spans="1:84" x14ac:dyDescent="0.3">
      <c r="A277" s="342" t="s">
        <v>1534</v>
      </c>
      <c r="B277" s="342"/>
      <c r="C277" s="342"/>
      <c r="D277" s="343">
        <v>1801</v>
      </c>
      <c r="E277" s="343">
        <v>1906</v>
      </c>
      <c r="F277" s="343">
        <v>1821</v>
      </c>
      <c r="G277" s="343">
        <v>1942</v>
      </c>
      <c r="H277" s="343">
        <v>1920</v>
      </c>
      <c r="I277" s="343">
        <v>2073</v>
      </c>
      <c r="J277" s="343">
        <v>2012</v>
      </c>
      <c r="K277" s="343">
        <v>2044</v>
      </c>
      <c r="L277" s="343">
        <v>2000</v>
      </c>
      <c r="M277" s="343">
        <v>2039</v>
      </c>
      <c r="N277" s="343">
        <v>2092</v>
      </c>
      <c r="O277" s="343">
        <v>2119</v>
      </c>
      <c r="P277" s="343">
        <v>2130</v>
      </c>
      <c r="Q277" s="343">
        <v>2318</v>
      </c>
      <c r="R277" s="343">
        <v>2074</v>
      </c>
      <c r="S277" s="343">
        <v>2024</v>
      </c>
      <c r="T277" s="343">
        <v>1875</v>
      </c>
      <c r="U277" s="343">
        <v>1890</v>
      </c>
      <c r="V277" s="343">
        <v>1876</v>
      </c>
      <c r="W277" s="343">
        <v>1937</v>
      </c>
      <c r="X277" s="343">
        <v>1813</v>
      </c>
      <c r="Y277" s="343">
        <v>1786</v>
      </c>
      <c r="Z277" s="343">
        <v>1613</v>
      </c>
      <c r="AA277" s="343">
        <v>1679</v>
      </c>
      <c r="AB277" s="343">
        <v>1581</v>
      </c>
      <c r="AC277" s="343">
        <v>1655</v>
      </c>
      <c r="AD277" s="343">
        <v>1768</v>
      </c>
      <c r="AE277" s="343">
        <v>1770</v>
      </c>
      <c r="AF277" s="343">
        <v>1836</v>
      </c>
      <c r="AG277" s="343">
        <v>1797</v>
      </c>
      <c r="AH277" s="343">
        <v>1765</v>
      </c>
      <c r="AI277" s="343">
        <v>1772</v>
      </c>
      <c r="AJ277" s="343">
        <v>1811</v>
      </c>
      <c r="AK277" s="343">
        <v>1753</v>
      </c>
      <c r="AL277" s="343">
        <v>1782</v>
      </c>
      <c r="AM277" s="343">
        <v>1835</v>
      </c>
      <c r="AN277" s="343">
        <v>1806</v>
      </c>
      <c r="AO277" s="343">
        <v>1854</v>
      </c>
      <c r="AP277" s="343">
        <v>1937</v>
      </c>
      <c r="AQ277" s="343">
        <v>1910</v>
      </c>
      <c r="AR277" s="343">
        <v>1911</v>
      </c>
      <c r="AS277" s="343">
        <v>1982</v>
      </c>
      <c r="AT277" s="343">
        <v>1929</v>
      </c>
      <c r="AU277" s="343">
        <v>1855</v>
      </c>
      <c r="AV277" s="343">
        <v>1832</v>
      </c>
      <c r="AW277" s="343">
        <v>1832</v>
      </c>
      <c r="AX277" s="343">
        <v>1682</v>
      </c>
      <c r="AY277" s="343">
        <v>1730</v>
      </c>
      <c r="AZ277" s="343">
        <v>1638</v>
      </c>
      <c r="BA277" s="343">
        <v>1699</v>
      </c>
      <c r="BB277" s="343">
        <v>1645</v>
      </c>
      <c r="BC277" s="343">
        <v>1626</v>
      </c>
      <c r="BD277" s="343">
        <v>1623</v>
      </c>
      <c r="BE277" s="343">
        <v>1681</v>
      </c>
      <c r="BF277" s="343">
        <v>1730</v>
      </c>
      <c r="BG277" s="343">
        <v>1718</v>
      </c>
      <c r="BH277" s="343">
        <v>1707</v>
      </c>
      <c r="BI277" s="343">
        <v>1799</v>
      </c>
      <c r="BJ277" s="343">
        <v>1756</v>
      </c>
      <c r="BK277" s="343">
        <v>1848</v>
      </c>
      <c r="BL277" s="343">
        <v>1846</v>
      </c>
      <c r="BM277" s="343">
        <v>1826</v>
      </c>
      <c r="BN277" s="343">
        <v>1830</v>
      </c>
      <c r="BO277" s="343">
        <v>1837</v>
      </c>
      <c r="BP277" s="343">
        <v>1799</v>
      </c>
      <c r="BQ277" s="343">
        <v>1808</v>
      </c>
      <c r="BR277" s="343">
        <v>1809</v>
      </c>
      <c r="BS277" s="343">
        <v>1826</v>
      </c>
      <c r="BT277" s="343">
        <v>1860</v>
      </c>
      <c r="BU277" s="343">
        <v>1900</v>
      </c>
      <c r="BV277" s="343">
        <v>1901</v>
      </c>
      <c r="BW277" s="343">
        <v>1897</v>
      </c>
      <c r="BX277" s="343">
        <v>1875</v>
      </c>
      <c r="BY277" s="343">
        <v>1872</v>
      </c>
      <c r="BZ277" s="343">
        <v>1852</v>
      </c>
      <c r="CA277" s="343">
        <v>1838</v>
      </c>
      <c r="CB277" s="343">
        <v>1822</v>
      </c>
      <c r="CC277" s="343">
        <v>1808</v>
      </c>
      <c r="CD277" s="343">
        <v>1805</v>
      </c>
      <c r="CE277" s="343">
        <v>1798</v>
      </c>
      <c r="CF277" s="343">
        <v>1798</v>
      </c>
    </row>
    <row r="278" spans="1:84" x14ac:dyDescent="0.3">
      <c r="A278" s="342" t="s">
        <v>1535</v>
      </c>
      <c r="B278" s="342"/>
      <c r="C278" s="342"/>
      <c r="D278" s="343">
        <v>1781</v>
      </c>
      <c r="E278" s="343">
        <v>1792</v>
      </c>
      <c r="F278" s="343">
        <v>1914</v>
      </c>
      <c r="G278" s="343">
        <v>1821</v>
      </c>
      <c r="H278" s="343">
        <v>1927</v>
      </c>
      <c r="I278" s="343">
        <v>1922</v>
      </c>
      <c r="J278" s="343">
        <v>2055</v>
      </c>
      <c r="K278" s="343">
        <v>2010</v>
      </c>
      <c r="L278" s="343">
        <v>2051</v>
      </c>
      <c r="M278" s="343">
        <v>1996</v>
      </c>
      <c r="N278" s="343">
        <v>2035</v>
      </c>
      <c r="O278" s="343">
        <v>2100</v>
      </c>
      <c r="P278" s="343">
        <v>2109</v>
      </c>
      <c r="Q278" s="343">
        <v>2121</v>
      </c>
      <c r="R278" s="343">
        <v>2322</v>
      </c>
      <c r="S278" s="343">
        <v>2087</v>
      </c>
      <c r="T278" s="343">
        <v>2027</v>
      </c>
      <c r="U278" s="343">
        <v>1892</v>
      </c>
      <c r="V278" s="343">
        <v>1895</v>
      </c>
      <c r="W278" s="343">
        <v>1866</v>
      </c>
      <c r="X278" s="343">
        <v>1954</v>
      </c>
      <c r="Y278" s="343">
        <v>1825</v>
      </c>
      <c r="Z278" s="343">
        <v>1788</v>
      </c>
      <c r="AA278" s="343">
        <v>1619</v>
      </c>
      <c r="AB278" s="343">
        <v>1683</v>
      </c>
      <c r="AC278" s="343">
        <v>1583</v>
      </c>
      <c r="AD278" s="343">
        <v>1666</v>
      </c>
      <c r="AE278" s="343">
        <v>1770</v>
      </c>
      <c r="AF278" s="343">
        <v>1771</v>
      </c>
      <c r="AG278" s="343">
        <v>1838</v>
      </c>
      <c r="AH278" s="343">
        <v>1799</v>
      </c>
      <c r="AI278" s="343">
        <v>1764</v>
      </c>
      <c r="AJ278" s="343">
        <v>1771</v>
      </c>
      <c r="AK278" s="343">
        <v>1810</v>
      </c>
      <c r="AL278" s="343">
        <v>1754</v>
      </c>
      <c r="AM278" s="343">
        <v>1779</v>
      </c>
      <c r="AN278" s="343">
        <v>1828</v>
      </c>
      <c r="AO278" s="343">
        <v>1800</v>
      </c>
      <c r="AP278" s="343">
        <v>1851</v>
      </c>
      <c r="AQ278" s="343">
        <v>1932</v>
      </c>
      <c r="AR278" s="343">
        <v>1909</v>
      </c>
      <c r="AS278" s="343">
        <v>1909</v>
      </c>
      <c r="AT278" s="343">
        <v>1979</v>
      </c>
      <c r="AU278" s="343">
        <v>1925</v>
      </c>
      <c r="AV278" s="343">
        <v>1853</v>
      </c>
      <c r="AW278" s="343">
        <v>1830</v>
      </c>
      <c r="AX278" s="343">
        <v>1828</v>
      </c>
      <c r="AY278" s="343">
        <v>1683</v>
      </c>
      <c r="AZ278" s="343">
        <v>1731</v>
      </c>
      <c r="BA278" s="343">
        <v>1638</v>
      </c>
      <c r="BB278" s="343">
        <v>1700</v>
      </c>
      <c r="BC278" s="343">
        <v>1646</v>
      </c>
      <c r="BD278" s="343">
        <v>1627</v>
      </c>
      <c r="BE278" s="343">
        <v>1623</v>
      </c>
      <c r="BF278" s="343">
        <v>1680</v>
      </c>
      <c r="BG278" s="343">
        <v>1730</v>
      </c>
      <c r="BH278" s="343">
        <v>1718</v>
      </c>
      <c r="BI278" s="343">
        <v>1707</v>
      </c>
      <c r="BJ278" s="343">
        <v>1799</v>
      </c>
      <c r="BK278" s="343">
        <v>1757</v>
      </c>
      <c r="BL278" s="343">
        <v>1850</v>
      </c>
      <c r="BM278" s="343">
        <v>1847</v>
      </c>
      <c r="BN278" s="343">
        <v>1827</v>
      </c>
      <c r="BO278" s="343">
        <v>1831</v>
      </c>
      <c r="BP278" s="343">
        <v>1838</v>
      </c>
      <c r="BQ278" s="343">
        <v>1798</v>
      </c>
      <c r="BR278" s="343">
        <v>1807</v>
      </c>
      <c r="BS278" s="343">
        <v>1809</v>
      </c>
      <c r="BT278" s="343">
        <v>1825</v>
      </c>
      <c r="BU278" s="343">
        <v>1859</v>
      </c>
      <c r="BV278" s="343">
        <v>1899</v>
      </c>
      <c r="BW278" s="343">
        <v>1900</v>
      </c>
      <c r="BX278" s="343">
        <v>1895</v>
      </c>
      <c r="BY278" s="343">
        <v>1874</v>
      </c>
      <c r="BZ278" s="343">
        <v>1869</v>
      </c>
      <c r="CA278" s="343">
        <v>1850</v>
      </c>
      <c r="CB278" s="343">
        <v>1837</v>
      </c>
      <c r="CC278" s="343">
        <v>1821</v>
      </c>
      <c r="CD278" s="343">
        <v>1807</v>
      </c>
      <c r="CE278" s="343">
        <v>1804</v>
      </c>
      <c r="CF278" s="343">
        <v>1797</v>
      </c>
    </row>
    <row r="279" spans="1:84" x14ac:dyDescent="0.3">
      <c r="A279" s="342" t="s">
        <v>1536</v>
      </c>
      <c r="B279" s="342"/>
      <c r="C279" s="342"/>
      <c r="D279" s="343">
        <v>1750</v>
      </c>
      <c r="E279" s="343">
        <v>1778</v>
      </c>
      <c r="F279" s="343">
        <v>1784</v>
      </c>
      <c r="G279" s="343">
        <v>1906</v>
      </c>
      <c r="H279" s="343">
        <v>1819</v>
      </c>
      <c r="I279" s="343">
        <v>1926</v>
      </c>
      <c r="J279" s="343">
        <v>1916</v>
      </c>
      <c r="K279" s="343">
        <v>2041</v>
      </c>
      <c r="L279" s="343">
        <v>2014</v>
      </c>
      <c r="M279" s="343">
        <v>2046</v>
      </c>
      <c r="N279" s="343">
        <v>1983</v>
      </c>
      <c r="O279" s="343">
        <v>2034</v>
      </c>
      <c r="P279" s="343">
        <v>2091</v>
      </c>
      <c r="Q279" s="343">
        <v>2103</v>
      </c>
      <c r="R279" s="343">
        <v>2117</v>
      </c>
      <c r="S279" s="343">
        <v>2318</v>
      </c>
      <c r="T279" s="343">
        <v>2089</v>
      </c>
      <c r="U279" s="343">
        <v>2031</v>
      </c>
      <c r="V279" s="343">
        <v>1887</v>
      </c>
      <c r="W279" s="343">
        <v>1909</v>
      </c>
      <c r="X279" s="343">
        <v>1875</v>
      </c>
      <c r="Y279" s="343">
        <v>1978</v>
      </c>
      <c r="Z279" s="343">
        <v>1837</v>
      </c>
      <c r="AA279" s="343">
        <v>1805</v>
      </c>
      <c r="AB279" s="343">
        <v>1617</v>
      </c>
      <c r="AC279" s="343">
        <v>1699</v>
      </c>
      <c r="AD279" s="343">
        <v>1592</v>
      </c>
      <c r="AE279" s="343">
        <v>1671</v>
      </c>
      <c r="AF279" s="343">
        <v>1777</v>
      </c>
      <c r="AG279" s="343">
        <v>1784</v>
      </c>
      <c r="AH279" s="343">
        <v>1849</v>
      </c>
      <c r="AI279" s="343">
        <v>1807</v>
      </c>
      <c r="AJ279" s="343">
        <v>1771</v>
      </c>
      <c r="AK279" s="343">
        <v>1785</v>
      </c>
      <c r="AL279" s="343">
        <v>1822</v>
      </c>
      <c r="AM279" s="343">
        <v>1763</v>
      </c>
      <c r="AN279" s="343">
        <v>1788</v>
      </c>
      <c r="AO279" s="343">
        <v>1836</v>
      </c>
      <c r="AP279" s="343">
        <v>1809</v>
      </c>
      <c r="AQ279" s="343">
        <v>1861</v>
      </c>
      <c r="AR279" s="343">
        <v>1942</v>
      </c>
      <c r="AS279" s="343">
        <v>1922</v>
      </c>
      <c r="AT279" s="343">
        <v>1923</v>
      </c>
      <c r="AU279" s="343">
        <v>1991</v>
      </c>
      <c r="AV279" s="343">
        <v>1936</v>
      </c>
      <c r="AW279" s="343">
        <v>1862</v>
      </c>
      <c r="AX279" s="343">
        <v>1841</v>
      </c>
      <c r="AY279" s="343">
        <v>1838</v>
      </c>
      <c r="AZ279" s="343">
        <v>1691</v>
      </c>
      <c r="BA279" s="343">
        <v>1739</v>
      </c>
      <c r="BB279" s="343">
        <v>1645</v>
      </c>
      <c r="BC279" s="343">
        <v>1709</v>
      </c>
      <c r="BD279" s="343">
        <v>1654</v>
      </c>
      <c r="BE279" s="343">
        <v>1635</v>
      </c>
      <c r="BF279" s="343">
        <v>1631</v>
      </c>
      <c r="BG279" s="343">
        <v>1688</v>
      </c>
      <c r="BH279" s="343">
        <v>1737</v>
      </c>
      <c r="BI279" s="343">
        <v>1726</v>
      </c>
      <c r="BJ279" s="343">
        <v>1715</v>
      </c>
      <c r="BK279" s="343">
        <v>1810</v>
      </c>
      <c r="BL279" s="343">
        <v>1768</v>
      </c>
      <c r="BM279" s="343">
        <v>1861</v>
      </c>
      <c r="BN279" s="343">
        <v>1855</v>
      </c>
      <c r="BO279" s="343">
        <v>1840</v>
      </c>
      <c r="BP279" s="343">
        <v>1840</v>
      </c>
      <c r="BQ279" s="343">
        <v>1849</v>
      </c>
      <c r="BR279" s="343">
        <v>1805</v>
      </c>
      <c r="BS279" s="343">
        <v>1816</v>
      </c>
      <c r="BT279" s="343">
        <v>1817</v>
      </c>
      <c r="BU279" s="343">
        <v>1835</v>
      </c>
      <c r="BV279" s="343">
        <v>1869</v>
      </c>
      <c r="BW279" s="343">
        <v>1909</v>
      </c>
      <c r="BX279" s="343">
        <v>1909</v>
      </c>
      <c r="BY279" s="343">
        <v>1906</v>
      </c>
      <c r="BZ279" s="343">
        <v>1885</v>
      </c>
      <c r="CA279" s="343">
        <v>1881</v>
      </c>
      <c r="CB279" s="343">
        <v>1861</v>
      </c>
      <c r="CC279" s="343">
        <v>1849</v>
      </c>
      <c r="CD279" s="343">
        <v>1830</v>
      </c>
      <c r="CE279" s="343">
        <v>1816</v>
      </c>
      <c r="CF279" s="343">
        <v>1811</v>
      </c>
    </row>
    <row r="280" spans="1:84" x14ac:dyDescent="0.3">
      <c r="A280" s="342" t="s">
        <v>1537</v>
      </c>
      <c r="B280" s="342"/>
      <c r="C280" s="342"/>
      <c r="D280" s="343">
        <v>1823</v>
      </c>
      <c r="E280" s="343">
        <v>1753</v>
      </c>
      <c r="F280" s="343">
        <v>1780</v>
      </c>
      <c r="G280" s="343">
        <v>1784</v>
      </c>
      <c r="H280" s="343">
        <v>1918</v>
      </c>
      <c r="I280" s="343">
        <v>1824</v>
      </c>
      <c r="J280" s="343">
        <v>1920</v>
      </c>
      <c r="K280" s="343">
        <v>1923</v>
      </c>
      <c r="L280" s="343">
        <v>2028</v>
      </c>
      <c r="M280" s="343">
        <v>2008</v>
      </c>
      <c r="N280" s="343">
        <v>2038</v>
      </c>
      <c r="O280" s="343">
        <v>1989</v>
      </c>
      <c r="P280" s="343">
        <v>2033</v>
      </c>
      <c r="Q280" s="343">
        <v>2074</v>
      </c>
      <c r="R280" s="343">
        <v>2097</v>
      </c>
      <c r="S280" s="343">
        <v>2115</v>
      </c>
      <c r="T280" s="343">
        <v>2322</v>
      </c>
      <c r="U280" s="343">
        <v>2086</v>
      </c>
      <c r="V280" s="343">
        <v>2039</v>
      </c>
      <c r="W280" s="343">
        <v>1884</v>
      </c>
      <c r="X280" s="343">
        <v>1911</v>
      </c>
      <c r="Y280" s="343">
        <v>1884</v>
      </c>
      <c r="Z280" s="343">
        <v>1982</v>
      </c>
      <c r="AA280" s="343">
        <v>1842</v>
      </c>
      <c r="AB280" s="343">
        <v>1808</v>
      </c>
      <c r="AC280" s="343">
        <v>1633</v>
      </c>
      <c r="AD280" s="343">
        <v>1697</v>
      </c>
      <c r="AE280" s="343">
        <v>1597</v>
      </c>
      <c r="AF280" s="343">
        <v>1673</v>
      </c>
      <c r="AG280" s="343">
        <v>1780</v>
      </c>
      <c r="AH280" s="343">
        <v>1787</v>
      </c>
      <c r="AI280" s="343">
        <v>1851</v>
      </c>
      <c r="AJ280" s="343">
        <v>1809</v>
      </c>
      <c r="AK280" s="343">
        <v>1773</v>
      </c>
      <c r="AL280" s="343">
        <v>1786</v>
      </c>
      <c r="AM280" s="343">
        <v>1823</v>
      </c>
      <c r="AN280" s="343">
        <v>1764</v>
      </c>
      <c r="AO280" s="343">
        <v>1788</v>
      </c>
      <c r="AP280" s="343">
        <v>1835</v>
      </c>
      <c r="AQ280" s="343">
        <v>1807</v>
      </c>
      <c r="AR280" s="343">
        <v>1859</v>
      </c>
      <c r="AS280" s="343">
        <v>1942</v>
      </c>
      <c r="AT280" s="343">
        <v>1925</v>
      </c>
      <c r="AU280" s="343">
        <v>1927</v>
      </c>
      <c r="AV280" s="343">
        <v>1993</v>
      </c>
      <c r="AW280" s="343">
        <v>1936</v>
      </c>
      <c r="AX280" s="343">
        <v>1858</v>
      </c>
      <c r="AY280" s="343">
        <v>1838</v>
      </c>
      <c r="AZ280" s="343">
        <v>1836</v>
      </c>
      <c r="BA280" s="343">
        <v>1690</v>
      </c>
      <c r="BB280" s="343">
        <v>1738</v>
      </c>
      <c r="BC280" s="343">
        <v>1647</v>
      </c>
      <c r="BD280" s="343">
        <v>1709</v>
      </c>
      <c r="BE280" s="343">
        <v>1655</v>
      </c>
      <c r="BF280" s="343">
        <v>1636</v>
      </c>
      <c r="BG280" s="343">
        <v>1633</v>
      </c>
      <c r="BH280" s="343">
        <v>1689</v>
      </c>
      <c r="BI280" s="343">
        <v>1739</v>
      </c>
      <c r="BJ280" s="343">
        <v>1726</v>
      </c>
      <c r="BK280" s="343">
        <v>1716</v>
      </c>
      <c r="BL280" s="343">
        <v>1808</v>
      </c>
      <c r="BM280" s="343">
        <v>1767</v>
      </c>
      <c r="BN280" s="343">
        <v>1861</v>
      </c>
      <c r="BO280" s="343">
        <v>1855</v>
      </c>
      <c r="BP280" s="343">
        <v>1843</v>
      </c>
      <c r="BQ280" s="343">
        <v>1840</v>
      </c>
      <c r="BR280" s="343">
        <v>1850</v>
      </c>
      <c r="BS280" s="343">
        <v>1807</v>
      </c>
      <c r="BT280" s="343">
        <v>1817</v>
      </c>
      <c r="BU280" s="343">
        <v>1818</v>
      </c>
      <c r="BV280" s="343">
        <v>1835</v>
      </c>
      <c r="BW280" s="343">
        <v>1870</v>
      </c>
      <c r="BX280" s="343">
        <v>1908</v>
      </c>
      <c r="BY280" s="343">
        <v>1909</v>
      </c>
      <c r="BZ280" s="343">
        <v>1904</v>
      </c>
      <c r="CA280" s="343">
        <v>1882</v>
      </c>
      <c r="CB280" s="343">
        <v>1880</v>
      </c>
      <c r="CC280" s="343">
        <v>1860</v>
      </c>
      <c r="CD280" s="343">
        <v>1850</v>
      </c>
      <c r="CE280" s="343">
        <v>1831</v>
      </c>
      <c r="CF280" s="343">
        <v>1818</v>
      </c>
    </row>
    <row r="281" spans="1:84" x14ac:dyDescent="0.3">
      <c r="A281" s="342" t="s">
        <v>1538</v>
      </c>
      <c r="B281" s="342"/>
      <c r="C281" s="342"/>
      <c r="D281" s="343">
        <v>1797</v>
      </c>
      <c r="E281" s="343">
        <v>1824</v>
      </c>
      <c r="F281" s="343">
        <v>1754</v>
      </c>
      <c r="G281" s="343">
        <v>1787</v>
      </c>
      <c r="H281" s="343">
        <v>1777</v>
      </c>
      <c r="I281" s="343">
        <v>1906</v>
      </c>
      <c r="J281" s="343">
        <v>1813</v>
      </c>
      <c r="K281" s="343">
        <v>1923</v>
      </c>
      <c r="L281" s="343">
        <v>1925</v>
      </c>
      <c r="M281" s="343">
        <v>2033</v>
      </c>
      <c r="N281" s="343">
        <v>1996</v>
      </c>
      <c r="O281" s="343">
        <v>2042</v>
      </c>
      <c r="P281" s="343">
        <v>1976</v>
      </c>
      <c r="Q281" s="343">
        <v>2034</v>
      </c>
      <c r="R281" s="343">
        <v>2073</v>
      </c>
      <c r="S281" s="343">
        <v>2094</v>
      </c>
      <c r="T281" s="343">
        <v>2100</v>
      </c>
      <c r="U281" s="343">
        <v>2322</v>
      </c>
      <c r="V281" s="343">
        <v>2088</v>
      </c>
      <c r="W281" s="343">
        <v>2037</v>
      </c>
      <c r="X281" s="343">
        <v>1877</v>
      </c>
      <c r="Y281" s="343">
        <v>1900</v>
      </c>
      <c r="Z281" s="343">
        <v>1886</v>
      </c>
      <c r="AA281" s="343">
        <v>1967</v>
      </c>
      <c r="AB281" s="343">
        <v>1846</v>
      </c>
      <c r="AC281" s="343">
        <v>1813</v>
      </c>
      <c r="AD281" s="343">
        <v>1635</v>
      </c>
      <c r="AE281" s="343">
        <v>1692</v>
      </c>
      <c r="AF281" s="343">
        <v>1595</v>
      </c>
      <c r="AG281" s="343">
        <v>1669</v>
      </c>
      <c r="AH281" s="343">
        <v>1777</v>
      </c>
      <c r="AI281" s="343">
        <v>1784</v>
      </c>
      <c r="AJ281" s="343">
        <v>1848</v>
      </c>
      <c r="AK281" s="343">
        <v>1806</v>
      </c>
      <c r="AL281" s="343">
        <v>1769</v>
      </c>
      <c r="AM281" s="343">
        <v>1782</v>
      </c>
      <c r="AN281" s="343">
        <v>1820</v>
      </c>
      <c r="AO281" s="343">
        <v>1759</v>
      </c>
      <c r="AP281" s="343">
        <v>1781</v>
      </c>
      <c r="AQ281" s="343">
        <v>1829</v>
      </c>
      <c r="AR281" s="343">
        <v>1799</v>
      </c>
      <c r="AS281" s="343">
        <v>1854</v>
      </c>
      <c r="AT281" s="343">
        <v>1937</v>
      </c>
      <c r="AU281" s="343">
        <v>1918</v>
      </c>
      <c r="AV281" s="343">
        <v>1923</v>
      </c>
      <c r="AW281" s="343">
        <v>1986</v>
      </c>
      <c r="AX281" s="343">
        <v>1930</v>
      </c>
      <c r="AY281" s="343">
        <v>1851</v>
      </c>
      <c r="AZ281" s="343">
        <v>1831</v>
      </c>
      <c r="BA281" s="343">
        <v>1828</v>
      </c>
      <c r="BB281" s="343">
        <v>1682</v>
      </c>
      <c r="BC281" s="343">
        <v>1732</v>
      </c>
      <c r="BD281" s="343">
        <v>1640</v>
      </c>
      <c r="BE281" s="343">
        <v>1704</v>
      </c>
      <c r="BF281" s="343">
        <v>1650</v>
      </c>
      <c r="BG281" s="343">
        <v>1630</v>
      </c>
      <c r="BH281" s="343">
        <v>1626</v>
      </c>
      <c r="BI281" s="343">
        <v>1683</v>
      </c>
      <c r="BJ281" s="343">
        <v>1733</v>
      </c>
      <c r="BK281" s="343">
        <v>1719</v>
      </c>
      <c r="BL281" s="343">
        <v>1709</v>
      </c>
      <c r="BM281" s="343">
        <v>1800</v>
      </c>
      <c r="BN281" s="343">
        <v>1758</v>
      </c>
      <c r="BO281" s="343">
        <v>1852</v>
      </c>
      <c r="BP281" s="343">
        <v>1847</v>
      </c>
      <c r="BQ281" s="343">
        <v>1834</v>
      </c>
      <c r="BR281" s="343">
        <v>1833</v>
      </c>
      <c r="BS281" s="343">
        <v>1841</v>
      </c>
      <c r="BT281" s="343">
        <v>1799</v>
      </c>
      <c r="BU281" s="343">
        <v>1809</v>
      </c>
      <c r="BV281" s="343">
        <v>1810</v>
      </c>
      <c r="BW281" s="343">
        <v>1827</v>
      </c>
      <c r="BX281" s="343">
        <v>1861</v>
      </c>
      <c r="BY281" s="343">
        <v>1899</v>
      </c>
      <c r="BZ281" s="343">
        <v>1899</v>
      </c>
      <c r="CA281" s="343">
        <v>1895</v>
      </c>
      <c r="CB281" s="343">
        <v>1873</v>
      </c>
      <c r="CC281" s="343">
        <v>1873</v>
      </c>
      <c r="CD281" s="343">
        <v>1853</v>
      </c>
      <c r="CE281" s="343">
        <v>1844</v>
      </c>
      <c r="CF281" s="343">
        <v>1825</v>
      </c>
    </row>
    <row r="282" spans="1:84" x14ac:dyDescent="0.3">
      <c r="A282" s="342" t="s">
        <v>1539</v>
      </c>
      <c r="B282" s="342"/>
      <c r="C282" s="342"/>
      <c r="D282" s="343">
        <v>1904</v>
      </c>
      <c r="E282" s="343">
        <v>1801</v>
      </c>
      <c r="F282" s="343">
        <v>1819</v>
      </c>
      <c r="G282" s="343">
        <v>1741</v>
      </c>
      <c r="H282" s="343">
        <v>1787</v>
      </c>
      <c r="I282" s="343">
        <v>1782</v>
      </c>
      <c r="J282" s="343">
        <v>1903</v>
      </c>
      <c r="K282" s="343">
        <v>1804</v>
      </c>
      <c r="L282" s="343">
        <v>1922</v>
      </c>
      <c r="M282" s="343">
        <v>1917</v>
      </c>
      <c r="N282" s="343">
        <v>2023</v>
      </c>
      <c r="O282" s="343">
        <v>1997</v>
      </c>
      <c r="P282" s="343">
        <v>2037</v>
      </c>
      <c r="Q282" s="343">
        <v>1966</v>
      </c>
      <c r="R282" s="343">
        <v>2042</v>
      </c>
      <c r="S282" s="343">
        <v>2074</v>
      </c>
      <c r="T282" s="343">
        <v>2090</v>
      </c>
      <c r="U282" s="343">
        <v>2104</v>
      </c>
      <c r="V282" s="343">
        <v>2322</v>
      </c>
      <c r="W282" s="343">
        <v>2087</v>
      </c>
      <c r="X282" s="343">
        <v>2036</v>
      </c>
      <c r="Y282" s="343">
        <v>1874</v>
      </c>
      <c r="Z282" s="343">
        <v>1901</v>
      </c>
      <c r="AA282" s="343">
        <v>1886</v>
      </c>
      <c r="AB282" s="343">
        <v>1963</v>
      </c>
      <c r="AC282" s="343">
        <v>1845</v>
      </c>
      <c r="AD282" s="343">
        <v>1813</v>
      </c>
      <c r="AE282" s="343">
        <v>1636</v>
      </c>
      <c r="AF282" s="343">
        <v>1693</v>
      </c>
      <c r="AG282" s="343">
        <v>1595</v>
      </c>
      <c r="AH282" s="343">
        <v>1668</v>
      </c>
      <c r="AI282" s="343">
        <v>1777</v>
      </c>
      <c r="AJ282" s="343">
        <v>1784</v>
      </c>
      <c r="AK282" s="343">
        <v>1849</v>
      </c>
      <c r="AL282" s="343">
        <v>1806</v>
      </c>
      <c r="AM282" s="343">
        <v>1771</v>
      </c>
      <c r="AN282" s="343">
        <v>1784</v>
      </c>
      <c r="AO282" s="343">
        <v>1820</v>
      </c>
      <c r="AP282" s="343">
        <v>1759</v>
      </c>
      <c r="AQ282" s="343">
        <v>1780</v>
      </c>
      <c r="AR282" s="343">
        <v>1827</v>
      </c>
      <c r="AS282" s="343">
        <v>1798</v>
      </c>
      <c r="AT282" s="343">
        <v>1854</v>
      </c>
      <c r="AU282" s="343">
        <v>1936</v>
      </c>
      <c r="AV282" s="343">
        <v>1916</v>
      </c>
      <c r="AW282" s="343">
        <v>1922</v>
      </c>
      <c r="AX282" s="343">
        <v>1985</v>
      </c>
      <c r="AY282" s="343">
        <v>1930</v>
      </c>
      <c r="AZ282" s="343">
        <v>1851</v>
      </c>
      <c r="BA282" s="343">
        <v>1831</v>
      </c>
      <c r="BB282" s="343">
        <v>1829</v>
      </c>
      <c r="BC282" s="343">
        <v>1681</v>
      </c>
      <c r="BD282" s="343">
        <v>1732</v>
      </c>
      <c r="BE282" s="343">
        <v>1641</v>
      </c>
      <c r="BF282" s="343">
        <v>1703</v>
      </c>
      <c r="BG282" s="343">
        <v>1650</v>
      </c>
      <c r="BH282" s="343">
        <v>1631</v>
      </c>
      <c r="BI282" s="343">
        <v>1627</v>
      </c>
      <c r="BJ282" s="343">
        <v>1684</v>
      </c>
      <c r="BK282" s="343">
        <v>1731</v>
      </c>
      <c r="BL282" s="343">
        <v>1718</v>
      </c>
      <c r="BM282" s="343">
        <v>1710</v>
      </c>
      <c r="BN282" s="343">
        <v>1800</v>
      </c>
      <c r="BO282" s="343">
        <v>1758</v>
      </c>
      <c r="BP282" s="343">
        <v>1854</v>
      </c>
      <c r="BQ282" s="343">
        <v>1848</v>
      </c>
      <c r="BR282" s="343">
        <v>1835</v>
      </c>
      <c r="BS282" s="343">
        <v>1834</v>
      </c>
      <c r="BT282" s="343">
        <v>1842</v>
      </c>
      <c r="BU282" s="343">
        <v>1799</v>
      </c>
      <c r="BV282" s="343">
        <v>1808</v>
      </c>
      <c r="BW282" s="343">
        <v>1810</v>
      </c>
      <c r="BX282" s="343">
        <v>1827</v>
      </c>
      <c r="BY282" s="343">
        <v>1861</v>
      </c>
      <c r="BZ282" s="343">
        <v>1901</v>
      </c>
      <c r="CA282" s="343">
        <v>1901</v>
      </c>
      <c r="CB282" s="343">
        <v>1895</v>
      </c>
      <c r="CC282" s="343">
        <v>1873</v>
      </c>
      <c r="CD282" s="343">
        <v>1873</v>
      </c>
      <c r="CE282" s="343">
        <v>1853</v>
      </c>
      <c r="CF282" s="343">
        <v>1844</v>
      </c>
    </row>
    <row r="283" spans="1:84" x14ac:dyDescent="0.3">
      <c r="A283" s="342" t="s">
        <v>1540</v>
      </c>
      <c r="B283" s="342"/>
      <c r="C283" s="342"/>
      <c r="D283" s="343">
        <v>1845</v>
      </c>
      <c r="E283" s="343">
        <v>1905</v>
      </c>
      <c r="F283" s="343">
        <v>1794</v>
      </c>
      <c r="G283" s="343">
        <v>1819</v>
      </c>
      <c r="H283" s="343">
        <v>1736</v>
      </c>
      <c r="I283" s="343">
        <v>1777</v>
      </c>
      <c r="J283" s="343">
        <v>1781</v>
      </c>
      <c r="K283" s="343">
        <v>1898</v>
      </c>
      <c r="L283" s="343">
        <v>1796</v>
      </c>
      <c r="M283" s="343">
        <v>1914</v>
      </c>
      <c r="N283" s="343">
        <v>1912</v>
      </c>
      <c r="O283" s="343">
        <v>2023</v>
      </c>
      <c r="P283" s="343">
        <v>1982</v>
      </c>
      <c r="Q283" s="343">
        <v>2029</v>
      </c>
      <c r="R283" s="343">
        <v>1961</v>
      </c>
      <c r="S283" s="343">
        <v>2041</v>
      </c>
      <c r="T283" s="343">
        <v>2073</v>
      </c>
      <c r="U283" s="343">
        <v>2091</v>
      </c>
      <c r="V283" s="343">
        <v>2109</v>
      </c>
      <c r="W283" s="343">
        <v>2340</v>
      </c>
      <c r="X283" s="343">
        <v>2103</v>
      </c>
      <c r="Y283" s="343">
        <v>2034</v>
      </c>
      <c r="Z283" s="343">
        <v>1879</v>
      </c>
      <c r="AA283" s="343">
        <v>1896</v>
      </c>
      <c r="AB283" s="343">
        <v>1890</v>
      </c>
      <c r="AC283" s="343">
        <v>1968</v>
      </c>
      <c r="AD283" s="343">
        <v>1859</v>
      </c>
      <c r="AE283" s="343">
        <v>1818</v>
      </c>
      <c r="AF283" s="343">
        <v>1640</v>
      </c>
      <c r="AG283" s="343">
        <v>1698</v>
      </c>
      <c r="AH283" s="343">
        <v>1603</v>
      </c>
      <c r="AI283" s="343">
        <v>1672</v>
      </c>
      <c r="AJ283" s="343">
        <v>1780</v>
      </c>
      <c r="AK283" s="343">
        <v>1786</v>
      </c>
      <c r="AL283" s="343">
        <v>1853</v>
      </c>
      <c r="AM283" s="343">
        <v>1810</v>
      </c>
      <c r="AN283" s="343">
        <v>1779</v>
      </c>
      <c r="AO283" s="343">
        <v>1791</v>
      </c>
      <c r="AP283" s="343">
        <v>1825</v>
      </c>
      <c r="AQ283" s="343">
        <v>1766</v>
      </c>
      <c r="AR283" s="343">
        <v>1788</v>
      </c>
      <c r="AS283" s="343">
        <v>1833</v>
      </c>
      <c r="AT283" s="343">
        <v>1805</v>
      </c>
      <c r="AU283" s="343">
        <v>1859</v>
      </c>
      <c r="AV283" s="343">
        <v>1941</v>
      </c>
      <c r="AW283" s="343">
        <v>1919</v>
      </c>
      <c r="AX283" s="343">
        <v>1928</v>
      </c>
      <c r="AY283" s="343">
        <v>1988</v>
      </c>
      <c r="AZ283" s="343">
        <v>1937</v>
      </c>
      <c r="BA283" s="343">
        <v>1860</v>
      </c>
      <c r="BB283" s="343">
        <v>1838</v>
      </c>
      <c r="BC283" s="343">
        <v>1834</v>
      </c>
      <c r="BD283" s="343">
        <v>1686</v>
      </c>
      <c r="BE283" s="343">
        <v>1737</v>
      </c>
      <c r="BF283" s="343">
        <v>1645</v>
      </c>
      <c r="BG283" s="343">
        <v>1709</v>
      </c>
      <c r="BH283" s="343">
        <v>1656</v>
      </c>
      <c r="BI283" s="343">
        <v>1638</v>
      </c>
      <c r="BJ283" s="343">
        <v>1633</v>
      </c>
      <c r="BK283" s="343">
        <v>1690</v>
      </c>
      <c r="BL283" s="343">
        <v>1737</v>
      </c>
      <c r="BM283" s="343">
        <v>1724</v>
      </c>
      <c r="BN283" s="343">
        <v>1717</v>
      </c>
      <c r="BO283" s="343">
        <v>1806</v>
      </c>
      <c r="BP283" s="343">
        <v>1765</v>
      </c>
      <c r="BQ283" s="343">
        <v>1860</v>
      </c>
      <c r="BR283" s="343">
        <v>1855</v>
      </c>
      <c r="BS283" s="343">
        <v>1841</v>
      </c>
      <c r="BT283" s="343">
        <v>1839</v>
      </c>
      <c r="BU283" s="343">
        <v>1847</v>
      </c>
      <c r="BV283" s="343">
        <v>1805</v>
      </c>
      <c r="BW283" s="343">
        <v>1813</v>
      </c>
      <c r="BX283" s="343">
        <v>1815</v>
      </c>
      <c r="BY283" s="343">
        <v>1834</v>
      </c>
      <c r="BZ283" s="343">
        <v>1868</v>
      </c>
      <c r="CA283" s="343">
        <v>1908</v>
      </c>
      <c r="CB283" s="343">
        <v>1907</v>
      </c>
      <c r="CC283" s="343">
        <v>1901</v>
      </c>
      <c r="CD283" s="343">
        <v>1880</v>
      </c>
      <c r="CE283" s="343">
        <v>1880</v>
      </c>
      <c r="CF283" s="343">
        <v>1860</v>
      </c>
    </row>
    <row r="284" spans="1:84" x14ac:dyDescent="0.3">
      <c r="A284" s="342" t="s">
        <v>1541</v>
      </c>
      <c r="B284" s="342"/>
      <c r="C284" s="342"/>
      <c r="D284" s="343">
        <v>1752</v>
      </c>
      <c r="E284" s="343">
        <v>1838</v>
      </c>
      <c r="F284" s="343">
        <v>1899</v>
      </c>
      <c r="G284" s="343">
        <v>1787</v>
      </c>
      <c r="H284" s="343">
        <v>1814</v>
      </c>
      <c r="I284" s="343">
        <v>1731</v>
      </c>
      <c r="J284" s="343">
        <v>1772</v>
      </c>
      <c r="K284" s="343">
        <v>1771</v>
      </c>
      <c r="L284" s="343">
        <v>1884</v>
      </c>
      <c r="M284" s="343">
        <v>1798</v>
      </c>
      <c r="N284" s="343">
        <v>1915</v>
      </c>
      <c r="O284" s="343">
        <v>1910</v>
      </c>
      <c r="P284" s="343">
        <v>2018</v>
      </c>
      <c r="Q284" s="343">
        <v>1972</v>
      </c>
      <c r="R284" s="343">
        <v>2029</v>
      </c>
      <c r="S284" s="343">
        <v>1965</v>
      </c>
      <c r="T284" s="343">
        <v>2044</v>
      </c>
      <c r="U284" s="343">
        <v>2070</v>
      </c>
      <c r="V284" s="343">
        <v>2098</v>
      </c>
      <c r="W284" s="343">
        <v>2116</v>
      </c>
      <c r="X284" s="343">
        <v>2332</v>
      </c>
      <c r="Y284" s="343">
        <v>2099</v>
      </c>
      <c r="Z284" s="343">
        <v>2015</v>
      </c>
      <c r="AA284" s="343">
        <v>1889</v>
      </c>
      <c r="AB284" s="343">
        <v>1890</v>
      </c>
      <c r="AC284" s="343">
        <v>1901</v>
      </c>
      <c r="AD284" s="343">
        <v>1961</v>
      </c>
      <c r="AE284" s="343">
        <v>1859</v>
      </c>
      <c r="AF284" s="343">
        <v>1813</v>
      </c>
      <c r="AG284" s="343">
        <v>1635</v>
      </c>
      <c r="AH284" s="343">
        <v>1694</v>
      </c>
      <c r="AI284" s="343">
        <v>1600</v>
      </c>
      <c r="AJ284" s="343">
        <v>1665</v>
      </c>
      <c r="AK284" s="343">
        <v>1774</v>
      </c>
      <c r="AL284" s="343">
        <v>1779</v>
      </c>
      <c r="AM284" s="343">
        <v>1847</v>
      </c>
      <c r="AN284" s="343">
        <v>1803</v>
      </c>
      <c r="AO284" s="343">
        <v>1773</v>
      </c>
      <c r="AP284" s="343">
        <v>1785</v>
      </c>
      <c r="AQ284" s="343">
        <v>1820</v>
      </c>
      <c r="AR284" s="343">
        <v>1761</v>
      </c>
      <c r="AS284" s="343">
        <v>1782</v>
      </c>
      <c r="AT284" s="343">
        <v>1827</v>
      </c>
      <c r="AU284" s="343">
        <v>1799</v>
      </c>
      <c r="AV284" s="343">
        <v>1854</v>
      </c>
      <c r="AW284" s="343">
        <v>1934</v>
      </c>
      <c r="AX284" s="343">
        <v>1915</v>
      </c>
      <c r="AY284" s="343">
        <v>1926</v>
      </c>
      <c r="AZ284" s="343">
        <v>1987</v>
      </c>
      <c r="BA284" s="343">
        <v>1934</v>
      </c>
      <c r="BB284" s="343">
        <v>1856</v>
      </c>
      <c r="BC284" s="343">
        <v>1833</v>
      </c>
      <c r="BD284" s="343">
        <v>1829</v>
      </c>
      <c r="BE284" s="343">
        <v>1683</v>
      </c>
      <c r="BF284" s="343">
        <v>1734</v>
      </c>
      <c r="BG284" s="343">
        <v>1640</v>
      </c>
      <c r="BH284" s="343">
        <v>1707</v>
      </c>
      <c r="BI284" s="343">
        <v>1653</v>
      </c>
      <c r="BJ284" s="343">
        <v>1636</v>
      </c>
      <c r="BK284" s="343">
        <v>1630</v>
      </c>
      <c r="BL284" s="343">
        <v>1687</v>
      </c>
      <c r="BM284" s="343">
        <v>1734</v>
      </c>
      <c r="BN284" s="343">
        <v>1721</v>
      </c>
      <c r="BO284" s="343">
        <v>1715</v>
      </c>
      <c r="BP284" s="343">
        <v>1802</v>
      </c>
      <c r="BQ284" s="343">
        <v>1762</v>
      </c>
      <c r="BR284" s="343">
        <v>1855</v>
      </c>
      <c r="BS284" s="343">
        <v>1852</v>
      </c>
      <c r="BT284" s="343">
        <v>1837</v>
      </c>
      <c r="BU284" s="343">
        <v>1836</v>
      </c>
      <c r="BV284" s="343">
        <v>1844</v>
      </c>
      <c r="BW284" s="343">
        <v>1802</v>
      </c>
      <c r="BX284" s="343">
        <v>1810</v>
      </c>
      <c r="BY284" s="343">
        <v>1812</v>
      </c>
      <c r="BZ284" s="343">
        <v>1831</v>
      </c>
      <c r="CA284" s="343">
        <v>1863</v>
      </c>
      <c r="CB284" s="343">
        <v>1903</v>
      </c>
      <c r="CC284" s="343">
        <v>1902</v>
      </c>
      <c r="CD284" s="343">
        <v>1896</v>
      </c>
      <c r="CE284" s="343">
        <v>1876</v>
      </c>
      <c r="CF284" s="343">
        <v>1875</v>
      </c>
    </row>
    <row r="285" spans="1:84" x14ac:dyDescent="0.3">
      <c r="A285" s="342" t="s">
        <v>1542</v>
      </c>
      <c r="B285" s="342"/>
      <c r="C285" s="342"/>
      <c r="D285" s="343">
        <v>1609</v>
      </c>
      <c r="E285" s="343">
        <v>1740</v>
      </c>
      <c r="F285" s="343">
        <v>1838</v>
      </c>
      <c r="G285" s="343">
        <v>1900</v>
      </c>
      <c r="H285" s="343">
        <v>1798</v>
      </c>
      <c r="I285" s="343">
        <v>1815</v>
      </c>
      <c r="J285" s="343">
        <v>1727</v>
      </c>
      <c r="K285" s="343">
        <v>1766</v>
      </c>
      <c r="L285" s="343">
        <v>1756</v>
      </c>
      <c r="M285" s="343">
        <v>1876</v>
      </c>
      <c r="N285" s="343">
        <v>1788</v>
      </c>
      <c r="O285" s="343">
        <v>1914</v>
      </c>
      <c r="P285" s="343">
        <v>1902</v>
      </c>
      <c r="Q285" s="343">
        <v>2010</v>
      </c>
      <c r="R285" s="343">
        <v>1971</v>
      </c>
      <c r="S285" s="343">
        <v>2029</v>
      </c>
      <c r="T285" s="343">
        <v>1973</v>
      </c>
      <c r="U285" s="343">
        <v>2030</v>
      </c>
      <c r="V285" s="343">
        <v>2082</v>
      </c>
      <c r="W285" s="343">
        <v>2094</v>
      </c>
      <c r="X285" s="343">
        <v>2131</v>
      </c>
      <c r="Y285" s="343">
        <v>2317</v>
      </c>
      <c r="Z285" s="343">
        <v>2091</v>
      </c>
      <c r="AA285" s="343">
        <v>2021</v>
      </c>
      <c r="AB285" s="343">
        <v>1896</v>
      </c>
      <c r="AC285" s="343">
        <v>1893</v>
      </c>
      <c r="AD285" s="343">
        <v>1916</v>
      </c>
      <c r="AE285" s="343">
        <v>1970</v>
      </c>
      <c r="AF285" s="343">
        <v>1865</v>
      </c>
      <c r="AG285" s="343">
        <v>1819</v>
      </c>
      <c r="AH285" s="343">
        <v>1644</v>
      </c>
      <c r="AI285" s="343">
        <v>1703</v>
      </c>
      <c r="AJ285" s="343">
        <v>1609</v>
      </c>
      <c r="AK285" s="343">
        <v>1672</v>
      </c>
      <c r="AL285" s="343">
        <v>1782</v>
      </c>
      <c r="AM285" s="343">
        <v>1787</v>
      </c>
      <c r="AN285" s="343">
        <v>1850</v>
      </c>
      <c r="AO285" s="343">
        <v>1809</v>
      </c>
      <c r="AP285" s="343">
        <v>1783</v>
      </c>
      <c r="AQ285" s="343">
        <v>1796</v>
      </c>
      <c r="AR285" s="343">
        <v>1828</v>
      </c>
      <c r="AS285" s="343">
        <v>1770</v>
      </c>
      <c r="AT285" s="343">
        <v>1790</v>
      </c>
      <c r="AU285" s="343">
        <v>1836</v>
      </c>
      <c r="AV285" s="343">
        <v>1809</v>
      </c>
      <c r="AW285" s="343">
        <v>1864</v>
      </c>
      <c r="AX285" s="343">
        <v>1941</v>
      </c>
      <c r="AY285" s="343">
        <v>1921</v>
      </c>
      <c r="AZ285" s="343">
        <v>1932</v>
      </c>
      <c r="BA285" s="343">
        <v>1994</v>
      </c>
      <c r="BB285" s="343">
        <v>1943</v>
      </c>
      <c r="BC285" s="343">
        <v>1865</v>
      </c>
      <c r="BD285" s="343">
        <v>1842</v>
      </c>
      <c r="BE285" s="343">
        <v>1837</v>
      </c>
      <c r="BF285" s="343">
        <v>1692</v>
      </c>
      <c r="BG285" s="343">
        <v>1741</v>
      </c>
      <c r="BH285" s="343">
        <v>1651</v>
      </c>
      <c r="BI285" s="343">
        <v>1716</v>
      </c>
      <c r="BJ285" s="343">
        <v>1664</v>
      </c>
      <c r="BK285" s="343">
        <v>1647</v>
      </c>
      <c r="BL285" s="343">
        <v>1640</v>
      </c>
      <c r="BM285" s="343">
        <v>1696</v>
      </c>
      <c r="BN285" s="343">
        <v>1745</v>
      </c>
      <c r="BO285" s="343">
        <v>1729</v>
      </c>
      <c r="BP285" s="343">
        <v>1723</v>
      </c>
      <c r="BQ285" s="343">
        <v>1809</v>
      </c>
      <c r="BR285" s="343">
        <v>1770</v>
      </c>
      <c r="BS285" s="343">
        <v>1864</v>
      </c>
      <c r="BT285" s="343">
        <v>1861</v>
      </c>
      <c r="BU285" s="343">
        <v>1844</v>
      </c>
      <c r="BV285" s="343">
        <v>1844</v>
      </c>
      <c r="BW285" s="343">
        <v>1851</v>
      </c>
      <c r="BX285" s="343">
        <v>1810</v>
      </c>
      <c r="BY285" s="343">
        <v>1818</v>
      </c>
      <c r="BZ285" s="343">
        <v>1819</v>
      </c>
      <c r="CA285" s="343">
        <v>1840</v>
      </c>
      <c r="CB285" s="343">
        <v>1869</v>
      </c>
      <c r="CC285" s="343">
        <v>1910</v>
      </c>
      <c r="CD285" s="343">
        <v>1908</v>
      </c>
      <c r="CE285" s="343">
        <v>1903</v>
      </c>
      <c r="CF285" s="343">
        <v>1883</v>
      </c>
    </row>
    <row r="286" spans="1:84" x14ac:dyDescent="0.3">
      <c r="A286" s="342" t="s">
        <v>1543</v>
      </c>
      <c r="B286" s="342"/>
      <c r="C286" s="342"/>
      <c r="D286" s="343">
        <v>1371</v>
      </c>
      <c r="E286" s="343">
        <v>1603</v>
      </c>
      <c r="F286" s="343">
        <v>1734</v>
      </c>
      <c r="G286" s="343">
        <v>1825</v>
      </c>
      <c r="H286" s="343">
        <v>1891</v>
      </c>
      <c r="I286" s="343">
        <v>1794</v>
      </c>
      <c r="J286" s="343">
        <v>1803</v>
      </c>
      <c r="K286" s="343">
        <v>1717</v>
      </c>
      <c r="L286" s="343">
        <v>1766</v>
      </c>
      <c r="M286" s="343">
        <v>1749</v>
      </c>
      <c r="N286" s="343">
        <v>1862</v>
      </c>
      <c r="O286" s="343">
        <v>1779</v>
      </c>
      <c r="P286" s="343">
        <v>1908</v>
      </c>
      <c r="Q286" s="343">
        <v>1905</v>
      </c>
      <c r="R286" s="343">
        <v>2020</v>
      </c>
      <c r="S286" s="343">
        <v>1976</v>
      </c>
      <c r="T286" s="343">
        <v>2019</v>
      </c>
      <c r="U286" s="343">
        <v>1981</v>
      </c>
      <c r="V286" s="343">
        <v>2015</v>
      </c>
      <c r="W286" s="343">
        <v>2091</v>
      </c>
      <c r="X286" s="343">
        <v>2097</v>
      </c>
      <c r="Y286" s="343">
        <v>2125</v>
      </c>
      <c r="Z286" s="343">
        <v>2307</v>
      </c>
      <c r="AA286" s="343">
        <v>2091</v>
      </c>
      <c r="AB286" s="343">
        <v>2014</v>
      </c>
      <c r="AC286" s="343">
        <v>1893</v>
      </c>
      <c r="AD286" s="343">
        <v>1900</v>
      </c>
      <c r="AE286" s="343">
        <v>1911</v>
      </c>
      <c r="AF286" s="343">
        <v>1964</v>
      </c>
      <c r="AG286" s="343">
        <v>1861</v>
      </c>
      <c r="AH286" s="343">
        <v>1814</v>
      </c>
      <c r="AI286" s="343">
        <v>1639</v>
      </c>
      <c r="AJ286" s="343">
        <v>1698</v>
      </c>
      <c r="AK286" s="343">
        <v>1604</v>
      </c>
      <c r="AL286" s="343">
        <v>1666</v>
      </c>
      <c r="AM286" s="343">
        <v>1775</v>
      </c>
      <c r="AN286" s="343">
        <v>1778</v>
      </c>
      <c r="AO286" s="343">
        <v>1841</v>
      </c>
      <c r="AP286" s="343">
        <v>1799</v>
      </c>
      <c r="AQ286" s="343">
        <v>1781</v>
      </c>
      <c r="AR286" s="343">
        <v>1793</v>
      </c>
      <c r="AS286" s="343">
        <v>1823</v>
      </c>
      <c r="AT286" s="343">
        <v>1768</v>
      </c>
      <c r="AU286" s="343">
        <v>1789</v>
      </c>
      <c r="AV286" s="343">
        <v>1831</v>
      </c>
      <c r="AW286" s="343">
        <v>1806</v>
      </c>
      <c r="AX286" s="343">
        <v>1859</v>
      </c>
      <c r="AY286" s="343">
        <v>1936</v>
      </c>
      <c r="AZ286" s="343">
        <v>1919</v>
      </c>
      <c r="BA286" s="343">
        <v>1929</v>
      </c>
      <c r="BB286" s="343">
        <v>1990</v>
      </c>
      <c r="BC286" s="343">
        <v>1939</v>
      </c>
      <c r="BD286" s="343">
        <v>1860</v>
      </c>
      <c r="BE286" s="343">
        <v>1837</v>
      </c>
      <c r="BF286" s="343">
        <v>1832</v>
      </c>
      <c r="BG286" s="343">
        <v>1689</v>
      </c>
      <c r="BH286" s="343">
        <v>1739</v>
      </c>
      <c r="BI286" s="343">
        <v>1650</v>
      </c>
      <c r="BJ286" s="343">
        <v>1713</v>
      </c>
      <c r="BK286" s="343">
        <v>1663</v>
      </c>
      <c r="BL286" s="343">
        <v>1644</v>
      </c>
      <c r="BM286" s="343">
        <v>1638</v>
      </c>
      <c r="BN286" s="343">
        <v>1694</v>
      </c>
      <c r="BO286" s="343">
        <v>1743</v>
      </c>
      <c r="BP286" s="343">
        <v>1726</v>
      </c>
      <c r="BQ286" s="343">
        <v>1719</v>
      </c>
      <c r="BR286" s="343">
        <v>1804</v>
      </c>
      <c r="BS286" s="343">
        <v>1765</v>
      </c>
      <c r="BT286" s="343">
        <v>1859</v>
      </c>
      <c r="BU286" s="343">
        <v>1856</v>
      </c>
      <c r="BV286" s="343">
        <v>1838</v>
      </c>
      <c r="BW286" s="343">
        <v>1839</v>
      </c>
      <c r="BX286" s="343">
        <v>1846</v>
      </c>
      <c r="BY286" s="343">
        <v>1805</v>
      </c>
      <c r="BZ286" s="343">
        <v>1813</v>
      </c>
      <c r="CA286" s="343">
        <v>1813</v>
      </c>
      <c r="CB286" s="343">
        <v>1835</v>
      </c>
      <c r="CC286" s="343">
        <v>1864</v>
      </c>
      <c r="CD286" s="343">
        <v>1905</v>
      </c>
      <c r="CE286" s="343">
        <v>1903</v>
      </c>
      <c r="CF286" s="343">
        <v>1898</v>
      </c>
    </row>
    <row r="287" spans="1:84" x14ac:dyDescent="0.3">
      <c r="A287" s="342" t="s">
        <v>1544</v>
      </c>
      <c r="B287" s="342"/>
      <c r="C287" s="342"/>
      <c r="D287" s="343">
        <v>1400</v>
      </c>
      <c r="E287" s="343">
        <v>1370</v>
      </c>
      <c r="F287" s="343">
        <v>1600</v>
      </c>
      <c r="G287" s="343">
        <v>1738</v>
      </c>
      <c r="H287" s="343">
        <v>1821</v>
      </c>
      <c r="I287" s="343">
        <v>1886</v>
      </c>
      <c r="J287" s="343">
        <v>1781</v>
      </c>
      <c r="K287" s="343">
        <v>1798</v>
      </c>
      <c r="L287" s="343">
        <v>1714</v>
      </c>
      <c r="M287" s="343">
        <v>1756</v>
      </c>
      <c r="N287" s="343">
        <v>1741</v>
      </c>
      <c r="O287" s="343">
        <v>1846</v>
      </c>
      <c r="P287" s="343">
        <v>1769</v>
      </c>
      <c r="Q287" s="343">
        <v>1905</v>
      </c>
      <c r="R287" s="343">
        <v>1902</v>
      </c>
      <c r="S287" s="343">
        <v>2010</v>
      </c>
      <c r="T287" s="343">
        <v>1971</v>
      </c>
      <c r="U287" s="343">
        <v>2015</v>
      </c>
      <c r="V287" s="343">
        <v>1988</v>
      </c>
      <c r="W287" s="343">
        <v>2018</v>
      </c>
      <c r="X287" s="343">
        <v>2081</v>
      </c>
      <c r="Y287" s="343">
        <v>2094</v>
      </c>
      <c r="Z287" s="343">
        <v>2117</v>
      </c>
      <c r="AA287" s="343">
        <v>2304</v>
      </c>
      <c r="AB287" s="343">
        <v>2097</v>
      </c>
      <c r="AC287" s="343">
        <v>2010</v>
      </c>
      <c r="AD287" s="343">
        <v>1884</v>
      </c>
      <c r="AE287" s="343">
        <v>1900</v>
      </c>
      <c r="AF287" s="343">
        <v>1910</v>
      </c>
      <c r="AG287" s="343">
        <v>1962</v>
      </c>
      <c r="AH287" s="343">
        <v>1861</v>
      </c>
      <c r="AI287" s="343">
        <v>1812</v>
      </c>
      <c r="AJ287" s="343">
        <v>1637</v>
      </c>
      <c r="AK287" s="343">
        <v>1697</v>
      </c>
      <c r="AL287" s="343">
        <v>1603</v>
      </c>
      <c r="AM287" s="343">
        <v>1666</v>
      </c>
      <c r="AN287" s="343">
        <v>1775</v>
      </c>
      <c r="AO287" s="343">
        <v>1777</v>
      </c>
      <c r="AP287" s="343">
        <v>1840</v>
      </c>
      <c r="AQ287" s="343">
        <v>1798</v>
      </c>
      <c r="AR287" s="343">
        <v>1781</v>
      </c>
      <c r="AS287" s="343">
        <v>1793</v>
      </c>
      <c r="AT287" s="343">
        <v>1823</v>
      </c>
      <c r="AU287" s="343">
        <v>1768</v>
      </c>
      <c r="AV287" s="343">
        <v>1790</v>
      </c>
      <c r="AW287" s="343">
        <v>1831</v>
      </c>
      <c r="AX287" s="343">
        <v>1806</v>
      </c>
      <c r="AY287" s="343">
        <v>1859</v>
      </c>
      <c r="AZ287" s="343">
        <v>1936</v>
      </c>
      <c r="BA287" s="343">
        <v>1921</v>
      </c>
      <c r="BB287" s="343">
        <v>1930</v>
      </c>
      <c r="BC287" s="343">
        <v>1992</v>
      </c>
      <c r="BD287" s="343">
        <v>1940</v>
      </c>
      <c r="BE287" s="343">
        <v>1860</v>
      </c>
      <c r="BF287" s="343">
        <v>1837</v>
      </c>
      <c r="BG287" s="343">
        <v>1831</v>
      </c>
      <c r="BH287" s="343">
        <v>1689</v>
      </c>
      <c r="BI287" s="343">
        <v>1738</v>
      </c>
      <c r="BJ287" s="343">
        <v>1651</v>
      </c>
      <c r="BK287" s="343">
        <v>1713</v>
      </c>
      <c r="BL287" s="343">
        <v>1664</v>
      </c>
      <c r="BM287" s="343">
        <v>1644</v>
      </c>
      <c r="BN287" s="343">
        <v>1638</v>
      </c>
      <c r="BO287" s="343">
        <v>1693</v>
      </c>
      <c r="BP287" s="343">
        <v>1745</v>
      </c>
      <c r="BQ287" s="343">
        <v>1726</v>
      </c>
      <c r="BR287" s="343">
        <v>1719</v>
      </c>
      <c r="BS287" s="343">
        <v>1806</v>
      </c>
      <c r="BT287" s="343">
        <v>1766</v>
      </c>
      <c r="BU287" s="343">
        <v>1861</v>
      </c>
      <c r="BV287" s="343">
        <v>1857</v>
      </c>
      <c r="BW287" s="343">
        <v>1840</v>
      </c>
      <c r="BX287" s="343">
        <v>1840</v>
      </c>
      <c r="BY287" s="343">
        <v>1846</v>
      </c>
      <c r="BZ287" s="343">
        <v>1806</v>
      </c>
      <c r="CA287" s="343">
        <v>1814</v>
      </c>
      <c r="CB287" s="343">
        <v>1814</v>
      </c>
      <c r="CC287" s="343">
        <v>1836</v>
      </c>
      <c r="CD287" s="343">
        <v>1865</v>
      </c>
      <c r="CE287" s="343">
        <v>1903</v>
      </c>
      <c r="CF287" s="343">
        <v>1902</v>
      </c>
    </row>
    <row r="288" spans="1:84" x14ac:dyDescent="0.3">
      <c r="A288" s="342" t="s">
        <v>1545</v>
      </c>
      <c r="B288" s="342"/>
      <c r="C288" s="342"/>
      <c r="D288" s="343">
        <v>1473</v>
      </c>
      <c r="E288" s="343">
        <v>1402</v>
      </c>
      <c r="F288" s="343">
        <v>1368</v>
      </c>
      <c r="G288" s="343">
        <v>1596</v>
      </c>
      <c r="H288" s="343">
        <v>1731</v>
      </c>
      <c r="I288" s="343">
        <v>1813</v>
      </c>
      <c r="J288" s="343">
        <v>1873</v>
      </c>
      <c r="K288" s="343">
        <v>1773</v>
      </c>
      <c r="L288" s="343">
        <v>1798</v>
      </c>
      <c r="M288" s="343">
        <v>1709</v>
      </c>
      <c r="N288" s="343">
        <v>1744</v>
      </c>
      <c r="O288" s="343">
        <v>1733</v>
      </c>
      <c r="P288" s="343">
        <v>1850</v>
      </c>
      <c r="Q288" s="343">
        <v>1754</v>
      </c>
      <c r="R288" s="343">
        <v>1899</v>
      </c>
      <c r="S288" s="343">
        <v>1899</v>
      </c>
      <c r="T288" s="343">
        <v>2007</v>
      </c>
      <c r="U288" s="343">
        <v>1974</v>
      </c>
      <c r="V288" s="343">
        <v>2008</v>
      </c>
      <c r="W288" s="343">
        <v>1978</v>
      </c>
      <c r="X288" s="343">
        <v>2014</v>
      </c>
      <c r="Y288" s="343">
        <v>2069</v>
      </c>
      <c r="Z288" s="343">
        <v>2098</v>
      </c>
      <c r="AA288" s="343">
        <v>2114</v>
      </c>
      <c r="AB288" s="343">
        <v>2303</v>
      </c>
      <c r="AC288" s="343">
        <v>2094</v>
      </c>
      <c r="AD288" s="343">
        <v>2007</v>
      </c>
      <c r="AE288" s="343">
        <v>1884</v>
      </c>
      <c r="AF288" s="343">
        <v>1899</v>
      </c>
      <c r="AG288" s="343">
        <v>1909</v>
      </c>
      <c r="AH288" s="343">
        <v>1960</v>
      </c>
      <c r="AI288" s="343">
        <v>1857</v>
      </c>
      <c r="AJ288" s="343">
        <v>1812</v>
      </c>
      <c r="AK288" s="343">
        <v>1638</v>
      </c>
      <c r="AL288" s="343">
        <v>1696</v>
      </c>
      <c r="AM288" s="343">
        <v>1601</v>
      </c>
      <c r="AN288" s="343">
        <v>1664</v>
      </c>
      <c r="AO288" s="343">
        <v>1774</v>
      </c>
      <c r="AP288" s="343">
        <v>1776</v>
      </c>
      <c r="AQ288" s="343">
        <v>1837</v>
      </c>
      <c r="AR288" s="343">
        <v>1799</v>
      </c>
      <c r="AS288" s="343">
        <v>1781</v>
      </c>
      <c r="AT288" s="343">
        <v>1793</v>
      </c>
      <c r="AU288" s="343">
        <v>1822</v>
      </c>
      <c r="AV288" s="343">
        <v>1768</v>
      </c>
      <c r="AW288" s="343">
        <v>1788</v>
      </c>
      <c r="AX288" s="343">
        <v>1830</v>
      </c>
      <c r="AY288" s="343">
        <v>1804</v>
      </c>
      <c r="AZ288" s="343">
        <v>1858</v>
      </c>
      <c r="BA288" s="343">
        <v>1935</v>
      </c>
      <c r="BB288" s="343">
        <v>1919</v>
      </c>
      <c r="BC288" s="343">
        <v>1928</v>
      </c>
      <c r="BD288" s="343">
        <v>1990</v>
      </c>
      <c r="BE288" s="343">
        <v>1939</v>
      </c>
      <c r="BF288" s="343">
        <v>1859</v>
      </c>
      <c r="BG288" s="343">
        <v>1836</v>
      </c>
      <c r="BH288" s="343">
        <v>1830</v>
      </c>
      <c r="BI288" s="343">
        <v>1686</v>
      </c>
      <c r="BJ288" s="343">
        <v>1735</v>
      </c>
      <c r="BK288" s="343">
        <v>1648</v>
      </c>
      <c r="BL288" s="343">
        <v>1710</v>
      </c>
      <c r="BM288" s="343">
        <v>1660</v>
      </c>
      <c r="BN288" s="343">
        <v>1640</v>
      </c>
      <c r="BO288" s="343">
        <v>1634</v>
      </c>
      <c r="BP288" s="343">
        <v>1690</v>
      </c>
      <c r="BQ288" s="343">
        <v>1742</v>
      </c>
      <c r="BR288" s="343">
        <v>1722</v>
      </c>
      <c r="BS288" s="343">
        <v>1715</v>
      </c>
      <c r="BT288" s="343">
        <v>1801</v>
      </c>
      <c r="BU288" s="343">
        <v>1761</v>
      </c>
      <c r="BV288" s="343">
        <v>1859</v>
      </c>
      <c r="BW288" s="343">
        <v>1853</v>
      </c>
      <c r="BX288" s="343">
        <v>1835</v>
      </c>
      <c r="BY288" s="343">
        <v>1836</v>
      </c>
      <c r="BZ288" s="343">
        <v>1844</v>
      </c>
      <c r="CA288" s="343">
        <v>1804</v>
      </c>
      <c r="CB288" s="343">
        <v>1811</v>
      </c>
      <c r="CC288" s="343">
        <v>1811</v>
      </c>
      <c r="CD288" s="343">
        <v>1833</v>
      </c>
      <c r="CE288" s="343">
        <v>1863</v>
      </c>
      <c r="CF288" s="343">
        <v>1901</v>
      </c>
    </row>
    <row r="289" spans="1:84" x14ac:dyDescent="0.3">
      <c r="A289" s="342" t="s">
        <v>1546</v>
      </c>
      <c r="B289" s="342"/>
      <c r="C289" s="342"/>
      <c r="D289" s="343">
        <v>1660</v>
      </c>
      <c r="E289" s="343">
        <v>1474</v>
      </c>
      <c r="F289" s="343">
        <v>1390</v>
      </c>
      <c r="G289" s="343">
        <v>1360</v>
      </c>
      <c r="H289" s="343">
        <v>1588</v>
      </c>
      <c r="I289" s="343">
        <v>1733</v>
      </c>
      <c r="J289" s="343">
        <v>1796</v>
      </c>
      <c r="K289" s="343">
        <v>1867</v>
      </c>
      <c r="L289" s="343">
        <v>1774</v>
      </c>
      <c r="M289" s="343">
        <v>1791</v>
      </c>
      <c r="N289" s="343">
        <v>1701</v>
      </c>
      <c r="O289" s="343">
        <v>1742</v>
      </c>
      <c r="P289" s="343">
        <v>1739</v>
      </c>
      <c r="Q289" s="343">
        <v>1846</v>
      </c>
      <c r="R289" s="343">
        <v>1753</v>
      </c>
      <c r="S289" s="343">
        <v>1897</v>
      </c>
      <c r="T289" s="343">
        <v>1893</v>
      </c>
      <c r="U289" s="343">
        <v>2003</v>
      </c>
      <c r="V289" s="343">
        <v>1962</v>
      </c>
      <c r="W289" s="343">
        <v>1984</v>
      </c>
      <c r="X289" s="343">
        <v>1968</v>
      </c>
      <c r="Y289" s="343">
        <v>2010</v>
      </c>
      <c r="Z289" s="343">
        <v>2055</v>
      </c>
      <c r="AA289" s="343">
        <v>2092</v>
      </c>
      <c r="AB289" s="343">
        <v>2110</v>
      </c>
      <c r="AC289" s="343">
        <v>2299</v>
      </c>
      <c r="AD289" s="343">
        <v>2091</v>
      </c>
      <c r="AE289" s="343">
        <v>2002</v>
      </c>
      <c r="AF289" s="343">
        <v>1877</v>
      </c>
      <c r="AG289" s="343">
        <v>1892</v>
      </c>
      <c r="AH289" s="343">
        <v>1901</v>
      </c>
      <c r="AI289" s="343">
        <v>1954</v>
      </c>
      <c r="AJ289" s="343">
        <v>1853</v>
      </c>
      <c r="AK289" s="343">
        <v>1804</v>
      </c>
      <c r="AL289" s="343">
        <v>1627</v>
      </c>
      <c r="AM289" s="343">
        <v>1686</v>
      </c>
      <c r="AN289" s="343">
        <v>1589</v>
      </c>
      <c r="AO289" s="343">
        <v>1654</v>
      </c>
      <c r="AP289" s="343">
        <v>1765</v>
      </c>
      <c r="AQ289" s="343">
        <v>1768</v>
      </c>
      <c r="AR289" s="343">
        <v>1828</v>
      </c>
      <c r="AS289" s="343">
        <v>1790</v>
      </c>
      <c r="AT289" s="343">
        <v>1770</v>
      </c>
      <c r="AU289" s="343">
        <v>1782</v>
      </c>
      <c r="AV289" s="343">
        <v>1812</v>
      </c>
      <c r="AW289" s="343">
        <v>1757</v>
      </c>
      <c r="AX289" s="343">
        <v>1775</v>
      </c>
      <c r="AY289" s="343">
        <v>1817</v>
      </c>
      <c r="AZ289" s="343">
        <v>1790</v>
      </c>
      <c r="BA289" s="343">
        <v>1845</v>
      </c>
      <c r="BB289" s="343">
        <v>1922</v>
      </c>
      <c r="BC289" s="343">
        <v>1907</v>
      </c>
      <c r="BD289" s="343">
        <v>1916</v>
      </c>
      <c r="BE289" s="343">
        <v>1978</v>
      </c>
      <c r="BF289" s="343">
        <v>1927</v>
      </c>
      <c r="BG289" s="343">
        <v>1846</v>
      </c>
      <c r="BH289" s="343">
        <v>1824</v>
      </c>
      <c r="BI289" s="343">
        <v>1816</v>
      </c>
      <c r="BJ289" s="343">
        <v>1673</v>
      </c>
      <c r="BK289" s="343">
        <v>1722</v>
      </c>
      <c r="BL289" s="343">
        <v>1636</v>
      </c>
      <c r="BM289" s="343">
        <v>1697</v>
      </c>
      <c r="BN289" s="343">
        <v>1647</v>
      </c>
      <c r="BO289" s="343">
        <v>1627</v>
      </c>
      <c r="BP289" s="343">
        <v>1621</v>
      </c>
      <c r="BQ289" s="343">
        <v>1677</v>
      </c>
      <c r="BR289" s="343">
        <v>1729</v>
      </c>
      <c r="BS289" s="343">
        <v>1709</v>
      </c>
      <c r="BT289" s="343">
        <v>1702</v>
      </c>
      <c r="BU289" s="343">
        <v>1787</v>
      </c>
      <c r="BV289" s="343">
        <v>1748</v>
      </c>
      <c r="BW289" s="343">
        <v>1845</v>
      </c>
      <c r="BX289" s="343">
        <v>1839</v>
      </c>
      <c r="BY289" s="343">
        <v>1821</v>
      </c>
      <c r="BZ289" s="343">
        <v>1823</v>
      </c>
      <c r="CA289" s="343">
        <v>1830</v>
      </c>
      <c r="CB289" s="343">
        <v>1791</v>
      </c>
      <c r="CC289" s="343">
        <v>1798</v>
      </c>
      <c r="CD289" s="343">
        <v>1798</v>
      </c>
      <c r="CE289" s="343">
        <v>1821</v>
      </c>
      <c r="CF289" s="343">
        <v>1850</v>
      </c>
    </row>
    <row r="290" spans="1:84" x14ac:dyDescent="0.3">
      <c r="A290" s="342" t="s">
        <v>1547</v>
      </c>
      <c r="B290" s="342"/>
      <c r="C290" s="342"/>
      <c r="D290" s="343">
        <v>1641</v>
      </c>
      <c r="E290" s="343">
        <v>1651</v>
      </c>
      <c r="F290" s="343">
        <v>1473</v>
      </c>
      <c r="G290" s="343">
        <v>1381</v>
      </c>
      <c r="H290" s="343">
        <v>1355</v>
      </c>
      <c r="I290" s="343">
        <v>1586</v>
      </c>
      <c r="J290" s="343">
        <v>1718</v>
      </c>
      <c r="K290" s="343">
        <v>1795</v>
      </c>
      <c r="L290" s="343">
        <v>1859</v>
      </c>
      <c r="M290" s="343">
        <v>1764</v>
      </c>
      <c r="N290" s="343">
        <v>1782</v>
      </c>
      <c r="O290" s="343">
        <v>1685</v>
      </c>
      <c r="P290" s="343">
        <v>1736</v>
      </c>
      <c r="Q290" s="343">
        <v>1730</v>
      </c>
      <c r="R290" s="343">
        <v>1836</v>
      </c>
      <c r="S290" s="343">
        <v>1739</v>
      </c>
      <c r="T290" s="343">
        <v>1895</v>
      </c>
      <c r="U290" s="343">
        <v>1878</v>
      </c>
      <c r="V290" s="343">
        <v>1995</v>
      </c>
      <c r="W290" s="343">
        <v>1957</v>
      </c>
      <c r="X290" s="343">
        <v>1995</v>
      </c>
      <c r="Y290" s="343">
        <v>1964</v>
      </c>
      <c r="Z290" s="343">
        <v>1995</v>
      </c>
      <c r="AA290" s="343">
        <v>2052</v>
      </c>
      <c r="AB290" s="343">
        <v>2098</v>
      </c>
      <c r="AC290" s="343">
        <v>2113</v>
      </c>
      <c r="AD290" s="343">
        <v>2293</v>
      </c>
      <c r="AE290" s="343">
        <v>2093</v>
      </c>
      <c r="AF290" s="343">
        <v>2003</v>
      </c>
      <c r="AG290" s="343">
        <v>1881</v>
      </c>
      <c r="AH290" s="343">
        <v>1897</v>
      </c>
      <c r="AI290" s="343">
        <v>1902</v>
      </c>
      <c r="AJ290" s="343">
        <v>1956</v>
      </c>
      <c r="AK290" s="343">
        <v>1855</v>
      </c>
      <c r="AL290" s="343">
        <v>1803</v>
      </c>
      <c r="AM290" s="343">
        <v>1630</v>
      </c>
      <c r="AN290" s="343">
        <v>1689</v>
      </c>
      <c r="AO290" s="343">
        <v>1592</v>
      </c>
      <c r="AP290" s="343">
        <v>1659</v>
      </c>
      <c r="AQ290" s="343">
        <v>1767</v>
      </c>
      <c r="AR290" s="343">
        <v>1770</v>
      </c>
      <c r="AS290" s="343">
        <v>1830</v>
      </c>
      <c r="AT290" s="343">
        <v>1792</v>
      </c>
      <c r="AU290" s="343">
        <v>1772</v>
      </c>
      <c r="AV290" s="343">
        <v>1784</v>
      </c>
      <c r="AW290" s="343">
        <v>1814</v>
      </c>
      <c r="AX290" s="343">
        <v>1761</v>
      </c>
      <c r="AY290" s="343">
        <v>1778</v>
      </c>
      <c r="AZ290" s="343">
        <v>1819</v>
      </c>
      <c r="BA290" s="343">
        <v>1792</v>
      </c>
      <c r="BB290" s="343">
        <v>1847</v>
      </c>
      <c r="BC290" s="343">
        <v>1924</v>
      </c>
      <c r="BD290" s="343">
        <v>1909</v>
      </c>
      <c r="BE290" s="343">
        <v>1919</v>
      </c>
      <c r="BF290" s="343">
        <v>1982</v>
      </c>
      <c r="BG290" s="343">
        <v>1930</v>
      </c>
      <c r="BH290" s="343">
        <v>1848</v>
      </c>
      <c r="BI290" s="343">
        <v>1826</v>
      </c>
      <c r="BJ290" s="343">
        <v>1817</v>
      </c>
      <c r="BK290" s="343">
        <v>1677</v>
      </c>
      <c r="BL290" s="343">
        <v>1726</v>
      </c>
      <c r="BM290" s="343">
        <v>1640</v>
      </c>
      <c r="BN290" s="343">
        <v>1701</v>
      </c>
      <c r="BO290" s="343">
        <v>1652</v>
      </c>
      <c r="BP290" s="343">
        <v>1632</v>
      </c>
      <c r="BQ290" s="343">
        <v>1625</v>
      </c>
      <c r="BR290" s="343">
        <v>1681</v>
      </c>
      <c r="BS290" s="343">
        <v>1733</v>
      </c>
      <c r="BT290" s="343">
        <v>1713</v>
      </c>
      <c r="BU290" s="343">
        <v>1705</v>
      </c>
      <c r="BV290" s="343">
        <v>1790</v>
      </c>
      <c r="BW290" s="343">
        <v>1751</v>
      </c>
      <c r="BX290" s="343">
        <v>1848</v>
      </c>
      <c r="BY290" s="343">
        <v>1841</v>
      </c>
      <c r="BZ290" s="343">
        <v>1823</v>
      </c>
      <c r="CA290" s="343">
        <v>1825</v>
      </c>
      <c r="CB290" s="343">
        <v>1832</v>
      </c>
      <c r="CC290" s="343">
        <v>1794</v>
      </c>
      <c r="CD290" s="343">
        <v>1800</v>
      </c>
      <c r="CE290" s="343">
        <v>1800</v>
      </c>
      <c r="CF290" s="343">
        <v>1823</v>
      </c>
    </row>
    <row r="291" spans="1:84" x14ac:dyDescent="0.3">
      <c r="A291" s="342" t="s">
        <v>1548</v>
      </c>
      <c r="B291" s="342"/>
      <c r="C291" s="342"/>
      <c r="D291" s="343">
        <v>1674</v>
      </c>
      <c r="E291" s="343">
        <v>1647</v>
      </c>
      <c r="F291" s="343">
        <v>1645</v>
      </c>
      <c r="G291" s="343">
        <v>1465</v>
      </c>
      <c r="H291" s="343">
        <v>1377</v>
      </c>
      <c r="I291" s="343">
        <v>1353</v>
      </c>
      <c r="J291" s="343">
        <v>1578</v>
      </c>
      <c r="K291" s="343">
        <v>1706</v>
      </c>
      <c r="L291" s="343">
        <v>1787</v>
      </c>
      <c r="M291" s="343">
        <v>1856</v>
      </c>
      <c r="N291" s="343">
        <v>1757</v>
      </c>
      <c r="O291" s="343">
        <v>1769</v>
      </c>
      <c r="P291" s="343">
        <v>1674</v>
      </c>
      <c r="Q291" s="343">
        <v>1730</v>
      </c>
      <c r="R291" s="343">
        <v>1730</v>
      </c>
      <c r="S291" s="343">
        <v>1836</v>
      </c>
      <c r="T291" s="343">
        <v>1734</v>
      </c>
      <c r="U291" s="343">
        <v>1889</v>
      </c>
      <c r="V291" s="343">
        <v>1885</v>
      </c>
      <c r="W291" s="343">
        <v>1994</v>
      </c>
      <c r="X291" s="343">
        <v>1959</v>
      </c>
      <c r="Y291" s="343">
        <v>1992</v>
      </c>
      <c r="Z291" s="343">
        <v>1957</v>
      </c>
      <c r="AA291" s="343">
        <v>1986</v>
      </c>
      <c r="AB291" s="343">
        <v>2042</v>
      </c>
      <c r="AC291" s="343">
        <v>2088</v>
      </c>
      <c r="AD291" s="343">
        <v>2113</v>
      </c>
      <c r="AE291" s="343">
        <v>2280</v>
      </c>
      <c r="AF291" s="343">
        <v>2082</v>
      </c>
      <c r="AG291" s="343">
        <v>1994</v>
      </c>
      <c r="AH291" s="343">
        <v>1873</v>
      </c>
      <c r="AI291" s="343">
        <v>1888</v>
      </c>
      <c r="AJ291" s="343">
        <v>1893</v>
      </c>
      <c r="AK291" s="343">
        <v>1947</v>
      </c>
      <c r="AL291" s="343">
        <v>1846</v>
      </c>
      <c r="AM291" s="343">
        <v>1793</v>
      </c>
      <c r="AN291" s="343">
        <v>1624</v>
      </c>
      <c r="AO291" s="343">
        <v>1683</v>
      </c>
      <c r="AP291" s="343">
        <v>1588</v>
      </c>
      <c r="AQ291" s="343">
        <v>1654</v>
      </c>
      <c r="AR291" s="343">
        <v>1761</v>
      </c>
      <c r="AS291" s="343">
        <v>1764</v>
      </c>
      <c r="AT291" s="343">
        <v>1823</v>
      </c>
      <c r="AU291" s="343">
        <v>1787</v>
      </c>
      <c r="AV291" s="343">
        <v>1766</v>
      </c>
      <c r="AW291" s="343">
        <v>1778</v>
      </c>
      <c r="AX291" s="343">
        <v>1808</v>
      </c>
      <c r="AY291" s="343">
        <v>1755</v>
      </c>
      <c r="AZ291" s="343">
        <v>1772</v>
      </c>
      <c r="BA291" s="343">
        <v>1813</v>
      </c>
      <c r="BB291" s="343">
        <v>1786</v>
      </c>
      <c r="BC291" s="343">
        <v>1840</v>
      </c>
      <c r="BD291" s="343">
        <v>1917</v>
      </c>
      <c r="BE291" s="343">
        <v>1901</v>
      </c>
      <c r="BF291" s="343">
        <v>1911</v>
      </c>
      <c r="BG291" s="343">
        <v>1974</v>
      </c>
      <c r="BH291" s="343">
        <v>1923</v>
      </c>
      <c r="BI291" s="343">
        <v>1841</v>
      </c>
      <c r="BJ291" s="343">
        <v>1820</v>
      </c>
      <c r="BK291" s="343">
        <v>1810</v>
      </c>
      <c r="BL291" s="343">
        <v>1670</v>
      </c>
      <c r="BM291" s="343">
        <v>1718</v>
      </c>
      <c r="BN291" s="343">
        <v>1634</v>
      </c>
      <c r="BO291" s="343">
        <v>1694</v>
      </c>
      <c r="BP291" s="343">
        <v>1645</v>
      </c>
      <c r="BQ291" s="343">
        <v>1625</v>
      </c>
      <c r="BR291" s="343">
        <v>1618</v>
      </c>
      <c r="BS291" s="343">
        <v>1674</v>
      </c>
      <c r="BT291" s="343">
        <v>1726</v>
      </c>
      <c r="BU291" s="343">
        <v>1706</v>
      </c>
      <c r="BV291" s="343">
        <v>1698</v>
      </c>
      <c r="BW291" s="343">
        <v>1783</v>
      </c>
      <c r="BX291" s="343">
        <v>1744</v>
      </c>
      <c r="BY291" s="343">
        <v>1840</v>
      </c>
      <c r="BZ291" s="343">
        <v>1834</v>
      </c>
      <c r="CA291" s="343">
        <v>1816</v>
      </c>
      <c r="CB291" s="343">
        <v>1818</v>
      </c>
      <c r="CC291" s="343">
        <v>1825</v>
      </c>
      <c r="CD291" s="343">
        <v>1787</v>
      </c>
      <c r="CE291" s="343">
        <v>1793</v>
      </c>
      <c r="CF291" s="343">
        <v>1793</v>
      </c>
    </row>
    <row r="292" spans="1:84" x14ac:dyDescent="0.3">
      <c r="A292" s="342" t="s">
        <v>1549</v>
      </c>
      <c r="B292" s="342"/>
      <c r="C292" s="342"/>
      <c r="D292" s="343">
        <v>1551</v>
      </c>
      <c r="E292" s="343">
        <v>1663</v>
      </c>
      <c r="F292" s="343">
        <v>1644</v>
      </c>
      <c r="G292" s="343">
        <v>1638</v>
      </c>
      <c r="H292" s="343">
        <v>1467</v>
      </c>
      <c r="I292" s="343">
        <v>1364</v>
      </c>
      <c r="J292" s="343">
        <v>1346</v>
      </c>
      <c r="K292" s="343">
        <v>1569</v>
      </c>
      <c r="L292" s="343">
        <v>1695</v>
      </c>
      <c r="M292" s="343">
        <v>1775</v>
      </c>
      <c r="N292" s="343">
        <v>1849</v>
      </c>
      <c r="O292" s="343">
        <v>1744</v>
      </c>
      <c r="P292" s="343">
        <v>1758</v>
      </c>
      <c r="Q292" s="343">
        <v>1660</v>
      </c>
      <c r="R292" s="343">
        <v>1722</v>
      </c>
      <c r="S292" s="343">
        <v>1720</v>
      </c>
      <c r="T292" s="343">
        <v>1827</v>
      </c>
      <c r="U292" s="343">
        <v>1724</v>
      </c>
      <c r="V292" s="343">
        <v>1885</v>
      </c>
      <c r="W292" s="343">
        <v>1882</v>
      </c>
      <c r="X292" s="343">
        <v>1972</v>
      </c>
      <c r="Y292" s="343">
        <v>1953</v>
      </c>
      <c r="Z292" s="343">
        <v>1984</v>
      </c>
      <c r="AA292" s="343">
        <v>1960</v>
      </c>
      <c r="AB292" s="343">
        <v>1983</v>
      </c>
      <c r="AC292" s="343">
        <v>2043</v>
      </c>
      <c r="AD292" s="343">
        <v>2084</v>
      </c>
      <c r="AE292" s="343">
        <v>2112</v>
      </c>
      <c r="AF292" s="343">
        <v>2280</v>
      </c>
      <c r="AG292" s="343">
        <v>2082</v>
      </c>
      <c r="AH292" s="343">
        <v>1990</v>
      </c>
      <c r="AI292" s="343">
        <v>1872</v>
      </c>
      <c r="AJ292" s="343">
        <v>1885</v>
      </c>
      <c r="AK292" s="343">
        <v>1889</v>
      </c>
      <c r="AL292" s="343">
        <v>1945</v>
      </c>
      <c r="AM292" s="343">
        <v>1843</v>
      </c>
      <c r="AN292" s="343">
        <v>1787</v>
      </c>
      <c r="AO292" s="343">
        <v>1620</v>
      </c>
      <c r="AP292" s="343">
        <v>1680</v>
      </c>
      <c r="AQ292" s="343">
        <v>1586</v>
      </c>
      <c r="AR292" s="343">
        <v>1649</v>
      </c>
      <c r="AS292" s="343">
        <v>1758</v>
      </c>
      <c r="AT292" s="343">
        <v>1759</v>
      </c>
      <c r="AU292" s="343">
        <v>1820</v>
      </c>
      <c r="AV292" s="343">
        <v>1785</v>
      </c>
      <c r="AW292" s="343">
        <v>1761</v>
      </c>
      <c r="AX292" s="343">
        <v>1775</v>
      </c>
      <c r="AY292" s="343">
        <v>1805</v>
      </c>
      <c r="AZ292" s="343">
        <v>1753</v>
      </c>
      <c r="BA292" s="343">
        <v>1770</v>
      </c>
      <c r="BB292" s="343">
        <v>1812</v>
      </c>
      <c r="BC292" s="343">
        <v>1782</v>
      </c>
      <c r="BD292" s="343">
        <v>1838</v>
      </c>
      <c r="BE292" s="343">
        <v>1913</v>
      </c>
      <c r="BF292" s="343">
        <v>1895</v>
      </c>
      <c r="BG292" s="343">
        <v>1909</v>
      </c>
      <c r="BH292" s="343">
        <v>1972</v>
      </c>
      <c r="BI292" s="343">
        <v>1918</v>
      </c>
      <c r="BJ292" s="343">
        <v>1836</v>
      </c>
      <c r="BK292" s="343">
        <v>1815</v>
      </c>
      <c r="BL292" s="343">
        <v>1804</v>
      </c>
      <c r="BM292" s="343">
        <v>1666</v>
      </c>
      <c r="BN292" s="343">
        <v>1714</v>
      </c>
      <c r="BO292" s="343">
        <v>1627</v>
      </c>
      <c r="BP292" s="343">
        <v>1688</v>
      </c>
      <c r="BQ292" s="343">
        <v>1638</v>
      </c>
      <c r="BR292" s="343">
        <v>1618</v>
      </c>
      <c r="BS292" s="343">
        <v>1611</v>
      </c>
      <c r="BT292" s="343">
        <v>1667</v>
      </c>
      <c r="BU292" s="343">
        <v>1720</v>
      </c>
      <c r="BV292" s="343">
        <v>1700</v>
      </c>
      <c r="BW292" s="343">
        <v>1693</v>
      </c>
      <c r="BX292" s="343">
        <v>1776</v>
      </c>
      <c r="BY292" s="343">
        <v>1738</v>
      </c>
      <c r="BZ292" s="343">
        <v>1836</v>
      </c>
      <c r="CA292" s="343">
        <v>1829</v>
      </c>
      <c r="CB292" s="343">
        <v>1811</v>
      </c>
      <c r="CC292" s="343">
        <v>1812</v>
      </c>
      <c r="CD292" s="343">
        <v>1820</v>
      </c>
      <c r="CE292" s="343">
        <v>1781</v>
      </c>
      <c r="CF292" s="343">
        <v>1789</v>
      </c>
    </row>
    <row r="293" spans="1:84" x14ac:dyDescent="0.3">
      <c r="A293" s="342" t="s">
        <v>1550</v>
      </c>
      <c r="B293" s="342"/>
      <c r="C293" s="342"/>
      <c r="D293" s="343">
        <v>1592</v>
      </c>
      <c r="E293" s="343">
        <v>1551</v>
      </c>
      <c r="F293" s="343">
        <v>1660</v>
      </c>
      <c r="G293" s="343">
        <v>1637</v>
      </c>
      <c r="H293" s="343">
        <v>1628</v>
      </c>
      <c r="I293" s="343">
        <v>1458</v>
      </c>
      <c r="J293" s="343">
        <v>1361</v>
      </c>
      <c r="K293" s="343">
        <v>1342</v>
      </c>
      <c r="L293" s="343">
        <v>1559</v>
      </c>
      <c r="M293" s="343">
        <v>1679</v>
      </c>
      <c r="N293" s="343">
        <v>1772</v>
      </c>
      <c r="O293" s="343">
        <v>1844</v>
      </c>
      <c r="P293" s="343">
        <v>1730</v>
      </c>
      <c r="Q293" s="343">
        <v>1746</v>
      </c>
      <c r="R293" s="343">
        <v>1653</v>
      </c>
      <c r="S293" s="343">
        <v>1715</v>
      </c>
      <c r="T293" s="343">
        <v>1712</v>
      </c>
      <c r="U293" s="343">
        <v>1819</v>
      </c>
      <c r="V293" s="343">
        <v>1726</v>
      </c>
      <c r="W293" s="343">
        <v>1869</v>
      </c>
      <c r="X293" s="343">
        <v>1876</v>
      </c>
      <c r="Y293" s="343">
        <v>1975</v>
      </c>
      <c r="Z293" s="343">
        <v>1943</v>
      </c>
      <c r="AA293" s="343">
        <v>1967</v>
      </c>
      <c r="AB293" s="343">
        <v>1952</v>
      </c>
      <c r="AC293" s="343">
        <v>1966</v>
      </c>
      <c r="AD293" s="343">
        <v>2039</v>
      </c>
      <c r="AE293" s="343">
        <v>2073</v>
      </c>
      <c r="AF293" s="343">
        <v>2099</v>
      </c>
      <c r="AG293" s="343">
        <v>2266</v>
      </c>
      <c r="AH293" s="343">
        <v>2066</v>
      </c>
      <c r="AI293" s="343">
        <v>1976</v>
      </c>
      <c r="AJ293" s="343">
        <v>1859</v>
      </c>
      <c r="AK293" s="343">
        <v>1869</v>
      </c>
      <c r="AL293" s="343">
        <v>1877</v>
      </c>
      <c r="AM293" s="343">
        <v>1932</v>
      </c>
      <c r="AN293" s="343">
        <v>1828</v>
      </c>
      <c r="AO293" s="343">
        <v>1773</v>
      </c>
      <c r="AP293" s="343">
        <v>1609</v>
      </c>
      <c r="AQ293" s="343">
        <v>1668</v>
      </c>
      <c r="AR293" s="343">
        <v>1573</v>
      </c>
      <c r="AS293" s="343">
        <v>1634</v>
      </c>
      <c r="AT293" s="343">
        <v>1744</v>
      </c>
      <c r="AU293" s="343">
        <v>1746</v>
      </c>
      <c r="AV293" s="343">
        <v>1803</v>
      </c>
      <c r="AW293" s="343">
        <v>1770</v>
      </c>
      <c r="AX293" s="343">
        <v>1743</v>
      </c>
      <c r="AY293" s="343">
        <v>1757</v>
      </c>
      <c r="AZ293" s="343">
        <v>1790</v>
      </c>
      <c r="BA293" s="343">
        <v>1737</v>
      </c>
      <c r="BB293" s="343">
        <v>1754</v>
      </c>
      <c r="BC293" s="343">
        <v>1795</v>
      </c>
      <c r="BD293" s="343">
        <v>1765</v>
      </c>
      <c r="BE293" s="343">
        <v>1822</v>
      </c>
      <c r="BF293" s="343">
        <v>1896</v>
      </c>
      <c r="BG293" s="343">
        <v>1876</v>
      </c>
      <c r="BH293" s="343">
        <v>1890</v>
      </c>
      <c r="BI293" s="343">
        <v>1952</v>
      </c>
      <c r="BJ293" s="343">
        <v>1898</v>
      </c>
      <c r="BK293" s="343">
        <v>1819</v>
      </c>
      <c r="BL293" s="343">
        <v>1798</v>
      </c>
      <c r="BM293" s="343">
        <v>1787</v>
      </c>
      <c r="BN293" s="343">
        <v>1650</v>
      </c>
      <c r="BO293" s="343">
        <v>1698</v>
      </c>
      <c r="BP293" s="343">
        <v>1611</v>
      </c>
      <c r="BQ293" s="343">
        <v>1672</v>
      </c>
      <c r="BR293" s="343">
        <v>1622</v>
      </c>
      <c r="BS293" s="343">
        <v>1601</v>
      </c>
      <c r="BT293" s="343">
        <v>1595</v>
      </c>
      <c r="BU293" s="343">
        <v>1651</v>
      </c>
      <c r="BV293" s="343">
        <v>1704</v>
      </c>
      <c r="BW293" s="343">
        <v>1685</v>
      </c>
      <c r="BX293" s="343">
        <v>1676</v>
      </c>
      <c r="BY293" s="343">
        <v>1760</v>
      </c>
      <c r="BZ293" s="343">
        <v>1722</v>
      </c>
      <c r="CA293" s="343">
        <v>1820</v>
      </c>
      <c r="CB293" s="343">
        <v>1815</v>
      </c>
      <c r="CC293" s="343">
        <v>1795</v>
      </c>
      <c r="CD293" s="343">
        <v>1796</v>
      </c>
      <c r="CE293" s="343">
        <v>1805</v>
      </c>
      <c r="CF293" s="343">
        <v>1766</v>
      </c>
    </row>
    <row r="294" spans="1:84" x14ac:dyDescent="0.3">
      <c r="A294" s="342" t="s">
        <v>1551</v>
      </c>
      <c r="B294" s="342"/>
      <c r="C294" s="342"/>
      <c r="D294" s="343">
        <v>1589</v>
      </c>
      <c r="E294" s="343">
        <v>1581</v>
      </c>
      <c r="F294" s="343">
        <v>1549</v>
      </c>
      <c r="G294" s="343">
        <v>1651</v>
      </c>
      <c r="H294" s="343">
        <v>1618</v>
      </c>
      <c r="I294" s="343">
        <v>1617</v>
      </c>
      <c r="J294" s="343">
        <v>1448</v>
      </c>
      <c r="K294" s="343">
        <v>1362</v>
      </c>
      <c r="L294" s="343">
        <v>1335</v>
      </c>
      <c r="M294" s="343">
        <v>1558</v>
      </c>
      <c r="N294" s="343">
        <v>1675</v>
      </c>
      <c r="O294" s="343">
        <v>1760</v>
      </c>
      <c r="P294" s="343">
        <v>1831</v>
      </c>
      <c r="Q294" s="343">
        <v>1721</v>
      </c>
      <c r="R294" s="343">
        <v>1748</v>
      </c>
      <c r="S294" s="343">
        <v>1640</v>
      </c>
      <c r="T294" s="343">
        <v>1706</v>
      </c>
      <c r="U294" s="343">
        <v>1700</v>
      </c>
      <c r="V294" s="343">
        <v>1801</v>
      </c>
      <c r="W294" s="343">
        <v>1706</v>
      </c>
      <c r="X294" s="343">
        <v>1867</v>
      </c>
      <c r="Y294" s="343">
        <v>1883</v>
      </c>
      <c r="Z294" s="343">
        <v>1963</v>
      </c>
      <c r="AA294" s="343">
        <v>1933</v>
      </c>
      <c r="AB294" s="343">
        <v>1959</v>
      </c>
      <c r="AC294" s="343">
        <v>1938</v>
      </c>
      <c r="AD294" s="343">
        <v>1969</v>
      </c>
      <c r="AE294" s="343">
        <v>2031</v>
      </c>
      <c r="AF294" s="343">
        <v>2064</v>
      </c>
      <c r="AG294" s="343">
        <v>2089</v>
      </c>
      <c r="AH294" s="343">
        <v>2254</v>
      </c>
      <c r="AI294" s="343">
        <v>2055</v>
      </c>
      <c r="AJ294" s="343">
        <v>1964</v>
      </c>
      <c r="AK294" s="343">
        <v>1849</v>
      </c>
      <c r="AL294" s="343">
        <v>1860</v>
      </c>
      <c r="AM294" s="343">
        <v>1868</v>
      </c>
      <c r="AN294" s="343">
        <v>1921</v>
      </c>
      <c r="AO294" s="343">
        <v>1819</v>
      </c>
      <c r="AP294" s="343">
        <v>1763</v>
      </c>
      <c r="AQ294" s="343">
        <v>1599</v>
      </c>
      <c r="AR294" s="343">
        <v>1658</v>
      </c>
      <c r="AS294" s="343">
        <v>1565</v>
      </c>
      <c r="AT294" s="343">
        <v>1626</v>
      </c>
      <c r="AU294" s="343">
        <v>1737</v>
      </c>
      <c r="AV294" s="343">
        <v>1738</v>
      </c>
      <c r="AW294" s="343">
        <v>1795</v>
      </c>
      <c r="AX294" s="343">
        <v>1761</v>
      </c>
      <c r="AY294" s="343">
        <v>1735</v>
      </c>
      <c r="AZ294" s="343">
        <v>1749</v>
      </c>
      <c r="BA294" s="343">
        <v>1782</v>
      </c>
      <c r="BB294" s="343">
        <v>1729</v>
      </c>
      <c r="BC294" s="343">
        <v>1747</v>
      </c>
      <c r="BD294" s="343">
        <v>1786</v>
      </c>
      <c r="BE294" s="343">
        <v>1756</v>
      </c>
      <c r="BF294" s="343">
        <v>1815</v>
      </c>
      <c r="BG294" s="343">
        <v>1888</v>
      </c>
      <c r="BH294" s="343">
        <v>1867</v>
      </c>
      <c r="BI294" s="343">
        <v>1881</v>
      </c>
      <c r="BJ294" s="343">
        <v>1942</v>
      </c>
      <c r="BK294" s="343">
        <v>1890</v>
      </c>
      <c r="BL294" s="343">
        <v>1813</v>
      </c>
      <c r="BM294" s="343">
        <v>1791</v>
      </c>
      <c r="BN294" s="343">
        <v>1780</v>
      </c>
      <c r="BO294" s="343">
        <v>1642</v>
      </c>
      <c r="BP294" s="343">
        <v>1690</v>
      </c>
      <c r="BQ294" s="343">
        <v>1604</v>
      </c>
      <c r="BR294" s="343">
        <v>1664</v>
      </c>
      <c r="BS294" s="343">
        <v>1615</v>
      </c>
      <c r="BT294" s="343">
        <v>1594</v>
      </c>
      <c r="BU294" s="343">
        <v>1588</v>
      </c>
      <c r="BV294" s="343">
        <v>1644</v>
      </c>
      <c r="BW294" s="343">
        <v>1696</v>
      </c>
      <c r="BX294" s="343">
        <v>1678</v>
      </c>
      <c r="BY294" s="343">
        <v>1669</v>
      </c>
      <c r="BZ294" s="343">
        <v>1753</v>
      </c>
      <c r="CA294" s="343">
        <v>1716</v>
      </c>
      <c r="CB294" s="343">
        <v>1812</v>
      </c>
      <c r="CC294" s="343">
        <v>1809</v>
      </c>
      <c r="CD294" s="343">
        <v>1789</v>
      </c>
      <c r="CE294" s="343">
        <v>1790</v>
      </c>
      <c r="CF294" s="343">
        <v>1799</v>
      </c>
    </row>
    <row r="295" spans="1:84" x14ac:dyDescent="0.3">
      <c r="A295" s="342" t="s">
        <v>1552</v>
      </c>
      <c r="B295" s="342"/>
      <c r="C295" s="342"/>
      <c r="D295" s="343">
        <v>1627</v>
      </c>
      <c r="E295" s="343">
        <v>1588</v>
      </c>
      <c r="F295" s="343">
        <v>1575</v>
      </c>
      <c r="G295" s="343">
        <v>1540</v>
      </c>
      <c r="H295" s="343">
        <v>1639</v>
      </c>
      <c r="I295" s="343">
        <v>1616</v>
      </c>
      <c r="J295" s="343">
        <v>1613</v>
      </c>
      <c r="K295" s="343">
        <v>1438</v>
      </c>
      <c r="L295" s="343">
        <v>1353</v>
      </c>
      <c r="M295" s="343">
        <v>1332</v>
      </c>
      <c r="N295" s="343">
        <v>1545</v>
      </c>
      <c r="O295" s="343">
        <v>1662</v>
      </c>
      <c r="P295" s="343">
        <v>1754</v>
      </c>
      <c r="Q295" s="343">
        <v>1822</v>
      </c>
      <c r="R295" s="343">
        <v>1717</v>
      </c>
      <c r="S295" s="343">
        <v>1739</v>
      </c>
      <c r="T295" s="343">
        <v>1634</v>
      </c>
      <c r="U295" s="343">
        <v>1709</v>
      </c>
      <c r="V295" s="343">
        <v>1691</v>
      </c>
      <c r="W295" s="343">
        <v>1785</v>
      </c>
      <c r="X295" s="343">
        <v>1696</v>
      </c>
      <c r="Y295" s="343">
        <v>1856</v>
      </c>
      <c r="Z295" s="343">
        <v>1862</v>
      </c>
      <c r="AA295" s="343">
        <v>1948</v>
      </c>
      <c r="AB295" s="343">
        <v>1913</v>
      </c>
      <c r="AC295" s="343">
        <v>1946</v>
      </c>
      <c r="AD295" s="343">
        <v>1918</v>
      </c>
      <c r="AE295" s="343">
        <v>1957</v>
      </c>
      <c r="AF295" s="343">
        <v>2021</v>
      </c>
      <c r="AG295" s="343">
        <v>2053</v>
      </c>
      <c r="AH295" s="343">
        <v>2078</v>
      </c>
      <c r="AI295" s="343">
        <v>2240</v>
      </c>
      <c r="AJ295" s="343">
        <v>2042</v>
      </c>
      <c r="AK295" s="343">
        <v>1950</v>
      </c>
      <c r="AL295" s="343">
        <v>1836</v>
      </c>
      <c r="AM295" s="343">
        <v>1849</v>
      </c>
      <c r="AN295" s="343">
        <v>1855</v>
      </c>
      <c r="AO295" s="343">
        <v>1908</v>
      </c>
      <c r="AP295" s="343">
        <v>1806</v>
      </c>
      <c r="AQ295" s="343">
        <v>1750</v>
      </c>
      <c r="AR295" s="343">
        <v>1588</v>
      </c>
      <c r="AS295" s="343">
        <v>1645</v>
      </c>
      <c r="AT295" s="343">
        <v>1553</v>
      </c>
      <c r="AU295" s="343">
        <v>1611</v>
      </c>
      <c r="AV295" s="343">
        <v>1723</v>
      </c>
      <c r="AW295" s="343">
        <v>1724</v>
      </c>
      <c r="AX295" s="343">
        <v>1782</v>
      </c>
      <c r="AY295" s="343">
        <v>1748</v>
      </c>
      <c r="AZ295" s="343">
        <v>1722</v>
      </c>
      <c r="BA295" s="343">
        <v>1737</v>
      </c>
      <c r="BB295" s="343">
        <v>1768</v>
      </c>
      <c r="BC295" s="343">
        <v>1715</v>
      </c>
      <c r="BD295" s="343">
        <v>1733</v>
      </c>
      <c r="BE295" s="343">
        <v>1772</v>
      </c>
      <c r="BF295" s="343">
        <v>1741</v>
      </c>
      <c r="BG295" s="343">
        <v>1799</v>
      </c>
      <c r="BH295" s="343">
        <v>1872</v>
      </c>
      <c r="BI295" s="343">
        <v>1852</v>
      </c>
      <c r="BJ295" s="343">
        <v>1866</v>
      </c>
      <c r="BK295" s="343">
        <v>1927</v>
      </c>
      <c r="BL295" s="343">
        <v>1874</v>
      </c>
      <c r="BM295" s="343">
        <v>1798</v>
      </c>
      <c r="BN295" s="343">
        <v>1777</v>
      </c>
      <c r="BO295" s="343">
        <v>1767</v>
      </c>
      <c r="BP295" s="343">
        <v>1630</v>
      </c>
      <c r="BQ295" s="343">
        <v>1677</v>
      </c>
      <c r="BR295" s="343">
        <v>1591</v>
      </c>
      <c r="BS295" s="343">
        <v>1652</v>
      </c>
      <c r="BT295" s="343">
        <v>1602</v>
      </c>
      <c r="BU295" s="343">
        <v>1581</v>
      </c>
      <c r="BV295" s="343">
        <v>1576</v>
      </c>
      <c r="BW295" s="343">
        <v>1633</v>
      </c>
      <c r="BX295" s="343">
        <v>1684</v>
      </c>
      <c r="BY295" s="343">
        <v>1666</v>
      </c>
      <c r="BZ295" s="343">
        <v>1658</v>
      </c>
      <c r="CA295" s="343">
        <v>1741</v>
      </c>
      <c r="CB295" s="343">
        <v>1703</v>
      </c>
      <c r="CC295" s="343">
        <v>1800</v>
      </c>
      <c r="CD295" s="343">
        <v>1797</v>
      </c>
      <c r="CE295" s="343">
        <v>1777</v>
      </c>
      <c r="CF295" s="343">
        <v>1778</v>
      </c>
    </row>
    <row r="296" spans="1:84" x14ac:dyDescent="0.3">
      <c r="A296" s="342" t="s">
        <v>1553</v>
      </c>
      <c r="B296" s="342"/>
      <c r="C296" s="342"/>
      <c r="D296" s="343">
        <v>1698</v>
      </c>
      <c r="E296" s="343">
        <v>1625</v>
      </c>
      <c r="F296" s="343">
        <v>1580</v>
      </c>
      <c r="G296" s="343">
        <v>1562</v>
      </c>
      <c r="H296" s="343">
        <v>1536</v>
      </c>
      <c r="I296" s="343">
        <v>1635</v>
      </c>
      <c r="J296" s="343">
        <v>1610</v>
      </c>
      <c r="K296" s="343">
        <v>1609</v>
      </c>
      <c r="L296" s="343">
        <v>1430</v>
      </c>
      <c r="M296" s="343">
        <v>1339</v>
      </c>
      <c r="N296" s="343">
        <v>1319</v>
      </c>
      <c r="O296" s="343">
        <v>1533</v>
      </c>
      <c r="P296" s="343">
        <v>1657</v>
      </c>
      <c r="Q296" s="343">
        <v>1746</v>
      </c>
      <c r="R296" s="343">
        <v>1821</v>
      </c>
      <c r="S296" s="343">
        <v>1710</v>
      </c>
      <c r="T296" s="343">
        <v>1723</v>
      </c>
      <c r="U296" s="343">
        <v>1628</v>
      </c>
      <c r="V296" s="343">
        <v>1700</v>
      </c>
      <c r="W296" s="343">
        <v>1678</v>
      </c>
      <c r="X296" s="343">
        <v>1778</v>
      </c>
      <c r="Y296" s="343">
        <v>1694</v>
      </c>
      <c r="Z296" s="343">
        <v>1847</v>
      </c>
      <c r="AA296" s="343">
        <v>1842</v>
      </c>
      <c r="AB296" s="343">
        <v>1931</v>
      </c>
      <c r="AC296" s="343">
        <v>1912</v>
      </c>
      <c r="AD296" s="343">
        <v>1936</v>
      </c>
      <c r="AE296" s="343">
        <v>1910</v>
      </c>
      <c r="AF296" s="343">
        <v>1946</v>
      </c>
      <c r="AG296" s="343">
        <v>2009</v>
      </c>
      <c r="AH296" s="343">
        <v>2043</v>
      </c>
      <c r="AI296" s="343">
        <v>2066</v>
      </c>
      <c r="AJ296" s="343">
        <v>2229</v>
      </c>
      <c r="AK296" s="343">
        <v>2029</v>
      </c>
      <c r="AL296" s="343">
        <v>1938</v>
      </c>
      <c r="AM296" s="343">
        <v>1824</v>
      </c>
      <c r="AN296" s="343">
        <v>1835</v>
      </c>
      <c r="AO296" s="343">
        <v>1842</v>
      </c>
      <c r="AP296" s="343">
        <v>1893</v>
      </c>
      <c r="AQ296" s="343">
        <v>1792</v>
      </c>
      <c r="AR296" s="343">
        <v>1737</v>
      </c>
      <c r="AS296" s="343">
        <v>1576</v>
      </c>
      <c r="AT296" s="343">
        <v>1631</v>
      </c>
      <c r="AU296" s="343">
        <v>1541</v>
      </c>
      <c r="AV296" s="343">
        <v>1598</v>
      </c>
      <c r="AW296" s="343">
        <v>1708</v>
      </c>
      <c r="AX296" s="343">
        <v>1710</v>
      </c>
      <c r="AY296" s="343">
        <v>1768</v>
      </c>
      <c r="AZ296" s="343">
        <v>1735</v>
      </c>
      <c r="BA296" s="343">
        <v>1707</v>
      </c>
      <c r="BB296" s="343">
        <v>1722</v>
      </c>
      <c r="BC296" s="343">
        <v>1753</v>
      </c>
      <c r="BD296" s="343">
        <v>1699</v>
      </c>
      <c r="BE296" s="343">
        <v>1717</v>
      </c>
      <c r="BF296" s="343">
        <v>1755</v>
      </c>
      <c r="BG296" s="343">
        <v>1725</v>
      </c>
      <c r="BH296" s="343">
        <v>1783</v>
      </c>
      <c r="BI296" s="343">
        <v>1856</v>
      </c>
      <c r="BJ296" s="343">
        <v>1837</v>
      </c>
      <c r="BK296" s="343">
        <v>1851</v>
      </c>
      <c r="BL296" s="343">
        <v>1913</v>
      </c>
      <c r="BM296" s="343">
        <v>1859</v>
      </c>
      <c r="BN296" s="343">
        <v>1783</v>
      </c>
      <c r="BO296" s="343">
        <v>1762</v>
      </c>
      <c r="BP296" s="343">
        <v>1751</v>
      </c>
      <c r="BQ296" s="343">
        <v>1615</v>
      </c>
      <c r="BR296" s="343">
        <v>1663</v>
      </c>
      <c r="BS296" s="343">
        <v>1579</v>
      </c>
      <c r="BT296" s="343">
        <v>1639</v>
      </c>
      <c r="BU296" s="343">
        <v>1589</v>
      </c>
      <c r="BV296" s="343">
        <v>1568</v>
      </c>
      <c r="BW296" s="343">
        <v>1563</v>
      </c>
      <c r="BX296" s="343">
        <v>1619</v>
      </c>
      <c r="BY296" s="343">
        <v>1670</v>
      </c>
      <c r="BZ296" s="343">
        <v>1652</v>
      </c>
      <c r="CA296" s="343">
        <v>1644</v>
      </c>
      <c r="CB296" s="343">
        <v>1727</v>
      </c>
      <c r="CC296" s="343">
        <v>1689</v>
      </c>
      <c r="CD296" s="343">
        <v>1786</v>
      </c>
      <c r="CE296" s="343">
        <v>1783</v>
      </c>
      <c r="CF296" s="343">
        <v>1763</v>
      </c>
    </row>
    <row r="297" spans="1:84" x14ac:dyDescent="0.3">
      <c r="A297" s="342" t="s">
        <v>1554</v>
      </c>
      <c r="B297" s="342"/>
      <c r="C297" s="342"/>
      <c r="D297" s="343">
        <v>1774</v>
      </c>
      <c r="E297" s="343">
        <v>1697</v>
      </c>
      <c r="F297" s="343">
        <v>1615</v>
      </c>
      <c r="G297" s="343">
        <v>1565</v>
      </c>
      <c r="H297" s="343">
        <v>1558</v>
      </c>
      <c r="I297" s="343">
        <v>1524</v>
      </c>
      <c r="J297" s="343">
        <v>1627</v>
      </c>
      <c r="K297" s="343">
        <v>1602</v>
      </c>
      <c r="L297" s="343">
        <v>1607</v>
      </c>
      <c r="M297" s="343">
        <v>1424</v>
      </c>
      <c r="N297" s="343">
        <v>1333</v>
      </c>
      <c r="O297" s="343">
        <v>1325</v>
      </c>
      <c r="P297" s="343">
        <v>1517</v>
      </c>
      <c r="Q297" s="343">
        <v>1639</v>
      </c>
      <c r="R297" s="343">
        <v>1740</v>
      </c>
      <c r="S297" s="343">
        <v>1805</v>
      </c>
      <c r="T297" s="343">
        <v>1701</v>
      </c>
      <c r="U297" s="343">
        <v>1711</v>
      </c>
      <c r="V297" s="343">
        <v>1623</v>
      </c>
      <c r="W297" s="343">
        <v>1682</v>
      </c>
      <c r="X297" s="343">
        <v>1661</v>
      </c>
      <c r="Y297" s="343">
        <v>1772</v>
      </c>
      <c r="Z297" s="343">
        <v>1689</v>
      </c>
      <c r="AA297" s="343">
        <v>1839</v>
      </c>
      <c r="AB297" s="343">
        <v>1832</v>
      </c>
      <c r="AC297" s="343">
        <v>1932</v>
      </c>
      <c r="AD297" s="343">
        <v>1904</v>
      </c>
      <c r="AE297" s="343">
        <v>1925</v>
      </c>
      <c r="AF297" s="343">
        <v>1899</v>
      </c>
      <c r="AG297" s="343">
        <v>1935</v>
      </c>
      <c r="AH297" s="343">
        <v>1998</v>
      </c>
      <c r="AI297" s="343">
        <v>2032</v>
      </c>
      <c r="AJ297" s="343">
        <v>2053</v>
      </c>
      <c r="AK297" s="343">
        <v>2216</v>
      </c>
      <c r="AL297" s="343">
        <v>2016</v>
      </c>
      <c r="AM297" s="343">
        <v>1928</v>
      </c>
      <c r="AN297" s="343">
        <v>1814</v>
      </c>
      <c r="AO297" s="343">
        <v>1825</v>
      </c>
      <c r="AP297" s="343">
        <v>1833</v>
      </c>
      <c r="AQ297" s="343">
        <v>1882</v>
      </c>
      <c r="AR297" s="343">
        <v>1783</v>
      </c>
      <c r="AS297" s="343">
        <v>1728</v>
      </c>
      <c r="AT297" s="343">
        <v>1566</v>
      </c>
      <c r="AU297" s="343">
        <v>1622</v>
      </c>
      <c r="AV297" s="343">
        <v>1532</v>
      </c>
      <c r="AW297" s="343">
        <v>1588</v>
      </c>
      <c r="AX297" s="343">
        <v>1698</v>
      </c>
      <c r="AY297" s="343">
        <v>1700</v>
      </c>
      <c r="AZ297" s="343">
        <v>1759</v>
      </c>
      <c r="BA297" s="343">
        <v>1726</v>
      </c>
      <c r="BB297" s="343">
        <v>1696</v>
      </c>
      <c r="BC297" s="343">
        <v>1711</v>
      </c>
      <c r="BD297" s="343">
        <v>1742</v>
      </c>
      <c r="BE297" s="343">
        <v>1689</v>
      </c>
      <c r="BF297" s="343">
        <v>1707</v>
      </c>
      <c r="BG297" s="343">
        <v>1745</v>
      </c>
      <c r="BH297" s="343">
        <v>1715</v>
      </c>
      <c r="BI297" s="343">
        <v>1774</v>
      </c>
      <c r="BJ297" s="343">
        <v>1845</v>
      </c>
      <c r="BK297" s="343">
        <v>1827</v>
      </c>
      <c r="BL297" s="343">
        <v>1841</v>
      </c>
      <c r="BM297" s="343">
        <v>1903</v>
      </c>
      <c r="BN297" s="343">
        <v>1848</v>
      </c>
      <c r="BO297" s="343">
        <v>1772</v>
      </c>
      <c r="BP297" s="343">
        <v>1750</v>
      </c>
      <c r="BQ297" s="343">
        <v>1740</v>
      </c>
      <c r="BR297" s="343">
        <v>1605</v>
      </c>
      <c r="BS297" s="343">
        <v>1652</v>
      </c>
      <c r="BT297" s="343">
        <v>1569</v>
      </c>
      <c r="BU297" s="343">
        <v>1629</v>
      </c>
      <c r="BV297" s="343">
        <v>1580</v>
      </c>
      <c r="BW297" s="343">
        <v>1558</v>
      </c>
      <c r="BX297" s="343">
        <v>1554</v>
      </c>
      <c r="BY297" s="343">
        <v>1611</v>
      </c>
      <c r="BZ297" s="343">
        <v>1661</v>
      </c>
      <c r="CA297" s="343">
        <v>1643</v>
      </c>
      <c r="CB297" s="343">
        <v>1635</v>
      </c>
      <c r="CC297" s="343">
        <v>1718</v>
      </c>
      <c r="CD297" s="343">
        <v>1680</v>
      </c>
      <c r="CE297" s="343">
        <v>1775</v>
      </c>
      <c r="CF297" s="343">
        <v>1773</v>
      </c>
    </row>
    <row r="298" spans="1:84" x14ac:dyDescent="0.3">
      <c r="A298" s="342" t="s">
        <v>1555</v>
      </c>
      <c r="B298" s="342"/>
      <c r="C298" s="342"/>
      <c r="D298" s="343">
        <v>1629</v>
      </c>
      <c r="E298" s="343">
        <v>1765</v>
      </c>
      <c r="F298" s="343">
        <v>1682</v>
      </c>
      <c r="G298" s="343">
        <v>1602</v>
      </c>
      <c r="H298" s="343">
        <v>1561</v>
      </c>
      <c r="I298" s="343">
        <v>1549</v>
      </c>
      <c r="J298" s="343">
        <v>1515</v>
      </c>
      <c r="K298" s="343">
        <v>1624</v>
      </c>
      <c r="L298" s="343">
        <v>1597</v>
      </c>
      <c r="M298" s="343">
        <v>1600</v>
      </c>
      <c r="N298" s="343">
        <v>1418</v>
      </c>
      <c r="O298" s="343">
        <v>1322</v>
      </c>
      <c r="P298" s="343">
        <v>1314</v>
      </c>
      <c r="Q298" s="343">
        <v>1509</v>
      </c>
      <c r="R298" s="343">
        <v>1628</v>
      </c>
      <c r="S298" s="343">
        <v>1731</v>
      </c>
      <c r="T298" s="343">
        <v>1797</v>
      </c>
      <c r="U298" s="343">
        <v>1686</v>
      </c>
      <c r="V298" s="343">
        <v>1695</v>
      </c>
      <c r="W298" s="343">
        <v>1617</v>
      </c>
      <c r="X298" s="343">
        <v>1672</v>
      </c>
      <c r="Y298" s="343">
        <v>1651</v>
      </c>
      <c r="Z298" s="343">
        <v>1767</v>
      </c>
      <c r="AA298" s="343">
        <v>1683</v>
      </c>
      <c r="AB298" s="343">
        <v>1817</v>
      </c>
      <c r="AC298" s="343">
        <v>1817</v>
      </c>
      <c r="AD298" s="343">
        <v>1933</v>
      </c>
      <c r="AE298" s="343">
        <v>1896</v>
      </c>
      <c r="AF298" s="343">
        <v>1916</v>
      </c>
      <c r="AG298" s="343">
        <v>1891</v>
      </c>
      <c r="AH298" s="343">
        <v>1926</v>
      </c>
      <c r="AI298" s="343">
        <v>1988</v>
      </c>
      <c r="AJ298" s="343">
        <v>2023</v>
      </c>
      <c r="AK298" s="343">
        <v>2043</v>
      </c>
      <c r="AL298" s="343">
        <v>2208</v>
      </c>
      <c r="AM298" s="343">
        <v>2003</v>
      </c>
      <c r="AN298" s="343">
        <v>1919</v>
      </c>
      <c r="AO298" s="343">
        <v>1804</v>
      </c>
      <c r="AP298" s="343">
        <v>1815</v>
      </c>
      <c r="AQ298" s="343">
        <v>1825</v>
      </c>
      <c r="AR298" s="343">
        <v>1873</v>
      </c>
      <c r="AS298" s="343">
        <v>1773</v>
      </c>
      <c r="AT298" s="343">
        <v>1719</v>
      </c>
      <c r="AU298" s="343">
        <v>1559</v>
      </c>
      <c r="AV298" s="343">
        <v>1612</v>
      </c>
      <c r="AW298" s="343">
        <v>1524</v>
      </c>
      <c r="AX298" s="343">
        <v>1581</v>
      </c>
      <c r="AY298" s="343">
        <v>1689</v>
      </c>
      <c r="AZ298" s="343">
        <v>1688</v>
      </c>
      <c r="BA298" s="343">
        <v>1747</v>
      </c>
      <c r="BB298" s="343">
        <v>1714</v>
      </c>
      <c r="BC298" s="343">
        <v>1687</v>
      </c>
      <c r="BD298" s="343">
        <v>1702</v>
      </c>
      <c r="BE298" s="343">
        <v>1731</v>
      </c>
      <c r="BF298" s="343">
        <v>1678</v>
      </c>
      <c r="BG298" s="343">
        <v>1697</v>
      </c>
      <c r="BH298" s="343">
        <v>1735</v>
      </c>
      <c r="BI298" s="343">
        <v>1705</v>
      </c>
      <c r="BJ298" s="343">
        <v>1762</v>
      </c>
      <c r="BK298" s="343">
        <v>1832</v>
      </c>
      <c r="BL298" s="343">
        <v>1815</v>
      </c>
      <c r="BM298" s="343">
        <v>1828</v>
      </c>
      <c r="BN298" s="343">
        <v>1890</v>
      </c>
      <c r="BO298" s="343">
        <v>1836</v>
      </c>
      <c r="BP298" s="343">
        <v>1764</v>
      </c>
      <c r="BQ298" s="343">
        <v>1742</v>
      </c>
      <c r="BR298" s="343">
        <v>1732</v>
      </c>
      <c r="BS298" s="343">
        <v>1596</v>
      </c>
      <c r="BT298" s="343">
        <v>1643</v>
      </c>
      <c r="BU298" s="343">
        <v>1560</v>
      </c>
      <c r="BV298" s="343">
        <v>1620</v>
      </c>
      <c r="BW298" s="343">
        <v>1571</v>
      </c>
      <c r="BX298" s="343">
        <v>1550</v>
      </c>
      <c r="BY298" s="343">
        <v>1546</v>
      </c>
      <c r="BZ298" s="343">
        <v>1604</v>
      </c>
      <c r="CA298" s="343">
        <v>1653</v>
      </c>
      <c r="CB298" s="343">
        <v>1636</v>
      </c>
      <c r="CC298" s="343">
        <v>1628</v>
      </c>
      <c r="CD298" s="343">
        <v>1710</v>
      </c>
      <c r="CE298" s="343">
        <v>1672</v>
      </c>
      <c r="CF298" s="343">
        <v>1765</v>
      </c>
    </row>
    <row r="299" spans="1:84" x14ac:dyDescent="0.3">
      <c r="A299" s="342" t="s">
        <v>1556</v>
      </c>
      <c r="B299" s="342"/>
      <c r="C299" s="342"/>
      <c r="D299" s="343">
        <v>1706</v>
      </c>
      <c r="E299" s="343">
        <v>1624</v>
      </c>
      <c r="F299" s="343">
        <v>1751</v>
      </c>
      <c r="G299" s="343">
        <v>1669</v>
      </c>
      <c r="H299" s="343">
        <v>1583</v>
      </c>
      <c r="I299" s="343">
        <v>1558</v>
      </c>
      <c r="J299" s="343">
        <v>1536</v>
      </c>
      <c r="K299" s="343">
        <v>1509</v>
      </c>
      <c r="L299" s="343">
        <v>1615</v>
      </c>
      <c r="M299" s="343">
        <v>1579</v>
      </c>
      <c r="N299" s="343">
        <v>1582</v>
      </c>
      <c r="O299" s="343">
        <v>1412</v>
      </c>
      <c r="P299" s="343">
        <v>1320</v>
      </c>
      <c r="Q299" s="343">
        <v>1301</v>
      </c>
      <c r="R299" s="343">
        <v>1493</v>
      </c>
      <c r="S299" s="343">
        <v>1616</v>
      </c>
      <c r="T299" s="343">
        <v>1715</v>
      </c>
      <c r="U299" s="343">
        <v>1786</v>
      </c>
      <c r="V299" s="343">
        <v>1681</v>
      </c>
      <c r="W299" s="343">
        <v>1691</v>
      </c>
      <c r="X299" s="343">
        <v>1612</v>
      </c>
      <c r="Y299" s="343">
        <v>1678</v>
      </c>
      <c r="Z299" s="343">
        <v>1646</v>
      </c>
      <c r="AA299" s="343">
        <v>1755</v>
      </c>
      <c r="AB299" s="343">
        <v>1678</v>
      </c>
      <c r="AC299" s="343">
        <v>1812</v>
      </c>
      <c r="AD299" s="343">
        <v>1806</v>
      </c>
      <c r="AE299" s="343">
        <v>1921</v>
      </c>
      <c r="AF299" s="343">
        <v>1885</v>
      </c>
      <c r="AG299" s="343">
        <v>1905</v>
      </c>
      <c r="AH299" s="343">
        <v>1880</v>
      </c>
      <c r="AI299" s="343">
        <v>1914</v>
      </c>
      <c r="AJ299" s="343">
        <v>1977</v>
      </c>
      <c r="AK299" s="343">
        <v>2012</v>
      </c>
      <c r="AL299" s="343">
        <v>2032</v>
      </c>
      <c r="AM299" s="343">
        <v>2198</v>
      </c>
      <c r="AN299" s="343">
        <v>1992</v>
      </c>
      <c r="AO299" s="343">
        <v>1911</v>
      </c>
      <c r="AP299" s="343">
        <v>1796</v>
      </c>
      <c r="AQ299" s="343">
        <v>1808</v>
      </c>
      <c r="AR299" s="343">
        <v>1815</v>
      </c>
      <c r="AS299" s="343">
        <v>1867</v>
      </c>
      <c r="AT299" s="343">
        <v>1768</v>
      </c>
      <c r="AU299" s="343">
        <v>1713</v>
      </c>
      <c r="AV299" s="343">
        <v>1555</v>
      </c>
      <c r="AW299" s="343">
        <v>1610</v>
      </c>
      <c r="AX299" s="343">
        <v>1520</v>
      </c>
      <c r="AY299" s="343">
        <v>1578</v>
      </c>
      <c r="AZ299" s="343">
        <v>1685</v>
      </c>
      <c r="BA299" s="343">
        <v>1684</v>
      </c>
      <c r="BB299" s="343">
        <v>1742</v>
      </c>
      <c r="BC299" s="343">
        <v>1711</v>
      </c>
      <c r="BD299" s="343">
        <v>1683</v>
      </c>
      <c r="BE299" s="343">
        <v>1697</v>
      </c>
      <c r="BF299" s="343">
        <v>1725</v>
      </c>
      <c r="BG299" s="343">
        <v>1673</v>
      </c>
      <c r="BH299" s="343">
        <v>1692</v>
      </c>
      <c r="BI299" s="343">
        <v>1728</v>
      </c>
      <c r="BJ299" s="343">
        <v>1699</v>
      </c>
      <c r="BK299" s="343">
        <v>1755</v>
      </c>
      <c r="BL299" s="343">
        <v>1824</v>
      </c>
      <c r="BM299" s="343">
        <v>1808</v>
      </c>
      <c r="BN299" s="343">
        <v>1822</v>
      </c>
      <c r="BO299" s="343">
        <v>1884</v>
      </c>
      <c r="BP299" s="343">
        <v>1831</v>
      </c>
      <c r="BQ299" s="343">
        <v>1757</v>
      </c>
      <c r="BR299" s="343">
        <v>1736</v>
      </c>
      <c r="BS299" s="343">
        <v>1726</v>
      </c>
      <c r="BT299" s="343">
        <v>1591</v>
      </c>
      <c r="BU299" s="343">
        <v>1639</v>
      </c>
      <c r="BV299" s="343">
        <v>1555</v>
      </c>
      <c r="BW299" s="343">
        <v>1615</v>
      </c>
      <c r="BX299" s="343">
        <v>1567</v>
      </c>
      <c r="BY299" s="343">
        <v>1546</v>
      </c>
      <c r="BZ299" s="343">
        <v>1543</v>
      </c>
      <c r="CA299" s="343">
        <v>1600</v>
      </c>
      <c r="CB299" s="343">
        <v>1649</v>
      </c>
      <c r="CC299" s="343">
        <v>1631</v>
      </c>
      <c r="CD299" s="343">
        <v>1623</v>
      </c>
      <c r="CE299" s="343">
        <v>1705</v>
      </c>
      <c r="CF299" s="343">
        <v>1668</v>
      </c>
    </row>
    <row r="300" spans="1:84" x14ac:dyDescent="0.3">
      <c r="A300" s="342" t="s">
        <v>1557</v>
      </c>
      <c r="B300" s="342"/>
      <c r="C300" s="342"/>
      <c r="D300" s="343">
        <v>1605</v>
      </c>
      <c r="E300" s="343">
        <v>1693</v>
      </c>
      <c r="F300" s="343">
        <v>1612</v>
      </c>
      <c r="G300" s="343">
        <v>1741</v>
      </c>
      <c r="H300" s="343">
        <v>1652</v>
      </c>
      <c r="I300" s="343">
        <v>1561</v>
      </c>
      <c r="J300" s="343">
        <v>1537</v>
      </c>
      <c r="K300" s="343">
        <v>1526</v>
      </c>
      <c r="L300" s="343">
        <v>1497</v>
      </c>
      <c r="M300" s="343">
        <v>1605</v>
      </c>
      <c r="N300" s="343">
        <v>1559</v>
      </c>
      <c r="O300" s="343">
        <v>1576</v>
      </c>
      <c r="P300" s="343">
        <v>1411</v>
      </c>
      <c r="Q300" s="343">
        <v>1314</v>
      </c>
      <c r="R300" s="343">
        <v>1294</v>
      </c>
      <c r="S300" s="343">
        <v>1496</v>
      </c>
      <c r="T300" s="343">
        <v>1614</v>
      </c>
      <c r="U300" s="343">
        <v>1696</v>
      </c>
      <c r="V300" s="343">
        <v>1776</v>
      </c>
      <c r="W300" s="343">
        <v>1675</v>
      </c>
      <c r="X300" s="343">
        <v>1681</v>
      </c>
      <c r="Y300" s="343">
        <v>1601</v>
      </c>
      <c r="Z300" s="343">
        <v>1669</v>
      </c>
      <c r="AA300" s="343">
        <v>1639</v>
      </c>
      <c r="AB300" s="343">
        <v>1748</v>
      </c>
      <c r="AC300" s="343">
        <v>1668</v>
      </c>
      <c r="AD300" s="343">
        <v>1790</v>
      </c>
      <c r="AE300" s="343">
        <v>1795</v>
      </c>
      <c r="AF300" s="343">
        <v>1906</v>
      </c>
      <c r="AG300" s="343">
        <v>1872</v>
      </c>
      <c r="AH300" s="343">
        <v>1892</v>
      </c>
      <c r="AI300" s="343">
        <v>1867</v>
      </c>
      <c r="AJ300" s="343">
        <v>1901</v>
      </c>
      <c r="AK300" s="343">
        <v>1962</v>
      </c>
      <c r="AL300" s="343">
        <v>1996</v>
      </c>
      <c r="AM300" s="343">
        <v>2016</v>
      </c>
      <c r="AN300" s="343">
        <v>2182</v>
      </c>
      <c r="AO300" s="343">
        <v>1977</v>
      </c>
      <c r="AP300" s="343">
        <v>1898</v>
      </c>
      <c r="AQ300" s="343">
        <v>1784</v>
      </c>
      <c r="AR300" s="343">
        <v>1794</v>
      </c>
      <c r="AS300" s="343">
        <v>1803</v>
      </c>
      <c r="AT300" s="343">
        <v>1851</v>
      </c>
      <c r="AU300" s="343">
        <v>1754</v>
      </c>
      <c r="AV300" s="343">
        <v>1700</v>
      </c>
      <c r="AW300" s="343">
        <v>1544</v>
      </c>
      <c r="AX300" s="343">
        <v>1596</v>
      </c>
      <c r="AY300" s="343">
        <v>1508</v>
      </c>
      <c r="AZ300" s="343">
        <v>1564</v>
      </c>
      <c r="BA300" s="343">
        <v>1670</v>
      </c>
      <c r="BB300" s="343">
        <v>1670</v>
      </c>
      <c r="BC300" s="343">
        <v>1728</v>
      </c>
      <c r="BD300" s="343">
        <v>1697</v>
      </c>
      <c r="BE300" s="343">
        <v>1670</v>
      </c>
      <c r="BF300" s="343">
        <v>1684</v>
      </c>
      <c r="BG300" s="343">
        <v>1711</v>
      </c>
      <c r="BH300" s="343">
        <v>1658</v>
      </c>
      <c r="BI300" s="343">
        <v>1678</v>
      </c>
      <c r="BJ300" s="343">
        <v>1714</v>
      </c>
      <c r="BK300" s="343">
        <v>1685</v>
      </c>
      <c r="BL300" s="343">
        <v>1741</v>
      </c>
      <c r="BM300" s="343">
        <v>1810</v>
      </c>
      <c r="BN300" s="343">
        <v>1795</v>
      </c>
      <c r="BO300" s="343">
        <v>1809</v>
      </c>
      <c r="BP300" s="343">
        <v>1870</v>
      </c>
      <c r="BQ300" s="343">
        <v>1817</v>
      </c>
      <c r="BR300" s="343">
        <v>1743</v>
      </c>
      <c r="BS300" s="343">
        <v>1722</v>
      </c>
      <c r="BT300" s="343">
        <v>1712</v>
      </c>
      <c r="BU300" s="343">
        <v>1578</v>
      </c>
      <c r="BV300" s="343">
        <v>1625</v>
      </c>
      <c r="BW300" s="343">
        <v>1542</v>
      </c>
      <c r="BX300" s="343">
        <v>1602</v>
      </c>
      <c r="BY300" s="343">
        <v>1553</v>
      </c>
      <c r="BZ300" s="343">
        <v>1533</v>
      </c>
      <c r="CA300" s="343">
        <v>1530</v>
      </c>
      <c r="CB300" s="343">
        <v>1587</v>
      </c>
      <c r="CC300" s="343">
        <v>1636</v>
      </c>
      <c r="CD300" s="343">
        <v>1618</v>
      </c>
      <c r="CE300" s="343">
        <v>1609</v>
      </c>
      <c r="CF300" s="343">
        <v>1692</v>
      </c>
    </row>
    <row r="301" spans="1:84" x14ac:dyDescent="0.3">
      <c r="A301" s="342" t="s">
        <v>1558</v>
      </c>
      <c r="B301" s="342"/>
      <c r="C301" s="342"/>
      <c r="D301" s="343">
        <v>1551</v>
      </c>
      <c r="E301" s="343">
        <v>1596</v>
      </c>
      <c r="F301" s="343">
        <v>1681</v>
      </c>
      <c r="G301" s="343">
        <v>1606</v>
      </c>
      <c r="H301" s="343">
        <v>1726</v>
      </c>
      <c r="I301" s="343">
        <v>1642</v>
      </c>
      <c r="J301" s="343">
        <v>1558</v>
      </c>
      <c r="K301" s="343">
        <v>1534</v>
      </c>
      <c r="L301" s="343">
        <v>1517</v>
      </c>
      <c r="M301" s="343">
        <v>1491</v>
      </c>
      <c r="N301" s="343">
        <v>1592</v>
      </c>
      <c r="O301" s="343">
        <v>1549</v>
      </c>
      <c r="P301" s="343">
        <v>1566</v>
      </c>
      <c r="Q301" s="343">
        <v>1407</v>
      </c>
      <c r="R301" s="343">
        <v>1306</v>
      </c>
      <c r="S301" s="343">
        <v>1291</v>
      </c>
      <c r="T301" s="343">
        <v>1489</v>
      </c>
      <c r="U301" s="343">
        <v>1602</v>
      </c>
      <c r="V301" s="343">
        <v>1683</v>
      </c>
      <c r="W301" s="343">
        <v>1762</v>
      </c>
      <c r="X301" s="343">
        <v>1663</v>
      </c>
      <c r="Y301" s="343">
        <v>1679</v>
      </c>
      <c r="Z301" s="343">
        <v>1590</v>
      </c>
      <c r="AA301" s="343">
        <v>1645</v>
      </c>
      <c r="AB301" s="343">
        <v>1632</v>
      </c>
      <c r="AC301" s="343">
        <v>1737</v>
      </c>
      <c r="AD301" s="343">
        <v>1648</v>
      </c>
      <c r="AE301" s="343">
        <v>1778</v>
      </c>
      <c r="AF301" s="343">
        <v>1783</v>
      </c>
      <c r="AG301" s="343">
        <v>1894</v>
      </c>
      <c r="AH301" s="343">
        <v>1860</v>
      </c>
      <c r="AI301" s="343">
        <v>1879</v>
      </c>
      <c r="AJ301" s="343">
        <v>1855</v>
      </c>
      <c r="AK301" s="343">
        <v>1888</v>
      </c>
      <c r="AL301" s="343">
        <v>1949</v>
      </c>
      <c r="AM301" s="343">
        <v>1982</v>
      </c>
      <c r="AN301" s="343">
        <v>2003</v>
      </c>
      <c r="AO301" s="343">
        <v>2167</v>
      </c>
      <c r="AP301" s="343">
        <v>1964</v>
      </c>
      <c r="AQ301" s="343">
        <v>1889</v>
      </c>
      <c r="AR301" s="343">
        <v>1773</v>
      </c>
      <c r="AS301" s="343">
        <v>1783</v>
      </c>
      <c r="AT301" s="343">
        <v>1793</v>
      </c>
      <c r="AU301" s="343">
        <v>1842</v>
      </c>
      <c r="AV301" s="343">
        <v>1743</v>
      </c>
      <c r="AW301" s="343">
        <v>1690</v>
      </c>
      <c r="AX301" s="343">
        <v>1534</v>
      </c>
      <c r="AY301" s="343">
        <v>1585</v>
      </c>
      <c r="AZ301" s="343">
        <v>1499</v>
      </c>
      <c r="BA301" s="343">
        <v>1554</v>
      </c>
      <c r="BB301" s="343">
        <v>1659</v>
      </c>
      <c r="BC301" s="343">
        <v>1659</v>
      </c>
      <c r="BD301" s="343">
        <v>1716</v>
      </c>
      <c r="BE301" s="343">
        <v>1685</v>
      </c>
      <c r="BF301" s="343">
        <v>1656</v>
      </c>
      <c r="BG301" s="343">
        <v>1669</v>
      </c>
      <c r="BH301" s="343">
        <v>1698</v>
      </c>
      <c r="BI301" s="343">
        <v>1645</v>
      </c>
      <c r="BJ301" s="343">
        <v>1664</v>
      </c>
      <c r="BK301" s="343">
        <v>1700</v>
      </c>
      <c r="BL301" s="343">
        <v>1672</v>
      </c>
      <c r="BM301" s="343">
        <v>1727</v>
      </c>
      <c r="BN301" s="343">
        <v>1795</v>
      </c>
      <c r="BO301" s="343">
        <v>1781</v>
      </c>
      <c r="BP301" s="343">
        <v>1795</v>
      </c>
      <c r="BQ301" s="343">
        <v>1855</v>
      </c>
      <c r="BR301" s="343">
        <v>1803</v>
      </c>
      <c r="BS301" s="343">
        <v>1729</v>
      </c>
      <c r="BT301" s="343">
        <v>1708</v>
      </c>
      <c r="BU301" s="343">
        <v>1698</v>
      </c>
      <c r="BV301" s="343">
        <v>1565</v>
      </c>
      <c r="BW301" s="343">
        <v>1612</v>
      </c>
      <c r="BX301" s="343">
        <v>1529</v>
      </c>
      <c r="BY301" s="343">
        <v>1589</v>
      </c>
      <c r="BZ301" s="343">
        <v>1541</v>
      </c>
      <c r="CA301" s="343">
        <v>1521</v>
      </c>
      <c r="CB301" s="343">
        <v>1519</v>
      </c>
      <c r="CC301" s="343">
        <v>1574</v>
      </c>
      <c r="CD301" s="343">
        <v>1623</v>
      </c>
      <c r="CE301" s="343">
        <v>1605</v>
      </c>
      <c r="CF301" s="343">
        <v>1596</v>
      </c>
    </row>
    <row r="302" spans="1:84" x14ac:dyDescent="0.3">
      <c r="A302" s="342" t="s">
        <v>1559</v>
      </c>
      <c r="B302" s="342"/>
      <c r="C302" s="342"/>
      <c r="D302" s="343">
        <v>1543</v>
      </c>
      <c r="E302" s="343">
        <v>1543</v>
      </c>
      <c r="F302" s="343">
        <v>1585</v>
      </c>
      <c r="G302" s="343">
        <v>1663</v>
      </c>
      <c r="H302" s="343">
        <v>1590</v>
      </c>
      <c r="I302" s="343">
        <v>1711</v>
      </c>
      <c r="J302" s="343">
        <v>1635</v>
      </c>
      <c r="K302" s="343">
        <v>1542</v>
      </c>
      <c r="L302" s="343">
        <v>1526</v>
      </c>
      <c r="M302" s="343">
        <v>1510</v>
      </c>
      <c r="N302" s="343">
        <v>1484</v>
      </c>
      <c r="O302" s="343">
        <v>1584</v>
      </c>
      <c r="P302" s="343">
        <v>1540</v>
      </c>
      <c r="Q302" s="343">
        <v>1557</v>
      </c>
      <c r="R302" s="343">
        <v>1400</v>
      </c>
      <c r="S302" s="343">
        <v>1304</v>
      </c>
      <c r="T302" s="343">
        <v>1283</v>
      </c>
      <c r="U302" s="343">
        <v>1483</v>
      </c>
      <c r="V302" s="343">
        <v>1591</v>
      </c>
      <c r="W302" s="343">
        <v>1675</v>
      </c>
      <c r="X302" s="343">
        <v>1748</v>
      </c>
      <c r="Y302" s="343">
        <v>1656</v>
      </c>
      <c r="Z302" s="343">
        <v>1680</v>
      </c>
      <c r="AA302" s="343">
        <v>1581</v>
      </c>
      <c r="AB302" s="343">
        <v>1633</v>
      </c>
      <c r="AC302" s="343">
        <v>1613</v>
      </c>
      <c r="AD302" s="343">
        <v>1732</v>
      </c>
      <c r="AE302" s="343">
        <v>1637</v>
      </c>
      <c r="AF302" s="343">
        <v>1768</v>
      </c>
      <c r="AG302" s="343">
        <v>1772</v>
      </c>
      <c r="AH302" s="343">
        <v>1881</v>
      </c>
      <c r="AI302" s="343">
        <v>1847</v>
      </c>
      <c r="AJ302" s="343">
        <v>1867</v>
      </c>
      <c r="AK302" s="343">
        <v>1842</v>
      </c>
      <c r="AL302" s="343">
        <v>1876</v>
      </c>
      <c r="AM302" s="343">
        <v>1938</v>
      </c>
      <c r="AN302" s="343">
        <v>1970</v>
      </c>
      <c r="AO302" s="343">
        <v>1991</v>
      </c>
      <c r="AP302" s="343">
        <v>2155</v>
      </c>
      <c r="AQ302" s="343">
        <v>1950</v>
      </c>
      <c r="AR302" s="343">
        <v>1877</v>
      </c>
      <c r="AS302" s="343">
        <v>1761</v>
      </c>
      <c r="AT302" s="343">
        <v>1771</v>
      </c>
      <c r="AU302" s="343">
        <v>1782</v>
      </c>
      <c r="AV302" s="343">
        <v>1828</v>
      </c>
      <c r="AW302" s="343">
        <v>1729</v>
      </c>
      <c r="AX302" s="343">
        <v>1679</v>
      </c>
      <c r="AY302" s="343">
        <v>1523</v>
      </c>
      <c r="AZ302" s="343">
        <v>1572</v>
      </c>
      <c r="BA302" s="343">
        <v>1488</v>
      </c>
      <c r="BB302" s="343">
        <v>1540</v>
      </c>
      <c r="BC302" s="343">
        <v>1645</v>
      </c>
      <c r="BD302" s="343">
        <v>1648</v>
      </c>
      <c r="BE302" s="343">
        <v>1703</v>
      </c>
      <c r="BF302" s="343">
        <v>1672</v>
      </c>
      <c r="BG302" s="343">
        <v>1643</v>
      </c>
      <c r="BH302" s="343">
        <v>1658</v>
      </c>
      <c r="BI302" s="343">
        <v>1687</v>
      </c>
      <c r="BJ302" s="343">
        <v>1634</v>
      </c>
      <c r="BK302" s="343">
        <v>1652</v>
      </c>
      <c r="BL302" s="343">
        <v>1686</v>
      </c>
      <c r="BM302" s="343">
        <v>1659</v>
      </c>
      <c r="BN302" s="343">
        <v>1713</v>
      </c>
      <c r="BO302" s="343">
        <v>1781</v>
      </c>
      <c r="BP302" s="343">
        <v>1770</v>
      </c>
      <c r="BQ302" s="343">
        <v>1780</v>
      </c>
      <c r="BR302" s="343">
        <v>1842</v>
      </c>
      <c r="BS302" s="343">
        <v>1791</v>
      </c>
      <c r="BT302" s="343">
        <v>1715</v>
      </c>
      <c r="BU302" s="343">
        <v>1694</v>
      </c>
      <c r="BV302" s="343">
        <v>1684</v>
      </c>
      <c r="BW302" s="343">
        <v>1552</v>
      </c>
      <c r="BX302" s="343">
        <v>1599</v>
      </c>
      <c r="BY302" s="343">
        <v>1518</v>
      </c>
      <c r="BZ302" s="343">
        <v>1576</v>
      </c>
      <c r="CA302" s="343">
        <v>1528</v>
      </c>
      <c r="CB302" s="343">
        <v>1511</v>
      </c>
      <c r="CC302" s="343">
        <v>1509</v>
      </c>
      <c r="CD302" s="343">
        <v>1561</v>
      </c>
      <c r="CE302" s="343">
        <v>1610</v>
      </c>
      <c r="CF302" s="343">
        <v>1593</v>
      </c>
    </row>
    <row r="303" spans="1:84" x14ac:dyDescent="0.3">
      <c r="A303" s="342" t="s">
        <v>1560</v>
      </c>
      <c r="B303" s="342"/>
      <c r="C303" s="342"/>
      <c r="D303" s="343">
        <v>1570</v>
      </c>
      <c r="E303" s="343">
        <v>1539</v>
      </c>
      <c r="F303" s="343">
        <v>1528</v>
      </c>
      <c r="G303" s="343">
        <v>1570</v>
      </c>
      <c r="H303" s="343">
        <v>1655</v>
      </c>
      <c r="I303" s="343">
        <v>1580</v>
      </c>
      <c r="J303" s="343">
        <v>1703</v>
      </c>
      <c r="K303" s="343">
        <v>1621</v>
      </c>
      <c r="L303" s="343">
        <v>1531</v>
      </c>
      <c r="M303" s="343">
        <v>1507</v>
      </c>
      <c r="N303" s="343">
        <v>1500</v>
      </c>
      <c r="O303" s="343">
        <v>1481</v>
      </c>
      <c r="P303" s="343">
        <v>1575</v>
      </c>
      <c r="Q303" s="343">
        <v>1528</v>
      </c>
      <c r="R303" s="343">
        <v>1555</v>
      </c>
      <c r="S303" s="343">
        <v>1396</v>
      </c>
      <c r="T303" s="343">
        <v>1299</v>
      </c>
      <c r="U303" s="343">
        <v>1274</v>
      </c>
      <c r="V303" s="343">
        <v>1472</v>
      </c>
      <c r="W303" s="343">
        <v>1579</v>
      </c>
      <c r="X303" s="343">
        <v>1667</v>
      </c>
      <c r="Y303" s="343">
        <v>1734</v>
      </c>
      <c r="Z303" s="343">
        <v>1640</v>
      </c>
      <c r="AA303" s="343">
        <v>1669</v>
      </c>
      <c r="AB303" s="343">
        <v>1577</v>
      </c>
      <c r="AC303" s="343">
        <v>1616</v>
      </c>
      <c r="AD303" s="343">
        <v>1596</v>
      </c>
      <c r="AE303" s="343">
        <v>1724</v>
      </c>
      <c r="AF303" s="343">
        <v>1629</v>
      </c>
      <c r="AG303" s="343">
        <v>1759</v>
      </c>
      <c r="AH303" s="343">
        <v>1762</v>
      </c>
      <c r="AI303" s="343">
        <v>1872</v>
      </c>
      <c r="AJ303" s="343">
        <v>1838</v>
      </c>
      <c r="AK303" s="343">
        <v>1858</v>
      </c>
      <c r="AL303" s="343">
        <v>1832</v>
      </c>
      <c r="AM303" s="343">
        <v>1865</v>
      </c>
      <c r="AN303" s="343">
        <v>1929</v>
      </c>
      <c r="AO303" s="343">
        <v>1961</v>
      </c>
      <c r="AP303" s="343">
        <v>1981</v>
      </c>
      <c r="AQ303" s="343">
        <v>2145</v>
      </c>
      <c r="AR303" s="343">
        <v>1941</v>
      </c>
      <c r="AS303" s="343">
        <v>1867</v>
      </c>
      <c r="AT303" s="343">
        <v>1752</v>
      </c>
      <c r="AU303" s="343">
        <v>1761</v>
      </c>
      <c r="AV303" s="343">
        <v>1774</v>
      </c>
      <c r="AW303" s="343">
        <v>1819</v>
      </c>
      <c r="AX303" s="343">
        <v>1721</v>
      </c>
      <c r="AY303" s="343">
        <v>1673</v>
      </c>
      <c r="AZ303" s="343">
        <v>1517</v>
      </c>
      <c r="BA303" s="343">
        <v>1566</v>
      </c>
      <c r="BB303" s="343">
        <v>1482</v>
      </c>
      <c r="BC303" s="343">
        <v>1535</v>
      </c>
      <c r="BD303" s="343">
        <v>1639</v>
      </c>
      <c r="BE303" s="343">
        <v>1642</v>
      </c>
      <c r="BF303" s="343">
        <v>1696</v>
      </c>
      <c r="BG303" s="343">
        <v>1665</v>
      </c>
      <c r="BH303" s="343">
        <v>1634</v>
      </c>
      <c r="BI303" s="343">
        <v>1649</v>
      </c>
      <c r="BJ303" s="343">
        <v>1679</v>
      </c>
      <c r="BK303" s="343">
        <v>1626</v>
      </c>
      <c r="BL303" s="343">
        <v>1644</v>
      </c>
      <c r="BM303" s="343">
        <v>1678</v>
      </c>
      <c r="BN303" s="343">
        <v>1652</v>
      </c>
      <c r="BO303" s="343">
        <v>1705</v>
      </c>
      <c r="BP303" s="343">
        <v>1773</v>
      </c>
      <c r="BQ303" s="343">
        <v>1762</v>
      </c>
      <c r="BR303" s="343">
        <v>1773</v>
      </c>
      <c r="BS303" s="343">
        <v>1833</v>
      </c>
      <c r="BT303" s="343">
        <v>1784</v>
      </c>
      <c r="BU303" s="343">
        <v>1708</v>
      </c>
      <c r="BV303" s="343">
        <v>1687</v>
      </c>
      <c r="BW303" s="343">
        <v>1676</v>
      </c>
      <c r="BX303" s="343">
        <v>1545</v>
      </c>
      <c r="BY303" s="343">
        <v>1592</v>
      </c>
      <c r="BZ303" s="343">
        <v>1511</v>
      </c>
      <c r="CA303" s="343">
        <v>1570</v>
      </c>
      <c r="CB303" s="343">
        <v>1521</v>
      </c>
      <c r="CC303" s="343">
        <v>1504</v>
      </c>
      <c r="CD303" s="343">
        <v>1502</v>
      </c>
      <c r="CE303" s="343">
        <v>1554</v>
      </c>
      <c r="CF303" s="343">
        <v>1603</v>
      </c>
    </row>
    <row r="304" spans="1:84" x14ac:dyDescent="0.3">
      <c r="A304" s="342" t="s">
        <v>1561</v>
      </c>
      <c r="B304" s="342"/>
      <c r="C304" s="342"/>
      <c r="D304" s="343">
        <v>1531</v>
      </c>
      <c r="E304" s="343">
        <v>1558</v>
      </c>
      <c r="F304" s="343">
        <v>1518</v>
      </c>
      <c r="G304" s="343">
        <v>1503</v>
      </c>
      <c r="H304" s="343">
        <v>1547</v>
      </c>
      <c r="I304" s="343">
        <v>1634</v>
      </c>
      <c r="J304" s="343">
        <v>1566</v>
      </c>
      <c r="K304" s="343">
        <v>1684</v>
      </c>
      <c r="L304" s="343">
        <v>1598</v>
      </c>
      <c r="M304" s="343">
        <v>1513</v>
      </c>
      <c r="N304" s="343">
        <v>1491</v>
      </c>
      <c r="O304" s="343">
        <v>1496</v>
      </c>
      <c r="P304" s="343">
        <v>1481</v>
      </c>
      <c r="Q304" s="343">
        <v>1561</v>
      </c>
      <c r="R304" s="343">
        <v>1513</v>
      </c>
      <c r="S304" s="343">
        <v>1538</v>
      </c>
      <c r="T304" s="343">
        <v>1385</v>
      </c>
      <c r="U304" s="343">
        <v>1293</v>
      </c>
      <c r="V304" s="343">
        <v>1268</v>
      </c>
      <c r="W304" s="343">
        <v>1460</v>
      </c>
      <c r="X304" s="343">
        <v>1573</v>
      </c>
      <c r="Y304" s="343">
        <v>1654</v>
      </c>
      <c r="Z304" s="343">
        <v>1733</v>
      </c>
      <c r="AA304" s="343">
        <v>1624</v>
      </c>
      <c r="AB304" s="343">
        <v>1656</v>
      </c>
      <c r="AC304" s="343">
        <v>1568</v>
      </c>
      <c r="AD304" s="343">
        <v>1600</v>
      </c>
      <c r="AE304" s="343">
        <v>1584</v>
      </c>
      <c r="AF304" s="343">
        <v>1708</v>
      </c>
      <c r="AG304" s="343">
        <v>1614</v>
      </c>
      <c r="AH304" s="343">
        <v>1746</v>
      </c>
      <c r="AI304" s="343">
        <v>1749</v>
      </c>
      <c r="AJ304" s="343">
        <v>1856</v>
      </c>
      <c r="AK304" s="343">
        <v>1823</v>
      </c>
      <c r="AL304" s="343">
        <v>1842</v>
      </c>
      <c r="AM304" s="343">
        <v>1816</v>
      </c>
      <c r="AN304" s="343">
        <v>1849</v>
      </c>
      <c r="AO304" s="343">
        <v>1913</v>
      </c>
      <c r="AP304" s="343">
        <v>1945</v>
      </c>
      <c r="AQ304" s="343">
        <v>1965</v>
      </c>
      <c r="AR304" s="343">
        <v>2129</v>
      </c>
      <c r="AS304" s="343">
        <v>1924</v>
      </c>
      <c r="AT304" s="343">
        <v>1852</v>
      </c>
      <c r="AU304" s="343">
        <v>1740</v>
      </c>
      <c r="AV304" s="343">
        <v>1748</v>
      </c>
      <c r="AW304" s="343">
        <v>1764</v>
      </c>
      <c r="AX304" s="343">
        <v>1807</v>
      </c>
      <c r="AY304" s="343">
        <v>1708</v>
      </c>
      <c r="AZ304" s="343">
        <v>1663</v>
      </c>
      <c r="BA304" s="343">
        <v>1509</v>
      </c>
      <c r="BB304" s="343">
        <v>1559</v>
      </c>
      <c r="BC304" s="343">
        <v>1475</v>
      </c>
      <c r="BD304" s="343">
        <v>1526</v>
      </c>
      <c r="BE304" s="343">
        <v>1629</v>
      </c>
      <c r="BF304" s="343">
        <v>1633</v>
      </c>
      <c r="BG304" s="343">
        <v>1686</v>
      </c>
      <c r="BH304" s="343">
        <v>1656</v>
      </c>
      <c r="BI304" s="343">
        <v>1627</v>
      </c>
      <c r="BJ304" s="343">
        <v>1642</v>
      </c>
      <c r="BK304" s="343">
        <v>1670</v>
      </c>
      <c r="BL304" s="343">
        <v>1619</v>
      </c>
      <c r="BM304" s="343">
        <v>1635</v>
      </c>
      <c r="BN304" s="343">
        <v>1670</v>
      </c>
      <c r="BO304" s="343">
        <v>1644</v>
      </c>
      <c r="BP304" s="343">
        <v>1697</v>
      </c>
      <c r="BQ304" s="343">
        <v>1764</v>
      </c>
      <c r="BR304" s="343">
        <v>1752</v>
      </c>
      <c r="BS304" s="343">
        <v>1763</v>
      </c>
      <c r="BT304" s="343">
        <v>1822</v>
      </c>
      <c r="BU304" s="343">
        <v>1776</v>
      </c>
      <c r="BV304" s="343">
        <v>1701</v>
      </c>
      <c r="BW304" s="343">
        <v>1680</v>
      </c>
      <c r="BX304" s="343">
        <v>1669</v>
      </c>
      <c r="BY304" s="343">
        <v>1539</v>
      </c>
      <c r="BZ304" s="343">
        <v>1587</v>
      </c>
      <c r="CA304" s="343">
        <v>1505</v>
      </c>
      <c r="CB304" s="343">
        <v>1565</v>
      </c>
      <c r="CC304" s="343">
        <v>1516</v>
      </c>
      <c r="CD304" s="343">
        <v>1499</v>
      </c>
      <c r="CE304" s="343">
        <v>1497</v>
      </c>
      <c r="CF304" s="343">
        <v>1548</v>
      </c>
    </row>
    <row r="305" spans="1:84" x14ac:dyDescent="0.3">
      <c r="A305" s="342" t="s">
        <v>1562</v>
      </c>
      <c r="B305" s="342"/>
      <c r="C305" s="342"/>
      <c r="D305" s="343">
        <v>1541</v>
      </c>
      <c r="E305" s="343">
        <v>1520</v>
      </c>
      <c r="F305" s="343">
        <v>1545</v>
      </c>
      <c r="G305" s="343">
        <v>1498</v>
      </c>
      <c r="H305" s="343">
        <v>1485</v>
      </c>
      <c r="I305" s="343">
        <v>1537</v>
      </c>
      <c r="J305" s="343">
        <v>1615</v>
      </c>
      <c r="K305" s="343">
        <v>1545</v>
      </c>
      <c r="L305" s="343">
        <v>1672</v>
      </c>
      <c r="M305" s="343">
        <v>1577</v>
      </c>
      <c r="N305" s="343">
        <v>1510</v>
      </c>
      <c r="O305" s="343">
        <v>1478</v>
      </c>
      <c r="P305" s="343">
        <v>1482</v>
      </c>
      <c r="Q305" s="343">
        <v>1468</v>
      </c>
      <c r="R305" s="343">
        <v>1540</v>
      </c>
      <c r="S305" s="343">
        <v>1492</v>
      </c>
      <c r="T305" s="343">
        <v>1530</v>
      </c>
      <c r="U305" s="343">
        <v>1368</v>
      </c>
      <c r="V305" s="343">
        <v>1284</v>
      </c>
      <c r="W305" s="343">
        <v>1262</v>
      </c>
      <c r="X305" s="343">
        <v>1450</v>
      </c>
      <c r="Y305" s="343">
        <v>1570</v>
      </c>
      <c r="Z305" s="343">
        <v>1646</v>
      </c>
      <c r="AA305" s="343">
        <v>1719</v>
      </c>
      <c r="AB305" s="343">
        <v>1613</v>
      </c>
      <c r="AC305" s="343">
        <v>1638</v>
      </c>
      <c r="AD305" s="343">
        <v>1562</v>
      </c>
      <c r="AE305" s="343">
        <v>1585</v>
      </c>
      <c r="AF305" s="343">
        <v>1570</v>
      </c>
      <c r="AG305" s="343">
        <v>1691</v>
      </c>
      <c r="AH305" s="343">
        <v>1599</v>
      </c>
      <c r="AI305" s="343">
        <v>1730</v>
      </c>
      <c r="AJ305" s="343">
        <v>1733</v>
      </c>
      <c r="AK305" s="343">
        <v>1840</v>
      </c>
      <c r="AL305" s="343">
        <v>1807</v>
      </c>
      <c r="AM305" s="343">
        <v>1826</v>
      </c>
      <c r="AN305" s="343">
        <v>1800</v>
      </c>
      <c r="AO305" s="343">
        <v>1833</v>
      </c>
      <c r="AP305" s="343">
        <v>1896</v>
      </c>
      <c r="AQ305" s="343">
        <v>1929</v>
      </c>
      <c r="AR305" s="343">
        <v>1948</v>
      </c>
      <c r="AS305" s="343">
        <v>2113</v>
      </c>
      <c r="AT305" s="343">
        <v>1908</v>
      </c>
      <c r="AU305" s="343">
        <v>1838</v>
      </c>
      <c r="AV305" s="343">
        <v>1726</v>
      </c>
      <c r="AW305" s="343">
        <v>1733</v>
      </c>
      <c r="AX305" s="343">
        <v>1751</v>
      </c>
      <c r="AY305" s="343">
        <v>1792</v>
      </c>
      <c r="AZ305" s="343">
        <v>1696</v>
      </c>
      <c r="BA305" s="343">
        <v>1653</v>
      </c>
      <c r="BB305" s="343">
        <v>1497</v>
      </c>
      <c r="BC305" s="343">
        <v>1548</v>
      </c>
      <c r="BD305" s="343">
        <v>1464</v>
      </c>
      <c r="BE305" s="343">
        <v>1516</v>
      </c>
      <c r="BF305" s="343">
        <v>1617</v>
      </c>
      <c r="BG305" s="343">
        <v>1621</v>
      </c>
      <c r="BH305" s="343">
        <v>1675</v>
      </c>
      <c r="BI305" s="343">
        <v>1644</v>
      </c>
      <c r="BJ305" s="343">
        <v>1616</v>
      </c>
      <c r="BK305" s="343">
        <v>1630</v>
      </c>
      <c r="BL305" s="343">
        <v>1659</v>
      </c>
      <c r="BM305" s="343">
        <v>1608</v>
      </c>
      <c r="BN305" s="343">
        <v>1624</v>
      </c>
      <c r="BO305" s="343">
        <v>1660</v>
      </c>
      <c r="BP305" s="343">
        <v>1634</v>
      </c>
      <c r="BQ305" s="343">
        <v>1687</v>
      </c>
      <c r="BR305" s="343">
        <v>1754</v>
      </c>
      <c r="BS305" s="343">
        <v>1742</v>
      </c>
      <c r="BT305" s="343">
        <v>1753</v>
      </c>
      <c r="BU305" s="343">
        <v>1811</v>
      </c>
      <c r="BV305" s="343">
        <v>1767</v>
      </c>
      <c r="BW305" s="343">
        <v>1691</v>
      </c>
      <c r="BX305" s="343">
        <v>1669</v>
      </c>
      <c r="BY305" s="343">
        <v>1659</v>
      </c>
      <c r="BZ305" s="343">
        <v>1529</v>
      </c>
      <c r="CA305" s="343">
        <v>1577</v>
      </c>
      <c r="CB305" s="343">
        <v>1496</v>
      </c>
      <c r="CC305" s="343">
        <v>1555</v>
      </c>
      <c r="CD305" s="343">
        <v>1507</v>
      </c>
      <c r="CE305" s="343">
        <v>1490</v>
      </c>
      <c r="CF305" s="343">
        <v>1489</v>
      </c>
    </row>
    <row r="306" spans="1:84" x14ac:dyDescent="0.3">
      <c r="A306" s="342" t="s">
        <v>1563</v>
      </c>
      <c r="B306" s="342"/>
      <c r="C306" s="342"/>
      <c r="D306" s="343">
        <v>1469</v>
      </c>
      <c r="E306" s="343">
        <v>1525</v>
      </c>
      <c r="F306" s="343">
        <v>1499</v>
      </c>
      <c r="G306" s="343">
        <v>1533</v>
      </c>
      <c r="H306" s="343">
        <v>1479</v>
      </c>
      <c r="I306" s="343">
        <v>1472</v>
      </c>
      <c r="J306" s="343">
        <v>1522</v>
      </c>
      <c r="K306" s="343">
        <v>1595</v>
      </c>
      <c r="L306" s="343">
        <v>1531</v>
      </c>
      <c r="M306" s="343">
        <v>1661</v>
      </c>
      <c r="N306" s="343">
        <v>1561</v>
      </c>
      <c r="O306" s="343">
        <v>1494</v>
      </c>
      <c r="P306" s="343">
        <v>1466</v>
      </c>
      <c r="Q306" s="343">
        <v>1467</v>
      </c>
      <c r="R306" s="343">
        <v>1454</v>
      </c>
      <c r="S306" s="343">
        <v>1524</v>
      </c>
      <c r="T306" s="343">
        <v>1477</v>
      </c>
      <c r="U306" s="343">
        <v>1513</v>
      </c>
      <c r="V306" s="343">
        <v>1358</v>
      </c>
      <c r="W306" s="343">
        <v>1274</v>
      </c>
      <c r="X306" s="343">
        <v>1248</v>
      </c>
      <c r="Y306" s="343">
        <v>1439</v>
      </c>
      <c r="Z306" s="343">
        <v>1551</v>
      </c>
      <c r="AA306" s="343">
        <v>1633</v>
      </c>
      <c r="AB306" s="343">
        <v>1704</v>
      </c>
      <c r="AC306" s="343">
        <v>1597</v>
      </c>
      <c r="AD306" s="343">
        <v>1630</v>
      </c>
      <c r="AE306" s="343">
        <v>1547</v>
      </c>
      <c r="AF306" s="343">
        <v>1571</v>
      </c>
      <c r="AG306" s="343">
        <v>1556</v>
      </c>
      <c r="AH306" s="343">
        <v>1677</v>
      </c>
      <c r="AI306" s="343">
        <v>1585</v>
      </c>
      <c r="AJ306" s="343">
        <v>1716</v>
      </c>
      <c r="AK306" s="343">
        <v>1721</v>
      </c>
      <c r="AL306" s="343">
        <v>1825</v>
      </c>
      <c r="AM306" s="343">
        <v>1793</v>
      </c>
      <c r="AN306" s="343">
        <v>1812</v>
      </c>
      <c r="AO306" s="343">
        <v>1787</v>
      </c>
      <c r="AP306" s="343">
        <v>1819</v>
      </c>
      <c r="AQ306" s="343">
        <v>1883</v>
      </c>
      <c r="AR306" s="343">
        <v>1916</v>
      </c>
      <c r="AS306" s="343">
        <v>1933</v>
      </c>
      <c r="AT306" s="343">
        <v>2096</v>
      </c>
      <c r="AU306" s="343">
        <v>1895</v>
      </c>
      <c r="AV306" s="343">
        <v>1825</v>
      </c>
      <c r="AW306" s="343">
        <v>1714</v>
      </c>
      <c r="AX306" s="343">
        <v>1720</v>
      </c>
      <c r="AY306" s="343">
        <v>1739</v>
      </c>
      <c r="AZ306" s="343">
        <v>1779</v>
      </c>
      <c r="BA306" s="343">
        <v>1685</v>
      </c>
      <c r="BB306" s="343">
        <v>1641</v>
      </c>
      <c r="BC306" s="343">
        <v>1487</v>
      </c>
      <c r="BD306" s="343">
        <v>1537</v>
      </c>
      <c r="BE306" s="343">
        <v>1453</v>
      </c>
      <c r="BF306" s="343">
        <v>1506</v>
      </c>
      <c r="BG306" s="343">
        <v>1606</v>
      </c>
      <c r="BH306" s="343">
        <v>1609</v>
      </c>
      <c r="BI306" s="343">
        <v>1663</v>
      </c>
      <c r="BJ306" s="343">
        <v>1633</v>
      </c>
      <c r="BK306" s="343">
        <v>1603</v>
      </c>
      <c r="BL306" s="343">
        <v>1617</v>
      </c>
      <c r="BM306" s="343">
        <v>1648</v>
      </c>
      <c r="BN306" s="343">
        <v>1597</v>
      </c>
      <c r="BO306" s="343">
        <v>1612</v>
      </c>
      <c r="BP306" s="343">
        <v>1649</v>
      </c>
      <c r="BQ306" s="343">
        <v>1623</v>
      </c>
      <c r="BR306" s="343">
        <v>1676</v>
      </c>
      <c r="BS306" s="343">
        <v>1742</v>
      </c>
      <c r="BT306" s="343">
        <v>1729</v>
      </c>
      <c r="BU306" s="343">
        <v>1740</v>
      </c>
      <c r="BV306" s="343">
        <v>1798</v>
      </c>
      <c r="BW306" s="343">
        <v>1755</v>
      </c>
      <c r="BX306" s="343">
        <v>1679</v>
      </c>
      <c r="BY306" s="343">
        <v>1657</v>
      </c>
      <c r="BZ306" s="343">
        <v>1647</v>
      </c>
      <c r="CA306" s="343">
        <v>1517</v>
      </c>
      <c r="CB306" s="343">
        <v>1565</v>
      </c>
      <c r="CC306" s="343">
        <v>1485</v>
      </c>
      <c r="CD306" s="343">
        <v>1543</v>
      </c>
      <c r="CE306" s="343">
        <v>1496</v>
      </c>
      <c r="CF306" s="343">
        <v>1479</v>
      </c>
    </row>
    <row r="307" spans="1:84" x14ac:dyDescent="0.3">
      <c r="A307" s="342" t="s">
        <v>1564</v>
      </c>
      <c r="B307" s="342"/>
      <c r="C307" s="342"/>
      <c r="D307" s="343">
        <v>1399</v>
      </c>
      <c r="E307" s="343">
        <v>1450</v>
      </c>
      <c r="F307" s="343">
        <v>1505</v>
      </c>
      <c r="G307" s="343">
        <v>1468</v>
      </c>
      <c r="H307" s="343">
        <v>1515</v>
      </c>
      <c r="I307" s="343">
        <v>1464</v>
      </c>
      <c r="J307" s="343">
        <v>1461</v>
      </c>
      <c r="K307" s="343">
        <v>1497</v>
      </c>
      <c r="L307" s="343">
        <v>1583</v>
      </c>
      <c r="M307" s="343">
        <v>1517</v>
      </c>
      <c r="N307" s="343">
        <v>1644</v>
      </c>
      <c r="O307" s="343">
        <v>1543</v>
      </c>
      <c r="P307" s="343">
        <v>1477</v>
      </c>
      <c r="Q307" s="343">
        <v>1461</v>
      </c>
      <c r="R307" s="343">
        <v>1454</v>
      </c>
      <c r="S307" s="343">
        <v>1436</v>
      </c>
      <c r="T307" s="343">
        <v>1505</v>
      </c>
      <c r="U307" s="343">
        <v>1462</v>
      </c>
      <c r="V307" s="343">
        <v>1498</v>
      </c>
      <c r="W307" s="343">
        <v>1343</v>
      </c>
      <c r="X307" s="343">
        <v>1262</v>
      </c>
      <c r="Y307" s="343">
        <v>1243</v>
      </c>
      <c r="Z307" s="343">
        <v>1421</v>
      </c>
      <c r="AA307" s="343">
        <v>1538</v>
      </c>
      <c r="AB307" s="343">
        <v>1621</v>
      </c>
      <c r="AC307" s="343">
        <v>1684</v>
      </c>
      <c r="AD307" s="343">
        <v>1589</v>
      </c>
      <c r="AE307" s="343">
        <v>1618</v>
      </c>
      <c r="AF307" s="343">
        <v>1536</v>
      </c>
      <c r="AG307" s="343">
        <v>1561</v>
      </c>
      <c r="AH307" s="343">
        <v>1545</v>
      </c>
      <c r="AI307" s="343">
        <v>1666</v>
      </c>
      <c r="AJ307" s="343">
        <v>1574</v>
      </c>
      <c r="AK307" s="343">
        <v>1705</v>
      </c>
      <c r="AL307" s="343">
        <v>1710</v>
      </c>
      <c r="AM307" s="343">
        <v>1813</v>
      </c>
      <c r="AN307" s="343">
        <v>1782</v>
      </c>
      <c r="AO307" s="343">
        <v>1801</v>
      </c>
      <c r="AP307" s="343">
        <v>1776</v>
      </c>
      <c r="AQ307" s="343">
        <v>1808</v>
      </c>
      <c r="AR307" s="343">
        <v>1872</v>
      </c>
      <c r="AS307" s="343">
        <v>1905</v>
      </c>
      <c r="AT307" s="343">
        <v>1922</v>
      </c>
      <c r="AU307" s="343">
        <v>2085</v>
      </c>
      <c r="AV307" s="343">
        <v>1885</v>
      </c>
      <c r="AW307" s="343">
        <v>1816</v>
      </c>
      <c r="AX307" s="343">
        <v>1707</v>
      </c>
      <c r="AY307" s="343">
        <v>1711</v>
      </c>
      <c r="AZ307" s="343">
        <v>1731</v>
      </c>
      <c r="BA307" s="343">
        <v>1770</v>
      </c>
      <c r="BB307" s="343">
        <v>1676</v>
      </c>
      <c r="BC307" s="343">
        <v>1632</v>
      </c>
      <c r="BD307" s="343">
        <v>1481</v>
      </c>
      <c r="BE307" s="343">
        <v>1529</v>
      </c>
      <c r="BF307" s="343">
        <v>1444</v>
      </c>
      <c r="BG307" s="343">
        <v>1498</v>
      </c>
      <c r="BH307" s="343">
        <v>1599</v>
      </c>
      <c r="BI307" s="343">
        <v>1603</v>
      </c>
      <c r="BJ307" s="343">
        <v>1657</v>
      </c>
      <c r="BK307" s="343">
        <v>1625</v>
      </c>
      <c r="BL307" s="343">
        <v>1597</v>
      </c>
      <c r="BM307" s="343">
        <v>1611</v>
      </c>
      <c r="BN307" s="343">
        <v>1643</v>
      </c>
      <c r="BO307" s="343">
        <v>1591</v>
      </c>
      <c r="BP307" s="343">
        <v>1606</v>
      </c>
      <c r="BQ307" s="343">
        <v>1642</v>
      </c>
      <c r="BR307" s="343">
        <v>1617</v>
      </c>
      <c r="BS307" s="343">
        <v>1671</v>
      </c>
      <c r="BT307" s="343">
        <v>1737</v>
      </c>
      <c r="BU307" s="343">
        <v>1725</v>
      </c>
      <c r="BV307" s="343">
        <v>1734</v>
      </c>
      <c r="BW307" s="343">
        <v>1792</v>
      </c>
      <c r="BX307" s="343">
        <v>1749</v>
      </c>
      <c r="BY307" s="343">
        <v>1673</v>
      </c>
      <c r="BZ307" s="343">
        <v>1652</v>
      </c>
      <c r="CA307" s="343">
        <v>1643</v>
      </c>
      <c r="CB307" s="343">
        <v>1513</v>
      </c>
      <c r="CC307" s="343">
        <v>1561</v>
      </c>
      <c r="CD307" s="343">
        <v>1480</v>
      </c>
      <c r="CE307" s="343">
        <v>1539</v>
      </c>
      <c r="CF307" s="343">
        <v>1491</v>
      </c>
    </row>
    <row r="308" spans="1:84" x14ac:dyDescent="0.3">
      <c r="A308" s="342" t="s">
        <v>1565</v>
      </c>
      <c r="B308" s="342"/>
      <c r="C308" s="342"/>
      <c r="D308" s="343">
        <v>1314</v>
      </c>
      <c r="E308" s="343">
        <v>1367</v>
      </c>
      <c r="F308" s="343">
        <v>1431</v>
      </c>
      <c r="G308" s="343">
        <v>1480</v>
      </c>
      <c r="H308" s="343">
        <v>1443</v>
      </c>
      <c r="I308" s="343">
        <v>1500</v>
      </c>
      <c r="J308" s="343">
        <v>1448</v>
      </c>
      <c r="K308" s="343">
        <v>1451</v>
      </c>
      <c r="L308" s="343">
        <v>1480</v>
      </c>
      <c r="M308" s="343">
        <v>1568</v>
      </c>
      <c r="N308" s="343">
        <v>1498</v>
      </c>
      <c r="O308" s="343">
        <v>1626</v>
      </c>
      <c r="P308" s="343">
        <v>1527</v>
      </c>
      <c r="Q308" s="343">
        <v>1465</v>
      </c>
      <c r="R308" s="343">
        <v>1453</v>
      </c>
      <c r="S308" s="343">
        <v>1441</v>
      </c>
      <c r="T308" s="343">
        <v>1421</v>
      </c>
      <c r="U308" s="343">
        <v>1494</v>
      </c>
      <c r="V308" s="343">
        <v>1444</v>
      </c>
      <c r="W308" s="343">
        <v>1477</v>
      </c>
      <c r="X308" s="343">
        <v>1336</v>
      </c>
      <c r="Y308" s="343">
        <v>1249</v>
      </c>
      <c r="Z308" s="343">
        <v>1236</v>
      </c>
      <c r="AA308" s="343">
        <v>1408</v>
      </c>
      <c r="AB308" s="343">
        <v>1520</v>
      </c>
      <c r="AC308" s="343">
        <v>1618</v>
      </c>
      <c r="AD308" s="343">
        <v>1668</v>
      </c>
      <c r="AE308" s="343">
        <v>1573</v>
      </c>
      <c r="AF308" s="343">
        <v>1602</v>
      </c>
      <c r="AG308" s="343">
        <v>1523</v>
      </c>
      <c r="AH308" s="343">
        <v>1547</v>
      </c>
      <c r="AI308" s="343">
        <v>1532</v>
      </c>
      <c r="AJ308" s="343">
        <v>1651</v>
      </c>
      <c r="AK308" s="343">
        <v>1560</v>
      </c>
      <c r="AL308" s="343">
        <v>1690</v>
      </c>
      <c r="AM308" s="343">
        <v>1695</v>
      </c>
      <c r="AN308" s="343">
        <v>1798</v>
      </c>
      <c r="AO308" s="343">
        <v>1767</v>
      </c>
      <c r="AP308" s="343">
        <v>1786</v>
      </c>
      <c r="AQ308" s="343">
        <v>1762</v>
      </c>
      <c r="AR308" s="343">
        <v>1794</v>
      </c>
      <c r="AS308" s="343">
        <v>1858</v>
      </c>
      <c r="AT308" s="343">
        <v>1891</v>
      </c>
      <c r="AU308" s="343">
        <v>1907</v>
      </c>
      <c r="AV308" s="343">
        <v>2069</v>
      </c>
      <c r="AW308" s="343">
        <v>1871</v>
      </c>
      <c r="AX308" s="343">
        <v>1802</v>
      </c>
      <c r="AY308" s="343">
        <v>1693</v>
      </c>
      <c r="AZ308" s="343">
        <v>1697</v>
      </c>
      <c r="BA308" s="343">
        <v>1718</v>
      </c>
      <c r="BB308" s="343">
        <v>1756</v>
      </c>
      <c r="BC308" s="343">
        <v>1662</v>
      </c>
      <c r="BD308" s="343">
        <v>1620</v>
      </c>
      <c r="BE308" s="343">
        <v>1472</v>
      </c>
      <c r="BF308" s="343">
        <v>1520</v>
      </c>
      <c r="BG308" s="343">
        <v>1434</v>
      </c>
      <c r="BH308" s="343">
        <v>1489</v>
      </c>
      <c r="BI308" s="343">
        <v>1590</v>
      </c>
      <c r="BJ308" s="343">
        <v>1594</v>
      </c>
      <c r="BK308" s="343">
        <v>1648</v>
      </c>
      <c r="BL308" s="343">
        <v>1615</v>
      </c>
      <c r="BM308" s="343">
        <v>1590</v>
      </c>
      <c r="BN308" s="343">
        <v>1605</v>
      </c>
      <c r="BO308" s="343">
        <v>1636</v>
      </c>
      <c r="BP308" s="343">
        <v>1583</v>
      </c>
      <c r="BQ308" s="343">
        <v>1599</v>
      </c>
      <c r="BR308" s="343">
        <v>1634</v>
      </c>
      <c r="BS308" s="343">
        <v>1609</v>
      </c>
      <c r="BT308" s="343">
        <v>1662</v>
      </c>
      <c r="BU308" s="343">
        <v>1728</v>
      </c>
      <c r="BV308" s="343">
        <v>1716</v>
      </c>
      <c r="BW308" s="343">
        <v>1724</v>
      </c>
      <c r="BX308" s="343">
        <v>1783</v>
      </c>
      <c r="BY308" s="343">
        <v>1741</v>
      </c>
      <c r="BZ308" s="343">
        <v>1666</v>
      </c>
      <c r="CA308" s="343">
        <v>1645</v>
      </c>
      <c r="CB308" s="343">
        <v>1636</v>
      </c>
      <c r="CC308" s="343">
        <v>1507</v>
      </c>
      <c r="CD308" s="343">
        <v>1555</v>
      </c>
      <c r="CE308" s="343">
        <v>1475</v>
      </c>
      <c r="CF308" s="343">
        <v>1533</v>
      </c>
    </row>
    <row r="309" spans="1:84" x14ac:dyDescent="0.3">
      <c r="A309" s="342" t="s">
        <v>1566</v>
      </c>
      <c r="B309" s="342"/>
      <c r="C309" s="342"/>
      <c r="D309" s="343">
        <v>1039</v>
      </c>
      <c r="E309" s="343">
        <v>1305</v>
      </c>
      <c r="F309" s="343">
        <v>1348</v>
      </c>
      <c r="G309" s="343">
        <v>1400</v>
      </c>
      <c r="H309" s="343">
        <v>1453</v>
      </c>
      <c r="I309" s="343">
        <v>1427</v>
      </c>
      <c r="J309" s="343">
        <v>1467</v>
      </c>
      <c r="K309" s="343">
        <v>1425</v>
      </c>
      <c r="L309" s="343">
        <v>1434</v>
      </c>
      <c r="M309" s="343">
        <v>1455</v>
      </c>
      <c r="N309" s="343">
        <v>1551</v>
      </c>
      <c r="O309" s="343">
        <v>1480</v>
      </c>
      <c r="P309" s="343">
        <v>1603</v>
      </c>
      <c r="Q309" s="343">
        <v>1507</v>
      </c>
      <c r="R309" s="343">
        <v>1455</v>
      </c>
      <c r="S309" s="343">
        <v>1432</v>
      </c>
      <c r="T309" s="343">
        <v>1428</v>
      </c>
      <c r="U309" s="343">
        <v>1401</v>
      </c>
      <c r="V309" s="343">
        <v>1484</v>
      </c>
      <c r="W309" s="343">
        <v>1429</v>
      </c>
      <c r="X309" s="343">
        <v>1458</v>
      </c>
      <c r="Y309" s="343">
        <v>1325</v>
      </c>
      <c r="Z309" s="343">
        <v>1239</v>
      </c>
      <c r="AA309" s="343">
        <v>1219</v>
      </c>
      <c r="AB309" s="343">
        <v>1399</v>
      </c>
      <c r="AC309" s="343">
        <v>1508</v>
      </c>
      <c r="AD309" s="343">
        <v>1611</v>
      </c>
      <c r="AE309" s="343">
        <v>1658</v>
      </c>
      <c r="AF309" s="343">
        <v>1565</v>
      </c>
      <c r="AG309" s="343">
        <v>1593</v>
      </c>
      <c r="AH309" s="343">
        <v>1515</v>
      </c>
      <c r="AI309" s="343">
        <v>1539</v>
      </c>
      <c r="AJ309" s="343">
        <v>1525</v>
      </c>
      <c r="AK309" s="343">
        <v>1643</v>
      </c>
      <c r="AL309" s="343">
        <v>1553</v>
      </c>
      <c r="AM309" s="343">
        <v>1682</v>
      </c>
      <c r="AN309" s="343">
        <v>1688</v>
      </c>
      <c r="AO309" s="343">
        <v>1789</v>
      </c>
      <c r="AP309" s="343">
        <v>1760</v>
      </c>
      <c r="AQ309" s="343">
        <v>1779</v>
      </c>
      <c r="AR309" s="343">
        <v>1755</v>
      </c>
      <c r="AS309" s="343">
        <v>1787</v>
      </c>
      <c r="AT309" s="343">
        <v>1851</v>
      </c>
      <c r="AU309" s="343">
        <v>1884</v>
      </c>
      <c r="AV309" s="343">
        <v>1900</v>
      </c>
      <c r="AW309" s="343">
        <v>2060</v>
      </c>
      <c r="AX309" s="343">
        <v>1864</v>
      </c>
      <c r="AY309" s="343">
        <v>1797</v>
      </c>
      <c r="AZ309" s="343">
        <v>1689</v>
      </c>
      <c r="BA309" s="343">
        <v>1693</v>
      </c>
      <c r="BB309" s="343">
        <v>1714</v>
      </c>
      <c r="BC309" s="343">
        <v>1752</v>
      </c>
      <c r="BD309" s="343">
        <v>1659</v>
      </c>
      <c r="BE309" s="343">
        <v>1617</v>
      </c>
      <c r="BF309" s="343">
        <v>1471</v>
      </c>
      <c r="BG309" s="343">
        <v>1517</v>
      </c>
      <c r="BH309" s="343">
        <v>1434</v>
      </c>
      <c r="BI309" s="343">
        <v>1488</v>
      </c>
      <c r="BJ309" s="343">
        <v>1588</v>
      </c>
      <c r="BK309" s="343">
        <v>1592</v>
      </c>
      <c r="BL309" s="343">
        <v>1646</v>
      </c>
      <c r="BM309" s="343">
        <v>1613</v>
      </c>
      <c r="BN309" s="343">
        <v>1587</v>
      </c>
      <c r="BO309" s="343">
        <v>1602</v>
      </c>
      <c r="BP309" s="343">
        <v>1633</v>
      </c>
      <c r="BQ309" s="343">
        <v>1581</v>
      </c>
      <c r="BR309" s="343">
        <v>1597</v>
      </c>
      <c r="BS309" s="343">
        <v>1632</v>
      </c>
      <c r="BT309" s="343">
        <v>1607</v>
      </c>
      <c r="BU309" s="343">
        <v>1660</v>
      </c>
      <c r="BV309" s="343">
        <v>1726</v>
      </c>
      <c r="BW309" s="343">
        <v>1714</v>
      </c>
      <c r="BX309" s="343">
        <v>1722</v>
      </c>
      <c r="BY309" s="343">
        <v>1781</v>
      </c>
      <c r="BZ309" s="343">
        <v>1739</v>
      </c>
      <c r="CA309" s="343">
        <v>1666</v>
      </c>
      <c r="CB309" s="343">
        <v>1644</v>
      </c>
      <c r="CC309" s="343">
        <v>1635</v>
      </c>
      <c r="CD309" s="343">
        <v>1508</v>
      </c>
      <c r="CE309" s="343">
        <v>1555</v>
      </c>
      <c r="CF309" s="343">
        <v>1475</v>
      </c>
    </row>
    <row r="310" spans="1:84" x14ac:dyDescent="0.3">
      <c r="A310" s="342" t="s">
        <v>1567</v>
      </c>
      <c r="B310" s="342"/>
      <c r="C310" s="342"/>
      <c r="D310" s="343">
        <v>681</v>
      </c>
      <c r="E310" s="343">
        <v>1022</v>
      </c>
      <c r="F310" s="343">
        <v>1279</v>
      </c>
      <c r="G310" s="343">
        <v>1320</v>
      </c>
      <c r="H310" s="343">
        <v>1389</v>
      </c>
      <c r="I310" s="343">
        <v>1417</v>
      </c>
      <c r="J310" s="343">
        <v>1406</v>
      </c>
      <c r="K310" s="343">
        <v>1444</v>
      </c>
      <c r="L310" s="343">
        <v>1395</v>
      </c>
      <c r="M310" s="343">
        <v>1408</v>
      </c>
      <c r="N310" s="343">
        <v>1432</v>
      </c>
      <c r="O310" s="343">
        <v>1529</v>
      </c>
      <c r="P310" s="343">
        <v>1459</v>
      </c>
      <c r="Q310" s="343">
        <v>1588</v>
      </c>
      <c r="R310" s="343">
        <v>1495</v>
      </c>
      <c r="S310" s="343">
        <v>1444</v>
      </c>
      <c r="T310" s="343">
        <v>1406</v>
      </c>
      <c r="U310" s="343">
        <v>1407</v>
      </c>
      <c r="V310" s="343">
        <v>1389</v>
      </c>
      <c r="W310" s="343">
        <v>1462</v>
      </c>
      <c r="X310" s="343">
        <v>1416</v>
      </c>
      <c r="Y310" s="343">
        <v>1438</v>
      </c>
      <c r="Z310" s="343">
        <v>1320</v>
      </c>
      <c r="AA310" s="343">
        <v>1233</v>
      </c>
      <c r="AB310" s="343">
        <v>1200</v>
      </c>
      <c r="AC310" s="343">
        <v>1386</v>
      </c>
      <c r="AD310" s="343">
        <v>1489</v>
      </c>
      <c r="AE310" s="343">
        <v>1596</v>
      </c>
      <c r="AF310" s="343">
        <v>1643</v>
      </c>
      <c r="AG310" s="343">
        <v>1551</v>
      </c>
      <c r="AH310" s="343">
        <v>1579</v>
      </c>
      <c r="AI310" s="343">
        <v>1501</v>
      </c>
      <c r="AJ310" s="343">
        <v>1525</v>
      </c>
      <c r="AK310" s="343">
        <v>1513</v>
      </c>
      <c r="AL310" s="343">
        <v>1630</v>
      </c>
      <c r="AM310" s="343">
        <v>1541</v>
      </c>
      <c r="AN310" s="343">
        <v>1669</v>
      </c>
      <c r="AO310" s="343">
        <v>1676</v>
      </c>
      <c r="AP310" s="343">
        <v>1776</v>
      </c>
      <c r="AQ310" s="343">
        <v>1748</v>
      </c>
      <c r="AR310" s="343">
        <v>1767</v>
      </c>
      <c r="AS310" s="343">
        <v>1743</v>
      </c>
      <c r="AT310" s="343">
        <v>1776</v>
      </c>
      <c r="AU310" s="343">
        <v>1839</v>
      </c>
      <c r="AV310" s="343">
        <v>1872</v>
      </c>
      <c r="AW310" s="343">
        <v>1889</v>
      </c>
      <c r="AX310" s="343">
        <v>2048</v>
      </c>
      <c r="AY310" s="343">
        <v>1853</v>
      </c>
      <c r="AZ310" s="343">
        <v>1787</v>
      </c>
      <c r="BA310" s="343">
        <v>1678</v>
      </c>
      <c r="BB310" s="343">
        <v>1683</v>
      </c>
      <c r="BC310" s="343">
        <v>1704</v>
      </c>
      <c r="BD310" s="343">
        <v>1743</v>
      </c>
      <c r="BE310" s="343">
        <v>1650</v>
      </c>
      <c r="BF310" s="343">
        <v>1608</v>
      </c>
      <c r="BG310" s="343">
        <v>1462</v>
      </c>
      <c r="BH310" s="343">
        <v>1510</v>
      </c>
      <c r="BI310" s="343">
        <v>1427</v>
      </c>
      <c r="BJ310" s="343">
        <v>1481</v>
      </c>
      <c r="BK310" s="343">
        <v>1581</v>
      </c>
      <c r="BL310" s="343">
        <v>1586</v>
      </c>
      <c r="BM310" s="343">
        <v>1639</v>
      </c>
      <c r="BN310" s="343">
        <v>1607</v>
      </c>
      <c r="BO310" s="343">
        <v>1581</v>
      </c>
      <c r="BP310" s="343">
        <v>1595</v>
      </c>
      <c r="BQ310" s="343">
        <v>1626</v>
      </c>
      <c r="BR310" s="343">
        <v>1575</v>
      </c>
      <c r="BS310" s="343">
        <v>1591</v>
      </c>
      <c r="BT310" s="343">
        <v>1626</v>
      </c>
      <c r="BU310" s="343">
        <v>1601</v>
      </c>
      <c r="BV310" s="343">
        <v>1655</v>
      </c>
      <c r="BW310" s="343">
        <v>1721</v>
      </c>
      <c r="BX310" s="343">
        <v>1709</v>
      </c>
      <c r="BY310" s="343">
        <v>1717</v>
      </c>
      <c r="BZ310" s="343">
        <v>1776</v>
      </c>
      <c r="CA310" s="343">
        <v>1734</v>
      </c>
      <c r="CB310" s="343">
        <v>1662</v>
      </c>
      <c r="CC310" s="343">
        <v>1639</v>
      </c>
      <c r="CD310" s="343">
        <v>1630</v>
      </c>
      <c r="CE310" s="343">
        <v>1503</v>
      </c>
      <c r="CF310" s="343">
        <v>1550</v>
      </c>
    </row>
    <row r="311" spans="1:84" x14ac:dyDescent="0.3">
      <c r="A311" s="342" t="s">
        <v>1568</v>
      </c>
      <c r="B311" s="342"/>
      <c r="C311" s="342"/>
      <c r="D311" s="343">
        <v>666</v>
      </c>
      <c r="E311" s="343">
        <v>663</v>
      </c>
      <c r="F311" s="343">
        <v>1001</v>
      </c>
      <c r="G311" s="343">
        <v>1257</v>
      </c>
      <c r="H311" s="343">
        <v>1303</v>
      </c>
      <c r="I311" s="343">
        <v>1379</v>
      </c>
      <c r="J311" s="343">
        <v>1395</v>
      </c>
      <c r="K311" s="343">
        <v>1374</v>
      </c>
      <c r="L311" s="343">
        <v>1435</v>
      </c>
      <c r="M311" s="343">
        <v>1371</v>
      </c>
      <c r="N311" s="343">
        <v>1396</v>
      </c>
      <c r="O311" s="343">
        <v>1421</v>
      </c>
      <c r="P311" s="343">
        <v>1509</v>
      </c>
      <c r="Q311" s="343">
        <v>1438</v>
      </c>
      <c r="R311" s="343">
        <v>1575</v>
      </c>
      <c r="S311" s="343">
        <v>1474</v>
      </c>
      <c r="T311" s="343">
        <v>1433</v>
      </c>
      <c r="U311" s="343">
        <v>1393</v>
      </c>
      <c r="V311" s="343">
        <v>1396</v>
      </c>
      <c r="W311" s="343">
        <v>1376</v>
      </c>
      <c r="X311" s="343">
        <v>1439</v>
      </c>
      <c r="Y311" s="343">
        <v>1385</v>
      </c>
      <c r="Z311" s="343">
        <v>1424</v>
      </c>
      <c r="AA311" s="343">
        <v>1303</v>
      </c>
      <c r="AB311" s="343">
        <v>1225</v>
      </c>
      <c r="AC311" s="343">
        <v>1184</v>
      </c>
      <c r="AD311" s="343">
        <v>1363</v>
      </c>
      <c r="AE311" s="343">
        <v>1471</v>
      </c>
      <c r="AF311" s="343">
        <v>1577</v>
      </c>
      <c r="AG311" s="343">
        <v>1625</v>
      </c>
      <c r="AH311" s="343">
        <v>1533</v>
      </c>
      <c r="AI311" s="343">
        <v>1560</v>
      </c>
      <c r="AJ311" s="343">
        <v>1485</v>
      </c>
      <c r="AK311" s="343">
        <v>1509</v>
      </c>
      <c r="AL311" s="343">
        <v>1498</v>
      </c>
      <c r="AM311" s="343">
        <v>1613</v>
      </c>
      <c r="AN311" s="343">
        <v>1526</v>
      </c>
      <c r="AO311" s="343">
        <v>1654</v>
      </c>
      <c r="AP311" s="343">
        <v>1661</v>
      </c>
      <c r="AQ311" s="343">
        <v>1759</v>
      </c>
      <c r="AR311" s="343">
        <v>1733</v>
      </c>
      <c r="AS311" s="343">
        <v>1752</v>
      </c>
      <c r="AT311" s="343">
        <v>1729</v>
      </c>
      <c r="AU311" s="343">
        <v>1762</v>
      </c>
      <c r="AV311" s="343">
        <v>1825</v>
      </c>
      <c r="AW311" s="343">
        <v>1858</v>
      </c>
      <c r="AX311" s="343">
        <v>1875</v>
      </c>
      <c r="AY311" s="343">
        <v>2033</v>
      </c>
      <c r="AZ311" s="343">
        <v>1840</v>
      </c>
      <c r="BA311" s="343">
        <v>1775</v>
      </c>
      <c r="BB311" s="343">
        <v>1667</v>
      </c>
      <c r="BC311" s="343">
        <v>1671</v>
      </c>
      <c r="BD311" s="343">
        <v>1692</v>
      </c>
      <c r="BE311" s="343">
        <v>1731</v>
      </c>
      <c r="BF311" s="343">
        <v>1639</v>
      </c>
      <c r="BG311" s="343">
        <v>1599</v>
      </c>
      <c r="BH311" s="343">
        <v>1454</v>
      </c>
      <c r="BI311" s="343">
        <v>1501</v>
      </c>
      <c r="BJ311" s="343">
        <v>1419</v>
      </c>
      <c r="BK311" s="343">
        <v>1472</v>
      </c>
      <c r="BL311" s="343">
        <v>1573</v>
      </c>
      <c r="BM311" s="343">
        <v>1578</v>
      </c>
      <c r="BN311" s="343">
        <v>1631</v>
      </c>
      <c r="BO311" s="343">
        <v>1600</v>
      </c>
      <c r="BP311" s="343">
        <v>1574</v>
      </c>
      <c r="BQ311" s="343">
        <v>1587</v>
      </c>
      <c r="BR311" s="343">
        <v>1619</v>
      </c>
      <c r="BS311" s="343">
        <v>1568</v>
      </c>
      <c r="BT311" s="343">
        <v>1585</v>
      </c>
      <c r="BU311" s="343">
        <v>1620</v>
      </c>
      <c r="BV311" s="343">
        <v>1594</v>
      </c>
      <c r="BW311" s="343">
        <v>1648</v>
      </c>
      <c r="BX311" s="343">
        <v>1714</v>
      </c>
      <c r="BY311" s="343">
        <v>1702</v>
      </c>
      <c r="BZ311" s="343">
        <v>1711</v>
      </c>
      <c r="CA311" s="343">
        <v>1769</v>
      </c>
      <c r="CB311" s="343">
        <v>1727</v>
      </c>
      <c r="CC311" s="343">
        <v>1656</v>
      </c>
      <c r="CD311" s="343">
        <v>1633</v>
      </c>
      <c r="CE311" s="343">
        <v>1624</v>
      </c>
      <c r="CF311" s="343">
        <v>1497</v>
      </c>
    </row>
    <row r="312" spans="1:84" x14ac:dyDescent="0.3">
      <c r="A312" s="342" t="s">
        <v>1569</v>
      </c>
      <c r="B312" s="342"/>
      <c r="C312" s="342"/>
      <c r="D312" s="343">
        <v>763</v>
      </c>
      <c r="E312" s="343">
        <v>653</v>
      </c>
      <c r="F312" s="343">
        <v>640</v>
      </c>
      <c r="G312" s="343">
        <v>976</v>
      </c>
      <c r="H312" s="343">
        <v>1226</v>
      </c>
      <c r="I312" s="343">
        <v>1275</v>
      </c>
      <c r="J312" s="343">
        <v>1346</v>
      </c>
      <c r="K312" s="343">
        <v>1360</v>
      </c>
      <c r="L312" s="343">
        <v>1359</v>
      </c>
      <c r="M312" s="343">
        <v>1401</v>
      </c>
      <c r="N312" s="343">
        <v>1343</v>
      </c>
      <c r="O312" s="343">
        <v>1379</v>
      </c>
      <c r="P312" s="343">
        <v>1400</v>
      </c>
      <c r="Q312" s="343">
        <v>1487</v>
      </c>
      <c r="R312" s="343">
        <v>1416</v>
      </c>
      <c r="S312" s="343">
        <v>1546</v>
      </c>
      <c r="T312" s="343">
        <v>1452</v>
      </c>
      <c r="U312" s="343">
        <v>1407</v>
      </c>
      <c r="V312" s="343">
        <v>1368</v>
      </c>
      <c r="W312" s="343">
        <v>1379</v>
      </c>
      <c r="X312" s="343">
        <v>1362</v>
      </c>
      <c r="Y312" s="343">
        <v>1418</v>
      </c>
      <c r="Z312" s="343">
        <v>1365</v>
      </c>
      <c r="AA312" s="343">
        <v>1407</v>
      </c>
      <c r="AB312" s="343">
        <v>1286</v>
      </c>
      <c r="AC312" s="343">
        <v>1210</v>
      </c>
      <c r="AD312" s="343">
        <v>1174</v>
      </c>
      <c r="AE312" s="343">
        <v>1348</v>
      </c>
      <c r="AF312" s="343">
        <v>1455</v>
      </c>
      <c r="AG312" s="343">
        <v>1561</v>
      </c>
      <c r="AH312" s="343">
        <v>1609</v>
      </c>
      <c r="AI312" s="343">
        <v>1518</v>
      </c>
      <c r="AJ312" s="343">
        <v>1545</v>
      </c>
      <c r="AK312" s="343">
        <v>1472</v>
      </c>
      <c r="AL312" s="343">
        <v>1496</v>
      </c>
      <c r="AM312" s="343">
        <v>1485</v>
      </c>
      <c r="AN312" s="343">
        <v>1599</v>
      </c>
      <c r="AO312" s="343">
        <v>1515</v>
      </c>
      <c r="AP312" s="343">
        <v>1641</v>
      </c>
      <c r="AQ312" s="343">
        <v>1648</v>
      </c>
      <c r="AR312" s="343">
        <v>1747</v>
      </c>
      <c r="AS312" s="343">
        <v>1721</v>
      </c>
      <c r="AT312" s="343">
        <v>1740</v>
      </c>
      <c r="AU312" s="343">
        <v>1718</v>
      </c>
      <c r="AV312" s="343">
        <v>1751</v>
      </c>
      <c r="AW312" s="343">
        <v>1814</v>
      </c>
      <c r="AX312" s="343">
        <v>1847</v>
      </c>
      <c r="AY312" s="343">
        <v>1864</v>
      </c>
      <c r="AZ312" s="343">
        <v>2021</v>
      </c>
      <c r="BA312" s="343">
        <v>1830</v>
      </c>
      <c r="BB312" s="343">
        <v>1766</v>
      </c>
      <c r="BC312" s="343">
        <v>1658</v>
      </c>
      <c r="BD312" s="343">
        <v>1662</v>
      </c>
      <c r="BE312" s="343">
        <v>1684</v>
      </c>
      <c r="BF312" s="343">
        <v>1722</v>
      </c>
      <c r="BG312" s="343">
        <v>1632</v>
      </c>
      <c r="BH312" s="343">
        <v>1592</v>
      </c>
      <c r="BI312" s="343">
        <v>1449</v>
      </c>
      <c r="BJ312" s="343">
        <v>1495</v>
      </c>
      <c r="BK312" s="343">
        <v>1413</v>
      </c>
      <c r="BL312" s="343">
        <v>1466</v>
      </c>
      <c r="BM312" s="343">
        <v>1568</v>
      </c>
      <c r="BN312" s="343">
        <v>1573</v>
      </c>
      <c r="BO312" s="343">
        <v>1626</v>
      </c>
      <c r="BP312" s="343">
        <v>1595</v>
      </c>
      <c r="BQ312" s="343">
        <v>1570</v>
      </c>
      <c r="BR312" s="343">
        <v>1583</v>
      </c>
      <c r="BS312" s="343">
        <v>1615</v>
      </c>
      <c r="BT312" s="343">
        <v>1564</v>
      </c>
      <c r="BU312" s="343">
        <v>1581</v>
      </c>
      <c r="BV312" s="343">
        <v>1616</v>
      </c>
      <c r="BW312" s="343">
        <v>1591</v>
      </c>
      <c r="BX312" s="343">
        <v>1645</v>
      </c>
      <c r="BY312" s="343">
        <v>1711</v>
      </c>
      <c r="BZ312" s="343">
        <v>1699</v>
      </c>
      <c r="CA312" s="343">
        <v>1708</v>
      </c>
      <c r="CB312" s="343">
        <v>1766</v>
      </c>
      <c r="CC312" s="343">
        <v>1724</v>
      </c>
      <c r="CD312" s="343">
        <v>1654</v>
      </c>
      <c r="CE312" s="343">
        <v>1631</v>
      </c>
      <c r="CF312" s="343">
        <v>1622</v>
      </c>
    </row>
    <row r="313" spans="1:84" x14ac:dyDescent="0.3">
      <c r="A313" s="342" t="s">
        <v>1570</v>
      </c>
      <c r="B313" s="342"/>
      <c r="C313" s="342"/>
      <c r="D313" s="343">
        <v>889</v>
      </c>
      <c r="E313" s="343">
        <v>740</v>
      </c>
      <c r="F313" s="343">
        <v>634</v>
      </c>
      <c r="G313" s="343">
        <v>620</v>
      </c>
      <c r="H313" s="343">
        <v>949</v>
      </c>
      <c r="I313" s="343">
        <v>1192</v>
      </c>
      <c r="J313" s="343">
        <v>1243</v>
      </c>
      <c r="K313" s="343">
        <v>1312</v>
      </c>
      <c r="L313" s="343">
        <v>1333</v>
      </c>
      <c r="M313" s="343">
        <v>1321</v>
      </c>
      <c r="N313" s="343">
        <v>1371</v>
      </c>
      <c r="O313" s="343">
        <v>1320</v>
      </c>
      <c r="P313" s="343">
        <v>1354</v>
      </c>
      <c r="Q313" s="343">
        <v>1363</v>
      </c>
      <c r="R313" s="343">
        <v>1461</v>
      </c>
      <c r="S313" s="343">
        <v>1391</v>
      </c>
      <c r="T313" s="343">
        <v>1522</v>
      </c>
      <c r="U313" s="343">
        <v>1418</v>
      </c>
      <c r="V313" s="343">
        <v>1382</v>
      </c>
      <c r="W313" s="343">
        <v>1352</v>
      </c>
      <c r="X313" s="343">
        <v>1353</v>
      </c>
      <c r="Y313" s="343">
        <v>1342</v>
      </c>
      <c r="Z313" s="343">
        <v>1391</v>
      </c>
      <c r="AA313" s="343">
        <v>1349</v>
      </c>
      <c r="AB313" s="343">
        <v>1383</v>
      </c>
      <c r="AC313" s="343">
        <v>1274</v>
      </c>
      <c r="AD313" s="343">
        <v>1189</v>
      </c>
      <c r="AE313" s="343">
        <v>1156</v>
      </c>
      <c r="AF313" s="343">
        <v>1326</v>
      </c>
      <c r="AG313" s="343">
        <v>1432</v>
      </c>
      <c r="AH313" s="343">
        <v>1538</v>
      </c>
      <c r="AI313" s="343">
        <v>1588</v>
      </c>
      <c r="AJ313" s="343">
        <v>1497</v>
      </c>
      <c r="AK313" s="343">
        <v>1524</v>
      </c>
      <c r="AL313" s="343">
        <v>1453</v>
      </c>
      <c r="AM313" s="343">
        <v>1477</v>
      </c>
      <c r="AN313" s="343">
        <v>1467</v>
      </c>
      <c r="AO313" s="343">
        <v>1580</v>
      </c>
      <c r="AP313" s="343">
        <v>1498</v>
      </c>
      <c r="AQ313" s="343">
        <v>1623</v>
      </c>
      <c r="AR313" s="343">
        <v>1630</v>
      </c>
      <c r="AS313" s="343">
        <v>1728</v>
      </c>
      <c r="AT313" s="343">
        <v>1705</v>
      </c>
      <c r="AU313" s="343">
        <v>1724</v>
      </c>
      <c r="AV313" s="343">
        <v>1703</v>
      </c>
      <c r="AW313" s="343">
        <v>1734</v>
      </c>
      <c r="AX313" s="343">
        <v>1799</v>
      </c>
      <c r="AY313" s="343">
        <v>1832</v>
      </c>
      <c r="AZ313" s="343">
        <v>1849</v>
      </c>
      <c r="BA313" s="343">
        <v>2008</v>
      </c>
      <c r="BB313" s="343">
        <v>1818</v>
      </c>
      <c r="BC313" s="343">
        <v>1755</v>
      </c>
      <c r="BD313" s="343">
        <v>1647</v>
      </c>
      <c r="BE313" s="343">
        <v>1652</v>
      </c>
      <c r="BF313" s="343">
        <v>1675</v>
      </c>
      <c r="BG313" s="343">
        <v>1713</v>
      </c>
      <c r="BH313" s="343">
        <v>1624</v>
      </c>
      <c r="BI313" s="343">
        <v>1585</v>
      </c>
      <c r="BJ313" s="343">
        <v>1441</v>
      </c>
      <c r="BK313" s="343">
        <v>1488</v>
      </c>
      <c r="BL313" s="343">
        <v>1405</v>
      </c>
      <c r="BM313" s="343">
        <v>1459</v>
      </c>
      <c r="BN313" s="343">
        <v>1560</v>
      </c>
      <c r="BO313" s="343">
        <v>1566</v>
      </c>
      <c r="BP313" s="343">
        <v>1620</v>
      </c>
      <c r="BQ313" s="343">
        <v>1590</v>
      </c>
      <c r="BR313" s="343">
        <v>1564</v>
      </c>
      <c r="BS313" s="343">
        <v>1577</v>
      </c>
      <c r="BT313" s="343">
        <v>1609</v>
      </c>
      <c r="BU313" s="343">
        <v>1558</v>
      </c>
      <c r="BV313" s="343">
        <v>1575</v>
      </c>
      <c r="BW313" s="343">
        <v>1609</v>
      </c>
      <c r="BX313" s="343">
        <v>1585</v>
      </c>
      <c r="BY313" s="343">
        <v>1640</v>
      </c>
      <c r="BZ313" s="343">
        <v>1706</v>
      </c>
      <c r="CA313" s="343">
        <v>1694</v>
      </c>
      <c r="CB313" s="343">
        <v>1704</v>
      </c>
      <c r="CC313" s="343">
        <v>1762</v>
      </c>
      <c r="CD313" s="343">
        <v>1720</v>
      </c>
      <c r="CE313" s="343">
        <v>1650</v>
      </c>
      <c r="CF313" s="343">
        <v>1628</v>
      </c>
    </row>
    <row r="314" spans="1:84" x14ac:dyDescent="0.3">
      <c r="A314" s="342" t="s">
        <v>1571</v>
      </c>
      <c r="B314" s="342"/>
      <c r="C314" s="342"/>
      <c r="D314" s="343">
        <v>1110</v>
      </c>
      <c r="E314" s="343">
        <v>862</v>
      </c>
      <c r="F314" s="343">
        <v>718</v>
      </c>
      <c r="G314" s="343">
        <v>610</v>
      </c>
      <c r="H314" s="343">
        <v>594</v>
      </c>
      <c r="I314" s="343">
        <v>918</v>
      </c>
      <c r="J314" s="343">
        <v>1167</v>
      </c>
      <c r="K314" s="343">
        <v>1220</v>
      </c>
      <c r="L314" s="343">
        <v>1270</v>
      </c>
      <c r="M314" s="343">
        <v>1298</v>
      </c>
      <c r="N314" s="343">
        <v>1290</v>
      </c>
      <c r="O314" s="343">
        <v>1345</v>
      </c>
      <c r="P314" s="343">
        <v>1282</v>
      </c>
      <c r="Q314" s="343">
        <v>1323</v>
      </c>
      <c r="R314" s="343">
        <v>1329</v>
      </c>
      <c r="S314" s="343">
        <v>1424</v>
      </c>
      <c r="T314" s="343">
        <v>1361</v>
      </c>
      <c r="U314" s="343">
        <v>1492</v>
      </c>
      <c r="V314" s="343">
        <v>1392</v>
      </c>
      <c r="W314" s="343">
        <v>1358</v>
      </c>
      <c r="X314" s="343">
        <v>1332</v>
      </c>
      <c r="Y314" s="343">
        <v>1334</v>
      </c>
      <c r="Z314" s="343">
        <v>1317</v>
      </c>
      <c r="AA314" s="343">
        <v>1371</v>
      </c>
      <c r="AB314" s="343">
        <v>1325</v>
      </c>
      <c r="AC314" s="343">
        <v>1364</v>
      </c>
      <c r="AD314" s="343">
        <v>1254</v>
      </c>
      <c r="AE314" s="343">
        <v>1170</v>
      </c>
      <c r="AF314" s="343">
        <v>1135</v>
      </c>
      <c r="AG314" s="343">
        <v>1302</v>
      </c>
      <c r="AH314" s="343">
        <v>1409</v>
      </c>
      <c r="AI314" s="343">
        <v>1512</v>
      </c>
      <c r="AJ314" s="343">
        <v>1561</v>
      </c>
      <c r="AK314" s="343">
        <v>1472</v>
      </c>
      <c r="AL314" s="343">
        <v>1500</v>
      </c>
      <c r="AM314" s="343">
        <v>1432</v>
      </c>
      <c r="AN314" s="343">
        <v>1454</v>
      </c>
      <c r="AO314" s="343">
        <v>1447</v>
      </c>
      <c r="AP314" s="343">
        <v>1557</v>
      </c>
      <c r="AQ314" s="343">
        <v>1477</v>
      </c>
      <c r="AR314" s="343">
        <v>1600</v>
      </c>
      <c r="AS314" s="343">
        <v>1609</v>
      </c>
      <c r="AT314" s="343">
        <v>1706</v>
      </c>
      <c r="AU314" s="343">
        <v>1683</v>
      </c>
      <c r="AV314" s="343">
        <v>1703</v>
      </c>
      <c r="AW314" s="343">
        <v>1683</v>
      </c>
      <c r="AX314" s="343">
        <v>1714</v>
      </c>
      <c r="AY314" s="343">
        <v>1779</v>
      </c>
      <c r="AZ314" s="343">
        <v>1812</v>
      </c>
      <c r="BA314" s="343">
        <v>1829</v>
      </c>
      <c r="BB314" s="343">
        <v>1985</v>
      </c>
      <c r="BC314" s="343">
        <v>1797</v>
      </c>
      <c r="BD314" s="343">
        <v>1736</v>
      </c>
      <c r="BE314" s="343">
        <v>1630</v>
      </c>
      <c r="BF314" s="343">
        <v>1636</v>
      </c>
      <c r="BG314" s="343">
        <v>1658</v>
      </c>
      <c r="BH314" s="343">
        <v>1696</v>
      </c>
      <c r="BI314" s="343">
        <v>1608</v>
      </c>
      <c r="BJ314" s="343">
        <v>1570</v>
      </c>
      <c r="BK314" s="343">
        <v>1427</v>
      </c>
      <c r="BL314" s="343">
        <v>1474</v>
      </c>
      <c r="BM314" s="343">
        <v>1392</v>
      </c>
      <c r="BN314" s="343">
        <v>1446</v>
      </c>
      <c r="BO314" s="343">
        <v>1546</v>
      </c>
      <c r="BP314" s="343">
        <v>1552</v>
      </c>
      <c r="BQ314" s="343">
        <v>1606</v>
      </c>
      <c r="BR314" s="343">
        <v>1576</v>
      </c>
      <c r="BS314" s="343">
        <v>1548</v>
      </c>
      <c r="BT314" s="343">
        <v>1561</v>
      </c>
      <c r="BU314" s="343">
        <v>1595</v>
      </c>
      <c r="BV314" s="343">
        <v>1542</v>
      </c>
      <c r="BW314" s="343">
        <v>1559</v>
      </c>
      <c r="BX314" s="343">
        <v>1594</v>
      </c>
      <c r="BY314" s="343">
        <v>1571</v>
      </c>
      <c r="BZ314" s="343">
        <v>1626</v>
      </c>
      <c r="CA314" s="343">
        <v>1692</v>
      </c>
      <c r="CB314" s="343">
        <v>1680</v>
      </c>
      <c r="CC314" s="343">
        <v>1690</v>
      </c>
      <c r="CD314" s="343">
        <v>1748</v>
      </c>
      <c r="CE314" s="343">
        <v>1706</v>
      </c>
      <c r="CF314" s="343">
        <v>1637</v>
      </c>
    </row>
    <row r="315" spans="1:84" x14ac:dyDescent="0.3">
      <c r="A315" s="342" t="s">
        <v>1572</v>
      </c>
      <c r="B315" s="342"/>
      <c r="C315" s="342"/>
      <c r="D315" s="343">
        <v>1090</v>
      </c>
      <c r="E315" s="343">
        <v>1076</v>
      </c>
      <c r="F315" s="343">
        <v>835</v>
      </c>
      <c r="G315" s="343">
        <v>699</v>
      </c>
      <c r="H315" s="343">
        <v>591</v>
      </c>
      <c r="I315" s="343">
        <v>566</v>
      </c>
      <c r="J315" s="343">
        <v>891</v>
      </c>
      <c r="K315" s="343">
        <v>1125</v>
      </c>
      <c r="L315" s="343">
        <v>1186</v>
      </c>
      <c r="M315" s="343">
        <v>1232</v>
      </c>
      <c r="N315" s="343">
        <v>1263</v>
      </c>
      <c r="O315" s="343">
        <v>1261</v>
      </c>
      <c r="P315" s="343">
        <v>1303</v>
      </c>
      <c r="Q315" s="343">
        <v>1262</v>
      </c>
      <c r="R315" s="343">
        <v>1278</v>
      </c>
      <c r="S315" s="343">
        <v>1303</v>
      </c>
      <c r="T315" s="343">
        <v>1388</v>
      </c>
      <c r="U315" s="343">
        <v>1326</v>
      </c>
      <c r="V315" s="343">
        <v>1454</v>
      </c>
      <c r="W315" s="343">
        <v>1360</v>
      </c>
      <c r="X315" s="343">
        <v>1322</v>
      </c>
      <c r="Y315" s="343">
        <v>1300</v>
      </c>
      <c r="Z315" s="343">
        <v>1311</v>
      </c>
      <c r="AA315" s="343">
        <v>1276</v>
      </c>
      <c r="AB315" s="343">
        <v>1349</v>
      </c>
      <c r="AC315" s="343">
        <v>1304</v>
      </c>
      <c r="AD315" s="343">
        <v>1334</v>
      </c>
      <c r="AE315" s="343">
        <v>1229</v>
      </c>
      <c r="AF315" s="343">
        <v>1147</v>
      </c>
      <c r="AG315" s="343">
        <v>1112</v>
      </c>
      <c r="AH315" s="343">
        <v>1276</v>
      </c>
      <c r="AI315" s="343">
        <v>1383</v>
      </c>
      <c r="AJ315" s="343">
        <v>1484</v>
      </c>
      <c r="AK315" s="343">
        <v>1533</v>
      </c>
      <c r="AL315" s="343">
        <v>1446</v>
      </c>
      <c r="AM315" s="343">
        <v>1474</v>
      </c>
      <c r="AN315" s="343">
        <v>1409</v>
      </c>
      <c r="AO315" s="343">
        <v>1429</v>
      </c>
      <c r="AP315" s="343">
        <v>1424</v>
      </c>
      <c r="AQ315" s="343">
        <v>1531</v>
      </c>
      <c r="AR315" s="343">
        <v>1455</v>
      </c>
      <c r="AS315" s="343">
        <v>1575</v>
      </c>
      <c r="AT315" s="343">
        <v>1584</v>
      </c>
      <c r="AU315" s="343">
        <v>1681</v>
      </c>
      <c r="AV315" s="343">
        <v>1660</v>
      </c>
      <c r="AW315" s="343">
        <v>1680</v>
      </c>
      <c r="AX315" s="343">
        <v>1660</v>
      </c>
      <c r="AY315" s="343">
        <v>1691</v>
      </c>
      <c r="AZ315" s="343">
        <v>1756</v>
      </c>
      <c r="BA315" s="343">
        <v>1789</v>
      </c>
      <c r="BB315" s="343">
        <v>1806</v>
      </c>
      <c r="BC315" s="343">
        <v>1962</v>
      </c>
      <c r="BD315" s="343">
        <v>1776</v>
      </c>
      <c r="BE315" s="343">
        <v>1716</v>
      </c>
      <c r="BF315" s="343">
        <v>1611</v>
      </c>
      <c r="BG315" s="343">
        <v>1617</v>
      </c>
      <c r="BH315" s="343">
        <v>1639</v>
      </c>
      <c r="BI315" s="343">
        <v>1677</v>
      </c>
      <c r="BJ315" s="343">
        <v>1591</v>
      </c>
      <c r="BK315" s="343">
        <v>1554</v>
      </c>
      <c r="BL315" s="343">
        <v>1411</v>
      </c>
      <c r="BM315" s="343">
        <v>1458</v>
      </c>
      <c r="BN315" s="343">
        <v>1376</v>
      </c>
      <c r="BO315" s="343">
        <v>1430</v>
      </c>
      <c r="BP315" s="343">
        <v>1531</v>
      </c>
      <c r="BQ315" s="343">
        <v>1537</v>
      </c>
      <c r="BR315" s="343">
        <v>1592</v>
      </c>
      <c r="BS315" s="343">
        <v>1561</v>
      </c>
      <c r="BT315" s="343">
        <v>1532</v>
      </c>
      <c r="BU315" s="343">
        <v>1545</v>
      </c>
      <c r="BV315" s="343">
        <v>1581</v>
      </c>
      <c r="BW315" s="343">
        <v>1526</v>
      </c>
      <c r="BX315" s="343">
        <v>1544</v>
      </c>
      <c r="BY315" s="343">
        <v>1579</v>
      </c>
      <c r="BZ315" s="343">
        <v>1556</v>
      </c>
      <c r="CA315" s="343">
        <v>1613</v>
      </c>
      <c r="CB315" s="343">
        <v>1679</v>
      </c>
      <c r="CC315" s="343">
        <v>1666</v>
      </c>
      <c r="CD315" s="343">
        <v>1676</v>
      </c>
      <c r="CE315" s="343">
        <v>1734</v>
      </c>
      <c r="CF315" s="343">
        <v>1693</v>
      </c>
    </row>
    <row r="316" spans="1:84" x14ac:dyDescent="0.3">
      <c r="A316" s="342" t="s">
        <v>1573</v>
      </c>
      <c r="B316" s="342"/>
      <c r="C316" s="342"/>
      <c r="D316" s="343">
        <v>1025</v>
      </c>
      <c r="E316" s="343">
        <v>1059</v>
      </c>
      <c r="F316" s="343">
        <v>1034</v>
      </c>
      <c r="G316" s="343">
        <v>795</v>
      </c>
      <c r="H316" s="343">
        <v>677</v>
      </c>
      <c r="I316" s="343">
        <v>565</v>
      </c>
      <c r="J316" s="343">
        <v>545</v>
      </c>
      <c r="K316" s="343">
        <v>865</v>
      </c>
      <c r="L316" s="343">
        <v>1077</v>
      </c>
      <c r="M316" s="343">
        <v>1154</v>
      </c>
      <c r="N316" s="343">
        <v>1186</v>
      </c>
      <c r="O316" s="343">
        <v>1215</v>
      </c>
      <c r="P316" s="343">
        <v>1227</v>
      </c>
      <c r="Q316" s="343">
        <v>1262</v>
      </c>
      <c r="R316" s="343">
        <v>1227</v>
      </c>
      <c r="S316" s="343">
        <v>1243</v>
      </c>
      <c r="T316" s="343">
        <v>1278</v>
      </c>
      <c r="U316" s="343">
        <v>1341</v>
      </c>
      <c r="V316" s="343">
        <v>1291</v>
      </c>
      <c r="W316" s="343">
        <v>1412</v>
      </c>
      <c r="X316" s="343">
        <v>1326</v>
      </c>
      <c r="Y316" s="343">
        <v>1280</v>
      </c>
      <c r="Z316" s="343">
        <v>1268</v>
      </c>
      <c r="AA316" s="343">
        <v>1277</v>
      </c>
      <c r="AB316" s="343">
        <v>1242</v>
      </c>
      <c r="AC316" s="343">
        <v>1312</v>
      </c>
      <c r="AD316" s="343">
        <v>1274</v>
      </c>
      <c r="AE316" s="343">
        <v>1299</v>
      </c>
      <c r="AF316" s="343">
        <v>1201</v>
      </c>
      <c r="AG316" s="343">
        <v>1121</v>
      </c>
      <c r="AH316" s="343">
        <v>1087</v>
      </c>
      <c r="AI316" s="343">
        <v>1248</v>
      </c>
      <c r="AJ316" s="343">
        <v>1350</v>
      </c>
      <c r="AK316" s="343">
        <v>1449</v>
      </c>
      <c r="AL316" s="343">
        <v>1498</v>
      </c>
      <c r="AM316" s="343">
        <v>1412</v>
      </c>
      <c r="AN316" s="343">
        <v>1441</v>
      </c>
      <c r="AO316" s="343">
        <v>1378</v>
      </c>
      <c r="AP316" s="343">
        <v>1398</v>
      </c>
      <c r="AQ316" s="343">
        <v>1395</v>
      </c>
      <c r="AR316" s="343">
        <v>1499</v>
      </c>
      <c r="AS316" s="343">
        <v>1426</v>
      </c>
      <c r="AT316" s="343">
        <v>1545</v>
      </c>
      <c r="AU316" s="343">
        <v>1556</v>
      </c>
      <c r="AV316" s="343">
        <v>1653</v>
      </c>
      <c r="AW316" s="343">
        <v>1633</v>
      </c>
      <c r="AX316" s="343">
        <v>1653</v>
      </c>
      <c r="AY316" s="343">
        <v>1634</v>
      </c>
      <c r="AZ316" s="343">
        <v>1665</v>
      </c>
      <c r="BA316" s="343">
        <v>1730</v>
      </c>
      <c r="BB316" s="343">
        <v>1762</v>
      </c>
      <c r="BC316" s="343">
        <v>1779</v>
      </c>
      <c r="BD316" s="343">
        <v>1932</v>
      </c>
      <c r="BE316" s="343">
        <v>1750</v>
      </c>
      <c r="BF316" s="343">
        <v>1691</v>
      </c>
      <c r="BG316" s="343">
        <v>1587</v>
      </c>
      <c r="BH316" s="343">
        <v>1594</v>
      </c>
      <c r="BI316" s="343">
        <v>1616</v>
      </c>
      <c r="BJ316" s="343">
        <v>1654</v>
      </c>
      <c r="BK316" s="343">
        <v>1569</v>
      </c>
      <c r="BL316" s="343">
        <v>1532</v>
      </c>
      <c r="BM316" s="343">
        <v>1391</v>
      </c>
      <c r="BN316" s="343">
        <v>1438</v>
      </c>
      <c r="BO316" s="343">
        <v>1358</v>
      </c>
      <c r="BP316" s="343">
        <v>1411</v>
      </c>
      <c r="BQ316" s="343">
        <v>1511</v>
      </c>
      <c r="BR316" s="343">
        <v>1516</v>
      </c>
      <c r="BS316" s="343">
        <v>1572</v>
      </c>
      <c r="BT316" s="343">
        <v>1542</v>
      </c>
      <c r="BU316" s="343">
        <v>1511</v>
      </c>
      <c r="BV316" s="343">
        <v>1525</v>
      </c>
      <c r="BW316" s="343">
        <v>1563</v>
      </c>
      <c r="BX316" s="343">
        <v>1507</v>
      </c>
      <c r="BY316" s="343">
        <v>1524</v>
      </c>
      <c r="BZ316" s="343">
        <v>1561</v>
      </c>
      <c r="CA316" s="343">
        <v>1537</v>
      </c>
      <c r="CB316" s="343">
        <v>1596</v>
      </c>
      <c r="CC316" s="343">
        <v>1662</v>
      </c>
      <c r="CD316" s="343">
        <v>1649</v>
      </c>
      <c r="CE316" s="343">
        <v>1659</v>
      </c>
      <c r="CF316" s="343">
        <v>1717</v>
      </c>
    </row>
    <row r="317" spans="1:84" x14ac:dyDescent="0.3">
      <c r="A317" s="342" t="s">
        <v>1574</v>
      </c>
      <c r="B317" s="342"/>
      <c r="C317" s="342"/>
      <c r="D317" s="343">
        <v>876</v>
      </c>
      <c r="E317" s="343">
        <v>986</v>
      </c>
      <c r="F317" s="343">
        <v>990</v>
      </c>
      <c r="G317" s="343">
        <v>980</v>
      </c>
      <c r="H317" s="343">
        <v>763</v>
      </c>
      <c r="I317" s="343">
        <v>643</v>
      </c>
      <c r="J317" s="343">
        <v>528</v>
      </c>
      <c r="K317" s="343">
        <v>526</v>
      </c>
      <c r="L317" s="343">
        <v>828</v>
      </c>
      <c r="M317" s="343">
        <v>1038</v>
      </c>
      <c r="N317" s="343">
        <v>1117</v>
      </c>
      <c r="O317" s="343">
        <v>1156</v>
      </c>
      <c r="P317" s="343">
        <v>1190</v>
      </c>
      <c r="Q317" s="343">
        <v>1184</v>
      </c>
      <c r="R317" s="343">
        <v>1217</v>
      </c>
      <c r="S317" s="343">
        <v>1195</v>
      </c>
      <c r="T317" s="343">
        <v>1210</v>
      </c>
      <c r="U317" s="343">
        <v>1239</v>
      </c>
      <c r="V317" s="343">
        <v>1297</v>
      </c>
      <c r="W317" s="343">
        <v>1250</v>
      </c>
      <c r="X317" s="343">
        <v>1375</v>
      </c>
      <c r="Y317" s="343">
        <v>1295</v>
      </c>
      <c r="Z317" s="343">
        <v>1236</v>
      </c>
      <c r="AA317" s="343">
        <v>1226</v>
      </c>
      <c r="AB317" s="343">
        <v>1246</v>
      </c>
      <c r="AC317" s="343">
        <v>1206</v>
      </c>
      <c r="AD317" s="343">
        <v>1277</v>
      </c>
      <c r="AE317" s="343">
        <v>1240</v>
      </c>
      <c r="AF317" s="343">
        <v>1264</v>
      </c>
      <c r="AG317" s="343">
        <v>1170</v>
      </c>
      <c r="AH317" s="343">
        <v>1094</v>
      </c>
      <c r="AI317" s="343">
        <v>1061</v>
      </c>
      <c r="AJ317" s="343">
        <v>1220</v>
      </c>
      <c r="AK317" s="343">
        <v>1317</v>
      </c>
      <c r="AL317" s="343">
        <v>1416</v>
      </c>
      <c r="AM317" s="343">
        <v>1467</v>
      </c>
      <c r="AN317" s="343">
        <v>1382</v>
      </c>
      <c r="AO317" s="343">
        <v>1411</v>
      </c>
      <c r="AP317" s="343">
        <v>1351</v>
      </c>
      <c r="AQ317" s="343">
        <v>1371</v>
      </c>
      <c r="AR317" s="343">
        <v>1369</v>
      </c>
      <c r="AS317" s="343">
        <v>1471</v>
      </c>
      <c r="AT317" s="343">
        <v>1401</v>
      </c>
      <c r="AU317" s="343">
        <v>1517</v>
      </c>
      <c r="AV317" s="343">
        <v>1531</v>
      </c>
      <c r="AW317" s="343">
        <v>1627</v>
      </c>
      <c r="AX317" s="343">
        <v>1608</v>
      </c>
      <c r="AY317" s="343">
        <v>1628</v>
      </c>
      <c r="AZ317" s="343">
        <v>1610</v>
      </c>
      <c r="BA317" s="343">
        <v>1640</v>
      </c>
      <c r="BB317" s="343">
        <v>1705</v>
      </c>
      <c r="BC317" s="343">
        <v>1737</v>
      </c>
      <c r="BD317" s="343">
        <v>1755</v>
      </c>
      <c r="BE317" s="343">
        <v>1906</v>
      </c>
      <c r="BF317" s="343">
        <v>1728</v>
      </c>
      <c r="BG317" s="343">
        <v>1670</v>
      </c>
      <c r="BH317" s="343">
        <v>1567</v>
      </c>
      <c r="BI317" s="343">
        <v>1574</v>
      </c>
      <c r="BJ317" s="343">
        <v>1598</v>
      </c>
      <c r="BK317" s="343">
        <v>1637</v>
      </c>
      <c r="BL317" s="343">
        <v>1551</v>
      </c>
      <c r="BM317" s="343">
        <v>1514</v>
      </c>
      <c r="BN317" s="343">
        <v>1376</v>
      </c>
      <c r="BO317" s="343">
        <v>1423</v>
      </c>
      <c r="BP317" s="343">
        <v>1345</v>
      </c>
      <c r="BQ317" s="343">
        <v>1396</v>
      </c>
      <c r="BR317" s="343">
        <v>1496</v>
      </c>
      <c r="BS317" s="343">
        <v>1501</v>
      </c>
      <c r="BT317" s="343">
        <v>1556</v>
      </c>
      <c r="BU317" s="343">
        <v>1528</v>
      </c>
      <c r="BV317" s="343">
        <v>1496</v>
      </c>
      <c r="BW317" s="343">
        <v>1510</v>
      </c>
      <c r="BX317" s="343">
        <v>1549</v>
      </c>
      <c r="BY317" s="343">
        <v>1494</v>
      </c>
      <c r="BZ317" s="343">
        <v>1512</v>
      </c>
      <c r="CA317" s="343">
        <v>1549</v>
      </c>
      <c r="CB317" s="343">
        <v>1525</v>
      </c>
      <c r="CC317" s="343">
        <v>1583</v>
      </c>
      <c r="CD317" s="343">
        <v>1648</v>
      </c>
      <c r="CE317" s="343">
        <v>1636</v>
      </c>
      <c r="CF317" s="343">
        <v>1648</v>
      </c>
    </row>
    <row r="318" spans="1:84" x14ac:dyDescent="0.3">
      <c r="A318" s="342" t="s">
        <v>1575</v>
      </c>
      <c r="B318" s="342"/>
      <c r="C318" s="342"/>
      <c r="D318" s="343">
        <v>908</v>
      </c>
      <c r="E318" s="343">
        <v>824</v>
      </c>
      <c r="F318" s="343">
        <v>933</v>
      </c>
      <c r="G318" s="343">
        <v>938</v>
      </c>
      <c r="H318" s="343">
        <v>913</v>
      </c>
      <c r="I318" s="343">
        <v>720</v>
      </c>
      <c r="J318" s="343">
        <v>608</v>
      </c>
      <c r="K318" s="343">
        <v>508</v>
      </c>
      <c r="L318" s="343">
        <v>492</v>
      </c>
      <c r="M318" s="343">
        <v>800</v>
      </c>
      <c r="N318" s="343">
        <v>994</v>
      </c>
      <c r="O318" s="343">
        <v>1078</v>
      </c>
      <c r="P318" s="343">
        <v>1107</v>
      </c>
      <c r="Q318" s="343">
        <v>1139</v>
      </c>
      <c r="R318" s="343">
        <v>1146</v>
      </c>
      <c r="S318" s="343">
        <v>1161</v>
      </c>
      <c r="T318" s="343">
        <v>1157</v>
      </c>
      <c r="U318" s="343">
        <v>1170</v>
      </c>
      <c r="V318" s="343">
        <v>1184</v>
      </c>
      <c r="W318" s="343">
        <v>1257</v>
      </c>
      <c r="X318" s="343">
        <v>1207</v>
      </c>
      <c r="Y318" s="343">
        <v>1327</v>
      </c>
      <c r="Z318" s="343">
        <v>1249</v>
      </c>
      <c r="AA318" s="343">
        <v>1196</v>
      </c>
      <c r="AB318" s="343">
        <v>1172</v>
      </c>
      <c r="AC318" s="343">
        <v>1198</v>
      </c>
      <c r="AD318" s="343">
        <v>1178</v>
      </c>
      <c r="AE318" s="343">
        <v>1237</v>
      </c>
      <c r="AF318" s="343">
        <v>1202</v>
      </c>
      <c r="AG318" s="343">
        <v>1226</v>
      </c>
      <c r="AH318" s="343">
        <v>1137</v>
      </c>
      <c r="AI318" s="343">
        <v>1064</v>
      </c>
      <c r="AJ318" s="343">
        <v>1033</v>
      </c>
      <c r="AK318" s="343">
        <v>1187</v>
      </c>
      <c r="AL318" s="343">
        <v>1282</v>
      </c>
      <c r="AM318" s="343">
        <v>1379</v>
      </c>
      <c r="AN318" s="343">
        <v>1430</v>
      </c>
      <c r="AO318" s="343">
        <v>1348</v>
      </c>
      <c r="AP318" s="343">
        <v>1377</v>
      </c>
      <c r="AQ318" s="343">
        <v>1320</v>
      </c>
      <c r="AR318" s="343">
        <v>1339</v>
      </c>
      <c r="AS318" s="343">
        <v>1338</v>
      </c>
      <c r="AT318" s="343">
        <v>1438</v>
      </c>
      <c r="AU318" s="343">
        <v>1370</v>
      </c>
      <c r="AV318" s="343">
        <v>1485</v>
      </c>
      <c r="AW318" s="343">
        <v>1499</v>
      </c>
      <c r="AX318" s="343">
        <v>1594</v>
      </c>
      <c r="AY318" s="343">
        <v>1576</v>
      </c>
      <c r="AZ318" s="343">
        <v>1597</v>
      </c>
      <c r="BA318" s="343">
        <v>1580</v>
      </c>
      <c r="BB318" s="343">
        <v>1610</v>
      </c>
      <c r="BC318" s="343">
        <v>1674</v>
      </c>
      <c r="BD318" s="343">
        <v>1707</v>
      </c>
      <c r="BE318" s="343">
        <v>1725</v>
      </c>
      <c r="BF318" s="343">
        <v>1874</v>
      </c>
      <c r="BG318" s="343">
        <v>1700</v>
      </c>
      <c r="BH318" s="343">
        <v>1643</v>
      </c>
      <c r="BI318" s="343">
        <v>1542</v>
      </c>
      <c r="BJ318" s="343">
        <v>1550</v>
      </c>
      <c r="BK318" s="343">
        <v>1574</v>
      </c>
      <c r="BL318" s="343">
        <v>1613</v>
      </c>
      <c r="BM318" s="343">
        <v>1528</v>
      </c>
      <c r="BN318" s="343">
        <v>1492</v>
      </c>
      <c r="BO318" s="343">
        <v>1357</v>
      </c>
      <c r="BP318" s="343">
        <v>1402</v>
      </c>
      <c r="BQ318" s="343">
        <v>1326</v>
      </c>
      <c r="BR318" s="343">
        <v>1377</v>
      </c>
      <c r="BS318" s="343">
        <v>1476</v>
      </c>
      <c r="BT318" s="343">
        <v>1481</v>
      </c>
      <c r="BU318" s="343">
        <v>1536</v>
      </c>
      <c r="BV318" s="343">
        <v>1509</v>
      </c>
      <c r="BW318" s="343">
        <v>1477</v>
      </c>
      <c r="BX318" s="343">
        <v>1492</v>
      </c>
      <c r="BY318" s="343">
        <v>1531</v>
      </c>
      <c r="BZ318" s="343">
        <v>1477</v>
      </c>
      <c r="CA318" s="343">
        <v>1495</v>
      </c>
      <c r="CB318" s="343">
        <v>1532</v>
      </c>
      <c r="CC318" s="343">
        <v>1508</v>
      </c>
      <c r="CD318" s="343">
        <v>1566</v>
      </c>
      <c r="CE318" s="343">
        <v>1631</v>
      </c>
      <c r="CF318" s="343">
        <v>1619</v>
      </c>
    </row>
    <row r="319" spans="1:84" x14ac:dyDescent="0.3">
      <c r="A319" s="342" t="s">
        <v>1576</v>
      </c>
      <c r="B319" s="342"/>
      <c r="C319" s="342"/>
      <c r="D319" s="343">
        <v>804</v>
      </c>
      <c r="E319" s="343">
        <v>862</v>
      </c>
      <c r="F319" s="343">
        <v>774</v>
      </c>
      <c r="G319" s="343">
        <v>889</v>
      </c>
      <c r="H319" s="343">
        <v>872</v>
      </c>
      <c r="I319" s="343">
        <v>866</v>
      </c>
      <c r="J319" s="343">
        <v>684</v>
      </c>
      <c r="K319" s="343">
        <v>584</v>
      </c>
      <c r="L319" s="343">
        <v>479</v>
      </c>
      <c r="M319" s="343">
        <v>469</v>
      </c>
      <c r="N319" s="343">
        <v>772</v>
      </c>
      <c r="O319" s="343">
        <v>941</v>
      </c>
      <c r="P319" s="343">
        <v>1028</v>
      </c>
      <c r="Q319" s="343">
        <v>1057</v>
      </c>
      <c r="R319" s="343">
        <v>1089</v>
      </c>
      <c r="S319" s="343">
        <v>1097</v>
      </c>
      <c r="T319" s="343">
        <v>1134</v>
      </c>
      <c r="U319" s="343">
        <v>1103</v>
      </c>
      <c r="V319" s="343">
        <v>1140</v>
      </c>
      <c r="W319" s="343">
        <v>1141</v>
      </c>
      <c r="X319" s="343">
        <v>1199</v>
      </c>
      <c r="Y319" s="343">
        <v>1164</v>
      </c>
      <c r="Z319" s="343">
        <v>1269</v>
      </c>
      <c r="AA319" s="343">
        <v>1188</v>
      </c>
      <c r="AB319" s="343">
        <v>1147</v>
      </c>
      <c r="AC319" s="343">
        <v>1135</v>
      </c>
      <c r="AD319" s="343">
        <v>1153</v>
      </c>
      <c r="AE319" s="343">
        <v>1139</v>
      </c>
      <c r="AF319" s="343">
        <v>1198</v>
      </c>
      <c r="AG319" s="343">
        <v>1162</v>
      </c>
      <c r="AH319" s="343">
        <v>1187</v>
      </c>
      <c r="AI319" s="343">
        <v>1102</v>
      </c>
      <c r="AJ319" s="343">
        <v>1033</v>
      </c>
      <c r="AK319" s="343">
        <v>1003</v>
      </c>
      <c r="AL319" s="343">
        <v>1153</v>
      </c>
      <c r="AM319" s="343">
        <v>1244</v>
      </c>
      <c r="AN319" s="343">
        <v>1339</v>
      </c>
      <c r="AO319" s="343">
        <v>1388</v>
      </c>
      <c r="AP319" s="343">
        <v>1310</v>
      </c>
      <c r="AQ319" s="343">
        <v>1339</v>
      </c>
      <c r="AR319" s="343">
        <v>1284</v>
      </c>
      <c r="AS319" s="343">
        <v>1303</v>
      </c>
      <c r="AT319" s="343">
        <v>1303</v>
      </c>
      <c r="AU319" s="343">
        <v>1401</v>
      </c>
      <c r="AV319" s="343">
        <v>1336</v>
      </c>
      <c r="AW319" s="343">
        <v>1450</v>
      </c>
      <c r="AX319" s="343">
        <v>1464</v>
      </c>
      <c r="AY319" s="343">
        <v>1557</v>
      </c>
      <c r="AZ319" s="343">
        <v>1540</v>
      </c>
      <c r="BA319" s="343">
        <v>1562</v>
      </c>
      <c r="BB319" s="343">
        <v>1546</v>
      </c>
      <c r="BC319" s="343">
        <v>1577</v>
      </c>
      <c r="BD319" s="343">
        <v>1639</v>
      </c>
      <c r="BE319" s="343">
        <v>1673</v>
      </c>
      <c r="BF319" s="343">
        <v>1692</v>
      </c>
      <c r="BG319" s="343">
        <v>1838</v>
      </c>
      <c r="BH319" s="343">
        <v>1668</v>
      </c>
      <c r="BI319" s="343">
        <v>1613</v>
      </c>
      <c r="BJ319" s="343">
        <v>1515</v>
      </c>
      <c r="BK319" s="343">
        <v>1523</v>
      </c>
      <c r="BL319" s="343">
        <v>1547</v>
      </c>
      <c r="BM319" s="343">
        <v>1585</v>
      </c>
      <c r="BN319" s="343">
        <v>1503</v>
      </c>
      <c r="BO319" s="343">
        <v>1468</v>
      </c>
      <c r="BP319" s="343">
        <v>1334</v>
      </c>
      <c r="BQ319" s="343">
        <v>1379</v>
      </c>
      <c r="BR319" s="343">
        <v>1305</v>
      </c>
      <c r="BS319" s="343">
        <v>1355</v>
      </c>
      <c r="BT319" s="343">
        <v>1454</v>
      </c>
      <c r="BU319" s="343">
        <v>1458</v>
      </c>
      <c r="BV319" s="343">
        <v>1513</v>
      </c>
      <c r="BW319" s="343">
        <v>1488</v>
      </c>
      <c r="BX319" s="343">
        <v>1457</v>
      </c>
      <c r="BY319" s="343">
        <v>1472</v>
      </c>
      <c r="BZ319" s="343">
        <v>1510</v>
      </c>
      <c r="CA319" s="343">
        <v>1457</v>
      </c>
      <c r="CB319" s="343">
        <v>1476</v>
      </c>
      <c r="CC319" s="343">
        <v>1512</v>
      </c>
      <c r="CD319" s="343">
        <v>1490</v>
      </c>
      <c r="CE319" s="343">
        <v>1547</v>
      </c>
      <c r="CF319" s="343">
        <v>1611</v>
      </c>
    </row>
    <row r="320" spans="1:84" x14ac:dyDescent="0.3">
      <c r="A320" s="342" t="s">
        <v>1577</v>
      </c>
      <c r="B320" s="342"/>
      <c r="C320" s="342"/>
      <c r="D320" s="343">
        <v>751</v>
      </c>
      <c r="E320" s="343">
        <v>751</v>
      </c>
      <c r="F320" s="343">
        <v>802</v>
      </c>
      <c r="G320" s="343">
        <v>726</v>
      </c>
      <c r="H320" s="343">
        <v>838</v>
      </c>
      <c r="I320" s="343">
        <v>820</v>
      </c>
      <c r="J320" s="343">
        <v>803</v>
      </c>
      <c r="K320" s="343">
        <v>633</v>
      </c>
      <c r="L320" s="343">
        <v>555</v>
      </c>
      <c r="M320" s="343">
        <v>448</v>
      </c>
      <c r="N320" s="343">
        <v>440</v>
      </c>
      <c r="O320" s="343">
        <v>726</v>
      </c>
      <c r="P320" s="343">
        <v>874</v>
      </c>
      <c r="Q320" s="343">
        <v>970</v>
      </c>
      <c r="R320" s="343">
        <v>1002</v>
      </c>
      <c r="S320" s="343">
        <v>1033</v>
      </c>
      <c r="T320" s="343">
        <v>1050</v>
      </c>
      <c r="U320" s="343">
        <v>1074</v>
      </c>
      <c r="V320" s="343">
        <v>1058</v>
      </c>
      <c r="W320" s="343">
        <v>1089</v>
      </c>
      <c r="X320" s="343">
        <v>1078</v>
      </c>
      <c r="Y320" s="343">
        <v>1160</v>
      </c>
      <c r="Z320" s="343">
        <v>1122</v>
      </c>
      <c r="AA320" s="343">
        <v>1217</v>
      </c>
      <c r="AB320" s="343">
        <v>1138</v>
      </c>
      <c r="AC320" s="343">
        <v>1108</v>
      </c>
      <c r="AD320" s="343">
        <v>1100</v>
      </c>
      <c r="AE320" s="343">
        <v>1107</v>
      </c>
      <c r="AF320" s="343">
        <v>1094</v>
      </c>
      <c r="AG320" s="343">
        <v>1152</v>
      </c>
      <c r="AH320" s="343">
        <v>1119</v>
      </c>
      <c r="AI320" s="343">
        <v>1141</v>
      </c>
      <c r="AJ320" s="343">
        <v>1063</v>
      </c>
      <c r="AK320" s="343">
        <v>998</v>
      </c>
      <c r="AL320" s="343">
        <v>970</v>
      </c>
      <c r="AM320" s="343">
        <v>1113</v>
      </c>
      <c r="AN320" s="343">
        <v>1202</v>
      </c>
      <c r="AO320" s="343">
        <v>1294</v>
      </c>
      <c r="AP320" s="343">
        <v>1342</v>
      </c>
      <c r="AQ320" s="343">
        <v>1267</v>
      </c>
      <c r="AR320" s="343">
        <v>1297</v>
      </c>
      <c r="AS320" s="343">
        <v>1245</v>
      </c>
      <c r="AT320" s="343">
        <v>1264</v>
      </c>
      <c r="AU320" s="343">
        <v>1264</v>
      </c>
      <c r="AV320" s="343">
        <v>1361</v>
      </c>
      <c r="AW320" s="343">
        <v>1299</v>
      </c>
      <c r="AX320" s="343">
        <v>1410</v>
      </c>
      <c r="AY320" s="343">
        <v>1425</v>
      </c>
      <c r="AZ320" s="343">
        <v>1517</v>
      </c>
      <c r="BA320" s="343">
        <v>1501</v>
      </c>
      <c r="BB320" s="343">
        <v>1524</v>
      </c>
      <c r="BC320" s="343">
        <v>1509</v>
      </c>
      <c r="BD320" s="343">
        <v>1540</v>
      </c>
      <c r="BE320" s="343">
        <v>1601</v>
      </c>
      <c r="BF320" s="343">
        <v>1634</v>
      </c>
      <c r="BG320" s="343">
        <v>1655</v>
      </c>
      <c r="BH320" s="343">
        <v>1798</v>
      </c>
      <c r="BI320" s="343">
        <v>1632</v>
      </c>
      <c r="BJ320" s="343">
        <v>1579</v>
      </c>
      <c r="BK320" s="343">
        <v>1484</v>
      </c>
      <c r="BL320" s="343">
        <v>1492</v>
      </c>
      <c r="BM320" s="343">
        <v>1516</v>
      </c>
      <c r="BN320" s="343">
        <v>1554</v>
      </c>
      <c r="BO320" s="343">
        <v>1474</v>
      </c>
      <c r="BP320" s="343">
        <v>1440</v>
      </c>
      <c r="BQ320" s="343">
        <v>1308</v>
      </c>
      <c r="BR320" s="343">
        <v>1353</v>
      </c>
      <c r="BS320" s="343">
        <v>1281</v>
      </c>
      <c r="BT320" s="343">
        <v>1331</v>
      </c>
      <c r="BU320" s="343">
        <v>1428</v>
      </c>
      <c r="BV320" s="343">
        <v>1433</v>
      </c>
      <c r="BW320" s="343">
        <v>1488</v>
      </c>
      <c r="BX320" s="343">
        <v>1463</v>
      </c>
      <c r="BY320" s="343">
        <v>1433</v>
      </c>
      <c r="BZ320" s="343">
        <v>1449</v>
      </c>
      <c r="CA320" s="343">
        <v>1486</v>
      </c>
      <c r="CB320" s="343">
        <v>1435</v>
      </c>
      <c r="CC320" s="343">
        <v>1454</v>
      </c>
      <c r="CD320" s="343">
        <v>1490</v>
      </c>
      <c r="CE320" s="343">
        <v>1469</v>
      </c>
      <c r="CF320" s="343">
        <v>1525</v>
      </c>
    </row>
    <row r="321" spans="1:84" x14ac:dyDescent="0.3">
      <c r="A321" s="342" t="s">
        <v>1578</v>
      </c>
      <c r="B321" s="342"/>
      <c r="C321" s="342"/>
      <c r="D321" s="343">
        <v>631</v>
      </c>
      <c r="E321" s="343">
        <v>697</v>
      </c>
      <c r="F321" s="343">
        <v>692</v>
      </c>
      <c r="G321" s="343">
        <v>752</v>
      </c>
      <c r="H321" s="343">
        <v>678</v>
      </c>
      <c r="I321" s="343">
        <v>783</v>
      </c>
      <c r="J321" s="343">
        <v>769</v>
      </c>
      <c r="K321" s="343">
        <v>745</v>
      </c>
      <c r="L321" s="343">
        <v>594</v>
      </c>
      <c r="M321" s="343">
        <v>528</v>
      </c>
      <c r="N321" s="343">
        <v>418</v>
      </c>
      <c r="O321" s="343">
        <v>410</v>
      </c>
      <c r="P321" s="343">
        <v>673</v>
      </c>
      <c r="Q321" s="343">
        <v>812</v>
      </c>
      <c r="R321" s="343">
        <v>911</v>
      </c>
      <c r="S321" s="343">
        <v>953</v>
      </c>
      <c r="T321" s="343">
        <v>982</v>
      </c>
      <c r="U321" s="343">
        <v>977</v>
      </c>
      <c r="V321" s="343">
        <v>1015</v>
      </c>
      <c r="W321" s="343">
        <v>992</v>
      </c>
      <c r="X321" s="343">
        <v>1039</v>
      </c>
      <c r="Y321" s="343">
        <v>1024</v>
      </c>
      <c r="Z321" s="343">
        <v>1112</v>
      </c>
      <c r="AA321" s="343">
        <v>1080</v>
      </c>
      <c r="AB321" s="343">
        <v>1160</v>
      </c>
      <c r="AC321" s="343">
        <v>1089</v>
      </c>
      <c r="AD321" s="343">
        <v>1041</v>
      </c>
      <c r="AE321" s="343">
        <v>1047</v>
      </c>
      <c r="AF321" s="343">
        <v>1053</v>
      </c>
      <c r="AG321" s="343">
        <v>1043</v>
      </c>
      <c r="AH321" s="343">
        <v>1099</v>
      </c>
      <c r="AI321" s="343">
        <v>1068</v>
      </c>
      <c r="AJ321" s="343">
        <v>1090</v>
      </c>
      <c r="AK321" s="343">
        <v>1017</v>
      </c>
      <c r="AL321" s="343">
        <v>957</v>
      </c>
      <c r="AM321" s="343">
        <v>930</v>
      </c>
      <c r="AN321" s="343">
        <v>1067</v>
      </c>
      <c r="AO321" s="343">
        <v>1154</v>
      </c>
      <c r="AP321" s="343">
        <v>1243</v>
      </c>
      <c r="AQ321" s="343">
        <v>1289</v>
      </c>
      <c r="AR321" s="343">
        <v>1219</v>
      </c>
      <c r="AS321" s="343">
        <v>1248</v>
      </c>
      <c r="AT321" s="343">
        <v>1199</v>
      </c>
      <c r="AU321" s="343">
        <v>1217</v>
      </c>
      <c r="AV321" s="343">
        <v>1217</v>
      </c>
      <c r="AW321" s="343">
        <v>1313</v>
      </c>
      <c r="AX321" s="343">
        <v>1254</v>
      </c>
      <c r="AY321" s="343">
        <v>1362</v>
      </c>
      <c r="AZ321" s="343">
        <v>1378</v>
      </c>
      <c r="BA321" s="343">
        <v>1468</v>
      </c>
      <c r="BB321" s="343">
        <v>1453</v>
      </c>
      <c r="BC321" s="343">
        <v>1476</v>
      </c>
      <c r="BD321" s="343">
        <v>1463</v>
      </c>
      <c r="BE321" s="343">
        <v>1494</v>
      </c>
      <c r="BF321" s="343">
        <v>1553</v>
      </c>
      <c r="BG321" s="343">
        <v>1586</v>
      </c>
      <c r="BH321" s="343">
        <v>1607</v>
      </c>
      <c r="BI321" s="343">
        <v>1746</v>
      </c>
      <c r="BJ321" s="343">
        <v>1584</v>
      </c>
      <c r="BK321" s="343">
        <v>1535</v>
      </c>
      <c r="BL321" s="343">
        <v>1444</v>
      </c>
      <c r="BM321" s="343">
        <v>1452</v>
      </c>
      <c r="BN321" s="343">
        <v>1475</v>
      </c>
      <c r="BO321" s="343">
        <v>1513</v>
      </c>
      <c r="BP321" s="343">
        <v>1436</v>
      </c>
      <c r="BQ321" s="343">
        <v>1403</v>
      </c>
      <c r="BR321" s="343">
        <v>1275</v>
      </c>
      <c r="BS321" s="343">
        <v>1318</v>
      </c>
      <c r="BT321" s="343">
        <v>1250</v>
      </c>
      <c r="BU321" s="343">
        <v>1300</v>
      </c>
      <c r="BV321" s="343">
        <v>1395</v>
      </c>
      <c r="BW321" s="343">
        <v>1400</v>
      </c>
      <c r="BX321" s="343">
        <v>1454</v>
      </c>
      <c r="BY321" s="343">
        <v>1430</v>
      </c>
      <c r="BZ321" s="343">
        <v>1402</v>
      </c>
      <c r="CA321" s="343">
        <v>1419</v>
      </c>
      <c r="CB321" s="343">
        <v>1455</v>
      </c>
      <c r="CC321" s="343">
        <v>1406</v>
      </c>
      <c r="CD321" s="343">
        <v>1425</v>
      </c>
      <c r="CE321" s="343">
        <v>1460</v>
      </c>
      <c r="CF321" s="343">
        <v>1441</v>
      </c>
    </row>
    <row r="322" spans="1:84" x14ac:dyDescent="0.3">
      <c r="A322" s="342" t="s">
        <v>1579</v>
      </c>
      <c r="B322" s="342"/>
      <c r="C322" s="342"/>
      <c r="D322" s="343">
        <v>627</v>
      </c>
      <c r="E322" s="343">
        <v>586</v>
      </c>
      <c r="F322" s="343">
        <v>639</v>
      </c>
      <c r="G322" s="343">
        <v>630</v>
      </c>
      <c r="H322" s="343">
        <v>678</v>
      </c>
      <c r="I322" s="343">
        <v>627</v>
      </c>
      <c r="J322" s="343">
        <v>722</v>
      </c>
      <c r="K322" s="343">
        <v>732</v>
      </c>
      <c r="L322" s="343">
        <v>692</v>
      </c>
      <c r="M322" s="343">
        <v>549</v>
      </c>
      <c r="N322" s="343">
        <v>484</v>
      </c>
      <c r="O322" s="343">
        <v>385</v>
      </c>
      <c r="P322" s="343">
        <v>386</v>
      </c>
      <c r="Q322" s="343">
        <v>631</v>
      </c>
      <c r="R322" s="343">
        <v>761</v>
      </c>
      <c r="S322" s="343">
        <v>850</v>
      </c>
      <c r="T322" s="343">
        <v>889</v>
      </c>
      <c r="U322" s="343">
        <v>924</v>
      </c>
      <c r="V322" s="343">
        <v>922</v>
      </c>
      <c r="W322" s="343">
        <v>949</v>
      </c>
      <c r="X322" s="343">
        <v>922</v>
      </c>
      <c r="Y322" s="343">
        <v>967</v>
      </c>
      <c r="Z322" s="343">
        <v>962</v>
      </c>
      <c r="AA322" s="343">
        <v>1048</v>
      </c>
      <c r="AB322" s="343">
        <v>1014</v>
      </c>
      <c r="AC322" s="343">
        <v>1104</v>
      </c>
      <c r="AD322" s="343">
        <v>1033</v>
      </c>
      <c r="AE322" s="343">
        <v>983</v>
      </c>
      <c r="AF322" s="343">
        <v>990</v>
      </c>
      <c r="AG322" s="343">
        <v>996</v>
      </c>
      <c r="AH322" s="343">
        <v>987</v>
      </c>
      <c r="AI322" s="343">
        <v>1042</v>
      </c>
      <c r="AJ322" s="343">
        <v>1013</v>
      </c>
      <c r="AK322" s="343">
        <v>1036</v>
      </c>
      <c r="AL322" s="343">
        <v>965</v>
      </c>
      <c r="AM322" s="343">
        <v>909</v>
      </c>
      <c r="AN322" s="343">
        <v>885</v>
      </c>
      <c r="AO322" s="343">
        <v>1016</v>
      </c>
      <c r="AP322" s="343">
        <v>1099</v>
      </c>
      <c r="AQ322" s="343">
        <v>1186</v>
      </c>
      <c r="AR322" s="343">
        <v>1231</v>
      </c>
      <c r="AS322" s="343">
        <v>1165</v>
      </c>
      <c r="AT322" s="343">
        <v>1194</v>
      </c>
      <c r="AU322" s="343">
        <v>1148</v>
      </c>
      <c r="AV322" s="343">
        <v>1166</v>
      </c>
      <c r="AW322" s="343">
        <v>1167</v>
      </c>
      <c r="AX322" s="343">
        <v>1261</v>
      </c>
      <c r="AY322" s="343">
        <v>1205</v>
      </c>
      <c r="AZ322" s="343">
        <v>1308</v>
      </c>
      <c r="BA322" s="343">
        <v>1326</v>
      </c>
      <c r="BB322" s="343">
        <v>1414</v>
      </c>
      <c r="BC322" s="343">
        <v>1400</v>
      </c>
      <c r="BD322" s="343">
        <v>1423</v>
      </c>
      <c r="BE322" s="343">
        <v>1412</v>
      </c>
      <c r="BF322" s="343">
        <v>1443</v>
      </c>
      <c r="BG322" s="343">
        <v>1501</v>
      </c>
      <c r="BH322" s="343">
        <v>1534</v>
      </c>
      <c r="BI322" s="343">
        <v>1555</v>
      </c>
      <c r="BJ322" s="343">
        <v>1690</v>
      </c>
      <c r="BK322" s="343">
        <v>1532</v>
      </c>
      <c r="BL322" s="343">
        <v>1486</v>
      </c>
      <c r="BM322" s="343">
        <v>1399</v>
      </c>
      <c r="BN322" s="343">
        <v>1407</v>
      </c>
      <c r="BO322" s="343">
        <v>1430</v>
      </c>
      <c r="BP322" s="343">
        <v>1468</v>
      </c>
      <c r="BQ322" s="343">
        <v>1393</v>
      </c>
      <c r="BR322" s="343">
        <v>1362</v>
      </c>
      <c r="BS322" s="343">
        <v>1238</v>
      </c>
      <c r="BT322" s="343">
        <v>1281</v>
      </c>
      <c r="BU322" s="343">
        <v>1214</v>
      </c>
      <c r="BV322" s="343">
        <v>1264</v>
      </c>
      <c r="BW322" s="343">
        <v>1357</v>
      </c>
      <c r="BX322" s="343">
        <v>1363</v>
      </c>
      <c r="BY322" s="343">
        <v>1416</v>
      </c>
      <c r="BZ322" s="343">
        <v>1394</v>
      </c>
      <c r="CA322" s="343">
        <v>1367</v>
      </c>
      <c r="CB322" s="343">
        <v>1384</v>
      </c>
      <c r="CC322" s="343">
        <v>1420</v>
      </c>
      <c r="CD322" s="343">
        <v>1373</v>
      </c>
      <c r="CE322" s="343">
        <v>1392</v>
      </c>
      <c r="CF322" s="343">
        <v>1426</v>
      </c>
    </row>
    <row r="323" spans="1:84" x14ac:dyDescent="0.3">
      <c r="A323" s="342" t="s">
        <v>1580</v>
      </c>
      <c r="B323" s="342"/>
      <c r="C323" s="342"/>
      <c r="D323" s="343">
        <v>552</v>
      </c>
      <c r="E323" s="343">
        <v>554</v>
      </c>
      <c r="F323" s="343">
        <v>537</v>
      </c>
      <c r="G323" s="343">
        <v>565</v>
      </c>
      <c r="H323" s="343">
        <v>568</v>
      </c>
      <c r="I323" s="343">
        <v>621</v>
      </c>
      <c r="J323" s="343">
        <v>577</v>
      </c>
      <c r="K323" s="343">
        <v>660</v>
      </c>
      <c r="L323" s="343">
        <v>677</v>
      </c>
      <c r="M323" s="343">
        <v>640</v>
      </c>
      <c r="N323" s="343">
        <v>507</v>
      </c>
      <c r="O323" s="343">
        <v>442</v>
      </c>
      <c r="P323" s="343">
        <v>338</v>
      </c>
      <c r="Q323" s="343">
        <v>358</v>
      </c>
      <c r="R323" s="343">
        <v>587</v>
      </c>
      <c r="S323" s="343">
        <v>698</v>
      </c>
      <c r="T323" s="343">
        <v>792</v>
      </c>
      <c r="U323" s="343">
        <v>821</v>
      </c>
      <c r="V323" s="343">
        <v>863</v>
      </c>
      <c r="W323" s="343">
        <v>854</v>
      </c>
      <c r="X323" s="343">
        <v>879</v>
      </c>
      <c r="Y323" s="343">
        <v>853</v>
      </c>
      <c r="Z323" s="343">
        <v>894</v>
      </c>
      <c r="AA323" s="343">
        <v>893</v>
      </c>
      <c r="AB323" s="343">
        <v>980</v>
      </c>
      <c r="AC323" s="343">
        <v>949</v>
      </c>
      <c r="AD323" s="343">
        <v>1053</v>
      </c>
      <c r="AE323" s="343">
        <v>967</v>
      </c>
      <c r="AF323" s="343">
        <v>919</v>
      </c>
      <c r="AG323" s="343">
        <v>927</v>
      </c>
      <c r="AH323" s="343">
        <v>935</v>
      </c>
      <c r="AI323" s="343">
        <v>927</v>
      </c>
      <c r="AJ323" s="343">
        <v>981</v>
      </c>
      <c r="AK323" s="343">
        <v>956</v>
      </c>
      <c r="AL323" s="343">
        <v>979</v>
      </c>
      <c r="AM323" s="343">
        <v>909</v>
      </c>
      <c r="AN323" s="343">
        <v>857</v>
      </c>
      <c r="AO323" s="343">
        <v>836</v>
      </c>
      <c r="AP323" s="343">
        <v>964</v>
      </c>
      <c r="AQ323" s="343">
        <v>1042</v>
      </c>
      <c r="AR323" s="343">
        <v>1127</v>
      </c>
      <c r="AS323" s="343">
        <v>1171</v>
      </c>
      <c r="AT323" s="343">
        <v>1111</v>
      </c>
      <c r="AU323" s="343">
        <v>1139</v>
      </c>
      <c r="AV323" s="343">
        <v>1096</v>
      </c>
      <c r="AW323" s="343">
        <v>1115</v>
      </c>
      <c r="AX323" s="343">
        <v>1116</v>
      </c>
      <c r="AY323" s="343">
        <v>1206</v>
      </c>
      <c r="AZ323" s="343">
        <v>1154</v>
      </c>
      <c r="BA323" s="343">
        <v>1254</v>
      </c>
      <c r="BB323" s="343">
        <v>1272</v>
      </c>
      <c r="BC323" s="343">
        <v>1358</v>
      </c>
      <c r="BD323" s="343">
        <v>1345</v>
      </c>
      <c r="BE323" s="343">
        <v>1367</v>
      </c>
      <c r="BF323" s="343">
        <v>1358</v>
      </c>
      <c r="BG323" s="343">
        <v>1388</v>
      </c>
      <c r="BH323" s="343">
        <v>1443</v>
      </c>
      <c r="BI323" s="343">
        <v>1477</v>
      </c>
      <c r="BJ323" s="343">
        <v>1496</v>
      </c>
      <c r="BK323" s="343">
        <v>1628</v>
      </c>
      <c r="BL323" s="343">
        <v>1476</v>
      </c>
      <c r="BM323" s="343">
        <v>1433</v>
      </c>
      <c r="BN323" s="343">
        <v>1351</v>
      </c>
      <c r="BO323" s="343">
        <v>1359</v>
      </c>
      <c r="BP323" s="343">
        <v>1382</v>
      </c>
      <c r="BQ323" s="343">
        <v>1420</v>
      </c>
      <c r="BR323" s="343">
        <v>1347</v>
      </c>
      <c r="BS323" s="343">
        <v>1319</v>
      </c>
      <c r="BT323" s="343">
        <v>1199</v>
      </c>
      <c r="BU323" s="343">
        <v>1242</v>
      </c>
      <c r="BV323" s="343">
        <v>1178</v>
      </c>
      <c r="BW323" s="343">
        <v>1228</v>
      </c>
      <c r="BX323" s="343">
        <v>1318</v>
      </c>
      <c r="BY323" s="343">
        <v>1323</v>
      </c>
      <c r="BZ323" s="343">
        <v>1374</v>
      </c>
      <c r="CA323" s="343">
        <v>1355</v>
      </c>
      <c r="CB323" s="343">
        <v>1329</v>
      </c>
      <c r="CC323" s="343">
        <v>1346</v>
      </c>
      <c r="CD323" s="343">
        <v>1382</v>
      </c>
      <c r="CE323" s="343">
        <v>1338</v>
      </c>
      <c r="CF323" s="343">
        <v>1357</v>
      </c>
    </row>
    <row r="324" spans="1:84" x14ac:dyDescent="0.3">
      <c r="A324" s="342" t="s">
        <v>1581</v>
      </c>
      <c r="B324" s="342"/>
      <c r="C324" s="342"/>
      <c r="D324" s="343">
        <v>453</v>
      </c>
      <c r="E324" s="343">
        <v>488</v>
      </c>
      <c r="F324" s="343">
        <v>491</v>
      </c>
      <c r="G324" s="343">
        <v>482</v>
      </c>
      <c r="H324" s="343">
        <v>498</v>
      </c>
      <c r="I324" s="343">
        <v>520</v>
      </c>
      <c r="J324" s="343">
        <v>558</v>
      </c>
      <c r="K324" s="343">
        <v>524</v>
      </c>
      <c r="L324" s="343">
        <v>598</v>
      </c>
      <c r="M324" s="343">
        <v>621</v>
      </c>
      <c r="N324" s="343">
        <v>589</v>
      </c>
      <c r="O324" s="343">
        <v>454</v>
      </c>
      <c r="P324" s="343">
        <v>391</v>
      </c>
      <c r="Q324" s="343">
        <v>303</v>
      </c>
      <c r="R324" s="343">
        <v>310</v>
      </c>
      <c r="S324" s="343">
        <v>542</v>
      </c>
      <c r="T324" s="343">
        <v>639</v>
      </c>
      <c r="U324" s="343">
        <v>732</v>
      </c>
      <c r="V324" s="343">
        <v>757</v>
      </c>
      <c r="W324" s="343">
        <v>797</v>
      </c>
      <c r="X324" s="343">
        <v>788</v>
      </c>
      <c r="Y324" s="343">
        <v>822</v>
      </c>
      <c r="Z324" s="343">
        <v>795</v>
      </c>
      <c r="AA324" s="343">
        <v>825</v>
      </c>
      <c r="AB324" s="343">
        <v>830</v>
      </c>
      <c r="AC324" s="343">
        <v>912</v>
      </c>
      <c r="AD324" s="343">
        <v>877</v>
      </c>
      <c r="AE324" s="343">
        <v>978</v>
      </c>
      <c r="AF324" s="343">
        <v>898</v>
      </c>
      <c r="AG324" s="343">
        <v>857</v>
      </c>
      <c r="AH324" s="343">
        <v>864</v>
      </c>
      <c r="AI324" s="343">
        <v>872</v>
      </c>
      <c r="AJ324" s="343">
        <v>864</v>
      </c>
      <c r="AK324" s="343">
        <v>915</v>
      </c>
      <c r="AL324" s="343">
        <v>894</v>
      </c>
      <c r="AM324" s="343">
        <v>916</v>
      </c>
      <c r="AN324" s="343">
        <v>855</v>
      </c>
      <c r="AO324" s="343">
        <v>805</v>
      </c>
      <c r="AP324" s="343">
        <v>786</v>
      </c>
      <c r="AQ324" s="343">
        <v>906</v>
      </c>
      <c r="AR324" s="343">
        <v>980</v>
      </c>
      <c r="AS324" s="343">
        <v>1063</v>
      </c>
      <c r="AT324" s="343">
        <v>1105</v>
      </c>
      <c r="AU324" s="343">
        <v>1048</v>
      </c>
      <c r="AV324" s="343">
        <v>1076</v>
      </c>
      <c r="AW324" s="343">
        <v>1036</v>
      </c>
      <c r="AX324" s="343">
        <v>1055</v>
      </c>
      <c r="AY324" s="343">
        <v>1057</v>
      </c>
      <c r="AZ324" s="343">
        <v>1143</v>
      </c>
      <c r="BA324" s="343">
        <v>1095</v>
      </c>
      <c r="BB324" s="343">
        <v>1191</v>
      </c>
      <c r="BC324" s="343">
        <v>1210</v>
      </c>
      <c r="BD324" s="343">
        <v>1292</v>
      </c>
      <c r="BE324" s="343">
        <v>1281</v>
      </c>
      <c r="BF324" s="343">
        <v>1303</v>
      </c>
      <c r="BG324" s="343">
        <v>1295</v>
      </c>
      <c r="BH324" s="343">
        <v>1325</v>
      </c>
      <c r="BI324" s="343">
        <v>1378</v>
      </c>
      <c r="BJ324" s="343">
        <v>1412</v>
      </c>
      <c r="BK324" s="343">
        <v>1431</v>
      </c>
      <c r="BL324" s="343">
        <v>1558</v>
      </c>
      <c r="BM324" s="343">
        <v>1414</v>
      </c>
      <c r="BN324" s="343">
        <v>1374</v>
      </c>
      <c r="BO324" s="343">
        <v>1296</v>
      </c>
      <c r="BP324" s="343">
        <v>1305</v>
      </c>
      <c r="BQ324" s="343">
        <v>1328</v>
      </c>
      <c r="BR324" s="343">
        <v>1365</v>
      </c>
      <c r="BS324" s="343">
        <v>1296</v>
      </c>
      <c r="BT324" s="343">
        <v>1270</v>
      </c>
      <c r="BU324" s="343">
        <v>1156</v>
      </c>
      <c r="BV324" s="343">
        <v>1198</v>
      </c>
      <c r="BW324" s="343">
        <v>1137</v>
      </c>
      <c r="BX324" s="343">
        <v>1185</v>
      </c>
      <c r="BY324" s="343">
        <v>1273</v>
      </c>
      <c r="BZ324" s="343">
        <v>1278</v>
      </c>
      <c r="CA324" s="343">
        <v>1328</v>
      </c>
      <c r="CB324" s="343">
        <v>1310</v>
      </c>
      <c r="CC324" s="343">
        <v>1285</v>
      </c>
      <c r="CD324" s="343">
        <v>1302</v>
      </c>
      <c r="CE324" s="343">
        <v>1338</v>
      </c>
      <c r="CF324" s="343">
        <v>1295</v>
      </c>
    </row>
    <row r="325" spans="1:84" x14ac:dyDescent="0.3">
      <c r="A325" s="342" t="s">
        <v>1582</v>
      </c>
      <c r="B325" s="342"/>
      <c r="C325" s="342"/>
      <c r="D325" s="343">
        <v>358</v>
      </c>
      <c r="E325" s="343">
        <v>403</v>
      </c>
      <c r="F325" s="343">
        <v>428</v>
      </c>
      <c r="G325" s="343">
        <v>427</v>
      </c>
      <c r="H325" s="343">
        <v>425</v>
      </c>
      <c r="I325" s="343">
        <v>438</v>
      </c>
      <c r="J325" s="343">
        <v>449</v>
      </c>
      <c r="K325" s="343">
        <v>497</v>
      </c>
      <c r="L325" s="343">
        <v>467</v>
      </c>
      <c r="M325" s="343">
        <v>549</v>
      </c>
      <c r="N325" s="343">
        <v>550</v>
      </c>
      <c r="O325" s="343">
        <v>532</v>
      </c>
      <c r="P325" s="343">
        <v>405</v>
      </c>
      <c r="Q325" s="343">
        <v>345</v>
      </c>
      <c r="R325" s="343">
        <v>277</v>
      </c>
      <c r="S325" s="343">
        <v>282</v>
      </c>
      <c r="T325" s="343">
        <v>490</v>
      </c>
      <c r="U325" s="343">
        <v>583</v>
      </c>
      <c r="V325" s="343">
        <v>667</v>
      </c>
      <c r="W325" s="343">
        <v>680</v>
      </c>
      <c r="X325" s="343">
        <v>734</v>
      </c>
      <c r="Y325" s="343">
        <v>723</v>
      </c>
      <c r="Z325" s="343">
        <v>740</v>
      </c>
      <c r="AA325" s="343">
        <v>723</v>
      </c>
      <c r="AB325" s="343">
        <v>757</v>
      </c>
      <c r="AC325" s="343">
        <v>759</v>
      </c>
      <c r="AD325" s="343">
        <v>840</v>
      </c>
      <c r="AE325" s="343">
        <v>800</v>
      </c>
      <c r="AF325" s="343">
        <v>893</v>
      </c>
      <c r="AG325" s="343">
        <v>821</v>
      </c>
      <c r="AH325" s="343">
        <v>787</v>
      </c>
      <c r="AI325" s="343">
        <v>794</v>
      </c>
      <c r="AJ325" s="343">
        <v>804</v>
      </c>
      <c r="AK325" s="343">
        <v>796</v>
      </c>
      <c r="AL325" s="343">
        <v>844</v>
      </c>
      <c r="AM325" s="343">
        <v>826</v>
      </c>
      <c r="AN325" s="343">
        <v>848</v>
      </c>
      <c r="AO325" s="343">
        <v>792</v>
      </c>
      <c r="AP325" s="343">
        <v>748</v>
      </c>
      <c r="AQ325" s="343">
        <v>731</v>
      </c>
      <c r="AR325" s="343">
        <v>842</v>
      </c>
      <c r="AS325" s="343">
        <v>910</v>
      </c>
      <c r="AT325" s="343">
        <v>986</v>
      </c>
      <c r="AU325" s="343">
        <v>1026</v>
      </c>
      <c r="AV325" s="343">
        <v>974</v>
      </c>
      <c r="AW325" s="343">
        <v>1001</v>
      </c>
      <c r="AX325" s="343">
        <v>965</v>
      </c>
      <c r="AY325" s="343">
        <v>985</v>
      </c>
      <c r="AZ325" s="343">
        <v>987</v>
      </c>
      <c r="BA325" s="343">
        <v>1068</v>
      </c>
      <c r="BB325" s="343">
        <v>1025</v>
      </c>
      <c r="BC325" s="343">
        <v>1115</v>
      </c>
      <c r="BD325" s="343">
        <v>1133</v>
      </c>
      <c r="BE325" s="343">
        <v>1212</v>
      </c>
      <c r="BF325" s="343">
        <v>1203</v>
      </c>
      <c r="BG325" s="343">
        <v>1225</v>
      </c>
      <c r="BH325" s="343">
        <v>1219</v>
      </c>
      <c r="BI325" s="343">
        <v>1248</v>
      </c>
      <c r="BJ325" s="343">
        <v>1298</v>
      </c>
      <c r="BK325" s="343">
        <v>1331</v>
      </c>
      <c r="BL325" s="343">
        <v>1351</v>
      </c>
      <c r="BM325" s="343">
        <v>1473</v>
      </c>
      <c r="BN325" s="343">
        <v>1337</v>
      </c>
      <c r="BO325" s="343">
        <v>1300</v>
      </c>
      <c r="BP325" s="343">
        <v>1228</v>
      </c>
      <c r="BQ325" s="343">
        <v>1237</v>
      </c>
      <c r="BR325" s="343">
        <v>1260</v>
      </c>
      <c r="BS325" s="343">
        <v>1296</v>
      </c>
      <c r="BT325" s="343">
        <v>1231</v>
      </c>
      <c r="BU325" s="343">
        <v>1207</v>
      </c>
      <c r="BV325" s="343">
        <v>1099</v>
      </c>
      <c r="BW325" s="343">
        <v>1141</v>
      </c>
      <c r="BX325" s="343">
        <v>1083</v>
      </c>
      <c r="BY325" s="343">
        <v>1130</v>
      </c>
      <c r="BZ325" s="343">
        <v>1214</v>
      </c>
      <c r="CA325" s="343">
        <v>1220</v>
      </c>
      <c r="CB325" s="343">
        <v>1269</v>
      </c>
      <c r="CC325" s="343">
        <v>1252</v>
      </c>
      <c r="CD325" s="343">
        <v>1229</v>
      </c>
      <c r="CE325" s="343">
        <v>1246</v>
      </c>
      <c r="CF325" s="343">
        <v>1281</v>
      </c>
    </row>
    <row r="326" spans="1:84" x14ac:dyDescent="0.3">
      <c r="A326" s="342" t="s">
        <v>1583</v>
      </c>
      <c r="B326" s="342"/>
      <c r="C326" s="342"/>
      <c r="D326" s="343">
        <v>321</v>
      </c>
      <c r="E326" s="343">
        <v>312</v>
      </c>
      <c r="F326" s="343">
        <v>348</v>
      </c>
      <c r="G326" s="343">
        <v>377</v>
      </c>
      <c r="H326" s="343">
        <v>368</v>
      </c>
      <c r="I326" s="343">
        <v>374</v>
      </c>
      <c r="J326" s="343">
        <v>375</v>
      </c>
      <c r="K326" s="343">
        <v>384</v>
      </c>
      <c r="L326" s="343">
        <v>422</v>
      </c>
      <c r="M326" s="343">
        <v>409</v>
      </c>
      <c r="N326" s="343">
        <v>477</v>
      </c>
      <c r="O326" s="343">
        <v>478</v>
      </c>
      <c r="P326" s="343">
        <v>469</v>
      </c>
      <c r="Q326" s="343">
        <v>346</v>
      </c>
      <c r="R326" s="343">
        <v>305</v>
      </c>
      <c r="S326" s="343">
        <v>250</v>
      </c>
      <c r="T326" s="343">
        <v>243</v>
      </c>
      <c r="U326" s="343">
        <v>437</v>
      </c>
      <c r="V326" s="343">
        <v>509</v>
      </c>
      <c r="W326" s="343">
        <v>587</v>
      </c>
      <c r="X326" s="343">
        <v>603</v>
      </c>
      <c r="Y326" s="343">
        <v>648</v>
      </c>
      <c r="Z326" s="343">
        <v>639</v>
      </c>
      <c r="AA326" s="343">
        <v>650</v>
      </c>
      <c r="AB326" s="343">
        <v>644</v>
      </c>
      <c r="AC326" s="343">
        <v>673</v>
      </c>
      <c r="AD326" s="343">
        <v>674</v>
      </c>
      <c r="AE326" s="343">
        <v>753</v>
      </c>
      <c r="AF326" s="343">
        <v>718</v>
      </c>
      <c r="AG326" s="343">
        <v>805</v>
      </c>
      <c r="AH326" s="343">
        <v>741</v>
      </c>
      <c r="AI326" s="343">
        <v>708</v>
      </c>
      <c r="AJ326" s="343">
        <v>716</v>
      </c>
      <c r="AK326" s="343">
        <v>727</v>
      </c>
      <c r="AL326" s="343">
        <v>719</v>
      </c>
      <c r="AM326" s="343">
        <v>763</v>
      </c>
      <c r="AN326" s="343">
        <v>749</v>
      </c>
      <c r="AO326" s="343">
        <v>770</v>
      </c>
      <c r="AP326" s="343">
        <v>720</v>
      </c>
      <c r="AQ326" s="343">
        <v>683</v>
      </c>
      <c r="AR326" s="343">
        <v>666</v>
      </c>
      <c r="AS326" s="343">
        <v>768</v>
      </c>
      <c r="AT326" s="343">
        <v>831</v>
      </c>
      <c r="AU326" s="343">
        <v>902</v>
      </c>
      <c r="AV326" s="343">
        <v>940</v>
      </c>
      <c r="AW326" s="343">
        <v>894</v>
      </c>
      <c r="AX326" s="343">
        <v>919</v>
      </c>
      <c r="AY326" s="343">
        <v>888</v>
      </c>
      <c r="AZ326" s="343">
        <v>906</v>
      </c>
      <c r="BA326" s="343">
        <v>909</v>
      </c>
      <c r="BB326" s="343">
        <v>985</v>
      </c>
      <c r="BC326" s="343">
        <v>946</v>
      </c>
      <c r="BD326" s="343">
        <v>1030</v>
      </c>
      <c r="BE326" s="343">
        <v>1047</v>
      </c>
      <c r="BF326" s="343">
        <v>1121</v>
      </c>
      <c r="BG326" s="343">
        <v>1113</v>
      </c>
      <c r="BH326" s="343">
        <v>1135</v>
      </c>
      <c r="BI326" s="343">
        <v>1131</v>
      </c>
      <c r="BJ326" s="343">
        <v>1159</v>
      </c>
      <c r="BK326" s="343">
        <v>1207</v>
      </c>
      <c r="BL326" s="343">
        <v>1239</v>
      </c>
      <c r="BM326" s="343">
        <v>1258</v>
      </c>
      <c r="BN326" s="343">
        <v>1372</v>
      </c>
      <c r="BO326" s="343">
        <v>1248</v>
      </c>
      <c r="BP326" s="343">
        <v>1214</v>
      </c>
      <c r="BQ326" s="343">
        <v>1147</v>
      </c>
      <c r="BR326" s="343">
        <v>1156</v>
      </c>
      <c r="BS326" s="343">
        <v>1178</v>
      </c>
      <c r="BT326" s="343">
        <v>1213</v>
      </c>
      <c r="BU326" s="343">
        <v>1152</v>
      </c>
      <c r="BV326" s="343">
        <v>1132</v>
      </c>
      <c r="BW326" s="343">
        <v>1031</v>
      </c>
      <c r="BX326" s="343">
        <v>1071</v>
      </c>
      <c r="BY326" s="343">
        <v>1018</v>
      </c>
      <c r="BZ326" s="343">
        <v>1062</v>
      </c>
      <c r="CA326" s="343">
        <v>1143</v>
      </c>
      <c r="CB326" s="343">
        <v>1150</v>
      </c>
      <c r="CC326" s="343">
        <v>1196</v>
      </c>
      <c r="CD326" s="343">
        <v>1181</v>
      </c>
      <c r="CE326" s="343">
        <v>1159</v>
      </c>
      <c r="CF326" s="343">
        <v>1176</v>
      </c>
    </row>
    <row r="327" spans="1:84" x14ac:dyDescent="0.3">
      <c r="A327" s="342" t="s">
        <v>1584</v>
      </c>
      <c r="B327" s="342"/>
      <c r="C327" s="342"/>
      <c r="D327" s="343">
        <v>259</v>
      </c>
      <c r="E327" s="343">
        <v>275</v>
      </c>
      <c r="F327" s="343">
        <v>252</v>
      </c>
      <c r="G327" s="343">
        <v>293</v>
      </c>
      <c r="H327" s="343">
        <v>325</v>
      </c>
      <c r="I327" s="343">
        <v>299</v>
      </c>
      <c r="J327" s="343">
        <v>299</v>
      </c>
      <c r="K327" s="343">
        <v>334</v>
      </c>
      <c r="L327" s="343">
        <v>333</v>
      </c>
      <c r="M327" s="343">
        <v>370</v>
      </c>
      <c r="N327" s="343">
        <v>339</v>
      </c>
      <c r="O327" s="343">
        <v>409</v>
      </c>
      <c r="P327" s="343">
        <v>409</v>
      </c>
      <c r="Q327" s="343">
        <v>406</v>
      </c>
      <c r="R327" s="343">
        <v>303</v>
      </c>
      <c r="S327" s="343">
        <v>259</v>
      </c>
      <c r="T327" s="343">
        <v>203</v>
      </c>
      <c r="U327" s="343">
        <v>222</v>
      </c>
      <c r="V327" s="343">
        <v>388</v>
      </c>
      <c r="W327" s="343">
        <v>445</v>
      </c>
      <c r="X327" s="343">
        <v>517</v>
      </c>
      <c r="Y327" s="343">
        <v>538</v>
      </c>
      <c r="Z327" s="343">
        <v>557</v>
      </c>
      <c r="AA327" s="343">
        <v>563</v>
      </c>
      <c r="AB327" s="343">
        <v>568</v>
      </c>
      <c r="AC327" s="343">
        <v>560</v>
      </c>
      <c r="AD327" s="343">
        <v>607</v>
      </c>
      <c r="AE327" s="343">
        <v>600</v>
      </c>
      <c r="AF327" s="343">
        <v>671</v>
      </c>
      <c r="AG327" s="343">
        <v>639</v>
      </c>
      <c r="AH327" s="343">
        <v>717</v>
      </c>
      <c r="AI327" s="343">
        <v>663</v>
      </c>
      <c r="AJ327" s="343">
        <v>635</v>
      </c>
      <c r="AK327" s="343">
        <v>642</v>
      </c>
      <c r="AL327" s="343">
        <v>653</v>
      </c>
      <c r="AM327" s="343">
        <v>646</v>
      </c>
      <c r="AN327" s="343">
        <v>686</v>
      </c>
      <c r="AO327" s="343">
        <v>674</v>
      </c>
      <c r="AP327" s="343">
        <v>694</v>
      </c>
      <c r="AQ327" s="343">
        <v>651</v>
      </c>
      <c r="AR327" s="343">
        <v>618</v>
      </c>
      <c r="AS327" s="343">
        <v>603</v>
      </c>
      <c r="AT327" s="343">
        <v>696</v>
      </c>
      <c r="AU327" s="343">
        <v>754</v>
      </c>
      <c r="AV327" s="343">
        <v>818</v>
      </c>
      <c r="AW327" s="343">
        <v>855</v>
      </c>
      <c r="AX327" s="343">
        <v>813</v>
      </c>
      <c r="AY327" s="343">
        <v>838</v>
      </c>
      <c r="AZ327" s="343">
        <v>809</v>
      </c>
      <c r="BA327" s="343">
        <v>828</v>
      </c>
      <c r="BB327" s="343">
        <v>831</v>
      </c>
      <c r="BC327" s="343">
        <v>902</v>
      </c>
      <c r="BD327" s="343">
        <v>868</v>
      </c>
      <c r="BE327" s="343">
        <v>944</v>
      </c>
      <c r="BF327" s="343">
        <v>963</v>
      </c>
      <c r="BG327" s="343">
        <v>1030</v>
      </c>
      <c r="BH327" s="343">
        <v>1024</v>
      </c>
      <c r="BI327" s="343">
        <v>1045</v>
      </c>
      <c r="BJ327" s="343">
        <v>1042</v>
      </c>
      <c r="BK327" s="343">
        <v>1070</v>
      </c>
      <c r="BL327" s="343">
        <v>1117</v>
      </c>
      <c r="BM327" s="343">
        <v>1146</v>
      </c>
      <c r="BN327" s="343">
        <v>1165</v>
      </c>
      <c r="BO327" s="343">
        <v>1272</v>
      </c>
      <c r="BP327" s="343">
        <v>1158</v>
      </c>
      <c r="BQ327" s="343">
        <v>1127</v>
      </c>
      <c r="BR327" s="343">
        <v>1070</v>
      </c>
      <c r="BS327" s="343">
        <v>1077</v>
      </c>
      <c r="BT327" s="343">
        <v>1097</v>
      </c>
      <c r="BU327" s="343">
        <v>1131</v>
      </c>
      <c r="BV327" s="343">
        <v>1075</v>
      </c>
      <c r="BW327" s="343">
        <v>1056</v>
      </c>
      <c r="BX327" s="343">
        <v>965</v>
      </c>
      <c r="BY327" s="343">
        <v>1003</v>
      </c>
      <c r="BZ327" s="343">
        <v>955</v>
      </c>
      <c r="CA327" s="343">
        <v>997</v>
      </c>
      <c r="CB327" s="343">
        <v>1073</v>
      </c>
      <c r="CC327" s="343">
        <v>1079</v>
      </c>
      <c r="CD327" s="343">
        <v>1125</v>
      </c>
      <c r="CE327" s="343">
        <v>1112</v>
      </c>
      <c r="CF327" s="343">
        <v>1091</v>
      </c>
    </row>
    <row r="328" spans="1:84" x14ac:dyDescent="0.3">
      <c r="A328" s="342" t="s">
        <v>1585</v>
      </c>
      <c r="B328" s="342"/>
      <c r="C328" s="342"/>
      <c r="D328" s="343">
        <v>211</v>
      </c>
      <c r="E328" s="343">
        <v>215</v>
      </c>
      <c r="F328" s="343">
        <v>232</v>
      </c>
      <c r="G328" s="343">
        <v>205</v>
      </c>
      <c r="H328" s="343">
        <v>251</v>
      </c>
      <c r="I328" s="343">
        <v>286</v>
      </c>
      <c r="J328" s="343">
        <v>246</v>
      </c>
      <c r="K328" s="343">
        <v>258</v>
      </c>
      <c r="L328" s="343">
        <v>294</v>
      </c>
      <c r="M328" s="343">
        <v>274</v>
      </c>
      <c r="N328" s="343">
        <v>310</v>
      </c>
      <c r="O328" s="343">
        <v>305</v>
      </c>
      <c r="P328" s="343">
        <v>339</v>
      </c>
      <c r="Q328" s="343">
        <v>341</v>
      </c>
      <c r="R328" s="343">
        <v>349</v>
      </c>
      <c r="S328" s="343">
        <v>257</v>
      </c>
      <c r="T328" s="343">
        <v>219</v>
      </c>
      <c r="U328" s="343">
        <v>183</v>
      </c>
      <c r="V328" s="343">
        <v>190</v>
      </c>
      <c r="W328" s="343">
        <v>339</v>
      </c>
      <c r="X328" s="343">
        <v>387</v>
      </c>
      <c r="Y328" s="343">
        <v>443</v>
      </c>
      <c r="Z328" s="343">
        <v>476</v>
      </c>
      <c r="AA328" s="343">
        <v>472</v>
      </c>
      <c r="AB328" s="343">
        <v>506</v>
      </c>
      <c r="AC328" s="343">
        <v>482</v>
      </c>
      <c r="AD328" s="343">
        <v>487</v>
      </c>
      <c r="AE328" s="343">
        <v>532</v>
      </c>
      <c r="AF328" s="343">
        <v>527</v>
      </c>
      <c r="AG328" s="343">
        <v>590</v>
      </c>
      <c r="AH328" s="343">
        <v>562</v>
      </c>
      <c r="AI328" s="343">
        <v>630</v>
      </c>
      <c r="AJ328" s="343">
        <v>583</v>
      </c>
      <c r="AK328" s="343">
        <v>560</v>
      </c>
      <c r="AL328" s="343">
        <v>566</v>
      </c>
      <c r="AM328" s="343">
        <v>579</v>
      </c>
      <c r="AN328" s="343">
        <v>572</v>
      </c>
      <c r="AO328" s="343">
        <v>608</v>
      </c>
      <c r="AP328" s="343">
        <v>599</v>
      </c>
      <c r="AQ328" s="343">
        <v>616</v>
      </c>
      <c r="AR328" s="343">
        <v>580</v>
      </c>
      <c r="AS328" s="343">
        <v>552</v>
      </c>
      <c r="AT328" s="343">
        <v>540</v>
      </c>
      <c r="AU328" s="343">
        <v>622</v>
      </c>
      <c r="AV328" s="343">
        <v>674</v>
      </c>
      <c r="AW328" s="343">
        <v>733</v>
      </c>
      <c r="AX328" s="343">
        <v>766</v>
      </c>
      <c r="AY328" s="343">
        <v>730</v>
      </c>
      <c r="AZ328" s="343">
        <v>753</v>
      </c>
      <c r="BA328" s="343">
        <v>730</v>
      </c>
      <c r="BB328" s="343">
        <v>748</v>
      </c>
      <c r="BC328" s="343">
        <v>750</v>
      </c>
      <c r="BD328" s="343">
        <v>814</v>
      </c>
      <c r="BE328" s="343">
        <v>782</v>
      </c>
      <c r="BF328" s="343">
        <v>856</v>
      </c>
      <c r="BG328" s="343">
        <v>872</v>
      </c>
      <c r="BH328" s="343">
        <v>935</v>
      </c>
      <c r="BI328" s="343">
        <v>930</v>
      </c>
      <c r="BJ328" s="343">
        <v>950</v>
      </c>
      <c r="BK328" s="343">
        <v>949</v>
      </c>
      <c r="BL328" s="343">
        <v>974</v>
      </c>
      <c r="BM328" s="343">
        <v>1018</v>
      </c>
      <c r="BN328" s="343">
        <v>1045</v>
      </c>
      <c r="BO328" s="343">
        <v>1065</v>
      </c>
      <c r="BP328" s="343">
        <v>1163</v>
      </c>
      <c r="BQ328" s="343">
        <v>1060</v>
      </c>
      <c r="BR328" s="343">
        <v>1033</v>
      </c>
      <c r="BS328" s="343">
        <v>982</v>
      </c>
      <c r="BT328" s="343">
        <v>988</v>
      </c>
      <c r="BU328" s="343">
        <v>1008</v>
      </c>
      <c r="BV328" s="343">
        <v>1040</v>
      </c>
      <c r="BW328" s="343">
        <v>990</v>
      </c>
      <c r="BX328" s="343">
        <v>973</v>
      </c>
      <c r="BY328" s="343">
        <v>891</v>
      </c>
      <c r="BZ328" s="343">
        <v>926</v>
      </c>
      <c r="CA328" s="343">
        <v>882</v>
      </c>
      <c r="CB328" s="343">
        <v>922</v>
      </c>
      <c r="CC328" s="343">
        <v>993</v>
      </c>
      <c r="CD328" s="343">
        <v>1000</v>
      </c>
      <c r="CE328" s="343">
        <v>1043</v>
      </c>
      <c r="CF328" s="343">
        <v>1032</v>
      </c>
    </row>
    <row r="329" spans="1:84" x14ac:dyDescent="0.3">
      <c r="A329" s="342" t="s">
        <v>1586</v>
      </c>
      <c r="B329" s="342"/>
      <c r="C329" s="342"/>
      <c r="D329" s="343">
        <v>149</v>
      </c>
      <c r="E329" s="343">
        <v>171</v>
      </c>
      <c r="F329" s="343">
        <v>177</v>
      </c>
      <c r="G329" s="343">
        <v>196</v>
      </c>
      <c r="H329" s="343">
        <v>162</v>
      </c>
      <c r="I329" s="343">
        <v>205</v>
      </c>
      <c r="J329" s="343">
        <v>231</v>
      </c>
      <c r="K329" s="343">
        <v>204</v>
      </c>
      <c r="L329" s="343">
        <v>219</v>
      </c>
      <c r="M329" s="343">
        <v>242</v>
      </c>
      <c r="N329" s="343">
        <v>220</v>
      </c>
      <c r="O329" s="343">
        <v>242</v>
      </c>
      <c r="P329" s="343">
        <v>253</v>
      </c>
      <c r="Q329" s="343">
        <v>280</v>
      </c>
      <c r="R329" s="343">
        <v>287</v>
      </c>
      <c r="S329" s="343">
        <v>294</v>
      </c>
      <c r="T329" s="343">
        <v>221</v>
      </c>
      <c r="U329" s="343">
        <v>185</v>
      </c>
      <c r="V329" s="343">
        <v>155</v>
      </c>
      <c r="W329" s="343">
        <v>160</v>
      </c>
      <c r="X329" s="343">
        <v>287</v>
      </c>
      <c r="Y329" s="343">
        <v>323</v>
      </c>
      <c r="Z329" s="343">
        <v>366</v>
      </c>
      <c r="AA329" s="343">
        <v>390</v>
      </c>
      <c r="AB329" s="343">
        <v>405</v>
      </c>
      <c r="AC329" s="343">
        <v>429</v>
      </c>
      <c r="AD329" s="343">
        <v>424</v>
      </c>
      <c r="AE329" s="343">
        <v>418</v>
      </c>
      <c r="AF329" s="343">
        <v>456</v>
      </c>
      <c r="AG329" s="343">
        <v>452</v>
      </c>
      <c r="AH329" s="343">
        <v>507</v>
      </c>
      <c r="AI329" s="343">
        <v>483</v>
      </c>
      <c r="AJ329" s="343">
        <v>544</v>
      </c>
      <c r="AK329" s="343">
        <v>504</v>
      </c>
      <c r="AL329" s="343">
        <v>484</v>
      </c>
      <c r="AM329" s="343">
        <v>490</v>
      </c>
      <c r="AN329" s="343">
        <v>503</v>
      </c>
      <c r="AO329" s="343">
        <v>497</v>
      </c>
      <c r="AP329" s="343">
        <v>529</v>
      </c>
      <c r="AQ329" s="343">
        <v>522</v>
      </c>
      <c r="AR329" s="343">
        <v>537</v>
      </c>
      <c r="AS329" s="343">
        <v>507</v>
      </c>
      <c r="AT329" s="343">
        <v>483</v>
      </c>
      <c r="AU329" s="343">
        <v>473</v>
      </c>
      <c r="AV329" s="343">
        <v>546</v>
      </c>
      <c r="AW329" s="343">
        <v>592</v>
      </c>
      <c r="AX329" s="343">
        <v>644</v>
      </c>
      <c r="AY329" s="343">
        <v>675</v>
      </c>
      <c r="AZ329" s="343">
        <v>643</v>
      </c>
      <c r="BA329" s="343">
        <v>664</v>
      </c>
      <c r="BB329" s="343">
        <v>645</v>
      </c>
      <c r="BC329" s="343">
        <v>663</v>
      </c>
      <c r="BD329" s="343">
        <v>667</v>
      </c>
      <c r="BE329" s="343">
        <v>727</v>
      </c>
      <c r="BF329" s="343">
        <v>697</v>
      </c>
      <c r="BG329" s="343">
        <v>765</v>
      </c>
      <c r="BH329" s="343">
        <v>779</v>
      </c>
      <c r="BI329" s="343">
        <v>835</v>
      </c>
      <c r="BJ329" s="343">
        <v>832</v>
      </c>
      <c r="BK329" s="343">
        <v>850</v>
      </c>
      <c r="BL329" s="343">
        <v>851</v>
      </c>
      <c r="BM329" s="343">
        <v>874</v>
      </c>
      <c r="BN329" s="343">
        <v>914</v>
      </c>
      <c r="BO329" s="343">
        <v>939</v>
      </c>
      <c r="BP329" s="343">
        <v>958</v>
      </c>
      <c r="BQ329" s="343">
        <v>1049</v>
      </c>
      <c r="BR329" s="343">
        <v>957</v>
      </c>
      <c r="BS329" s="343">
        <v>933</v>
      </c>
      <c r="BT329" s="343">
        <v>888</v>
      </c>
      <c r="BU329" s="343">
        <v>894</v>
      </c>
      <c r="BV329" s="343">
        <v>912</v>
      </c>
      <c r="BW329" s="343">
        <v>943</v>
      </c>
      <c r="BX329" s="343">
        <v>899</v>
      </c>
      <c r="BY329" s="343">
        <v>884</v>
      </c>
      <c r="BZ329" s="343">
        <v>812</v>
      </c>
      <c r="CA329" s="343">
        <v>843</v>
      </c>
      <c r="CB329" s="343">
        <v>805</v>
      </c>
      <c r="CC329" s="343">
        <v>842</v>
      </c>
      <c r="CD329" s="343">
        <v>907</v>
      </c>
      <c r="CE329" s="343">
        <v>914</v>
      </c>
      <c r="CF329" s="343">
        <v>954</v>
      </c>
    </row>
    <row r="330" spans="1:84" x14ac:dyDescent="0.3">
      <c r="A330" s="342" t="s">
        <v>1587</v>
      </c>
      <c r="B330" s="342"/>
      <c r="C330" s="342"/>
      <c r="D330" s="343">
        <v>94</v>
      </c>
      <c r="E330" s="343">
        <v>123</v>
      </c>
      <c r="F330" s="343">
        <v>135</v>
      </c>
      <c r="G330" s="343">
        <v>139</v>
      </c>
      <c r="H330" s="343">
        <v>153</v>
      </c>
      <c r="I330" s="343">
        <v>131</v>
      </c>
      <c r="J330" s="343">
        <v>162</v>
      </c>
      <c r="K330" s="343">
        <v>190</v>
      </c>
      <c r="L330" s="343">
        <v>173</v>
      </c>
      <c r="M330" s="343">
        <v>177</v>
      </c>
      <c r="N330" s="343">
        <v>202</v>
      </c>
      <c r="O330" s="343">
        <v>191</v>
      </c>
      <c r="P330" s="343">
        <v>187</v>
      </c>
      <c r="Q330" s="343">
        <v>209</v>
      </c>
      <c r="R330" s="343">
        <v>238</v>
      </c>
      <c r="S330" s="343">
        <v>232</v>
      </c>
      <c r="T330" s="343">
        <v>247</v>
      </c>
      <c r="U330" s="343">
        <v>178</v>
      </c>
      <c r="V330" s="343">
        <v>154</v>
      </c>
      <c r="W330" s="343">
        <v>130</v>
      </c>
      <c r="X330" s="343">
        <v>141</v>
      </c>
      <c r="Y330" s="343">
        <v>250</v>
      </c>
      <c r="Z330" s="343">
        <v>268</v>
      </c>
      <c r="AA330" s="343">
        <v>298</v>
      </c>
      <c r="AB330" s="343">
        <v>325</v>
      </c>
      <c r="AC330" s="343">
        <v>336</v>
      </c>
      <c r="AD330" s="343">
        <v>347</v>
      </c>
      <c r="AE330" s="343">
        <v>355</v>
      </c>
      <c r="AF330" s="343">
        <v>351</v>
      </c>
      <c r="AG330" s="343">
        <v>383</v>
      </c>
      <c r="AH330" s="343">
        <v>380</v>
      </c>
      <c r="AI330" s="343">
        <v>427</v>
      </c>
      <c r="AJ330" s="343">
        <v>408</v>
      </c>
      <c r="AK330" s="343">
        <v>460</v>
      </c>
      <c r="AL330" s="343">
        <v>426</v>
      </c>
      <c r="AM330" s="343">
        <v>410</v>
      </c>
      <c r="AN330" s="343">
        <v>416</v>
      </c>
      <c r="AO330" s="343">
        <v>427</v>
      </c>
      <c r="AP330" s="343">
        <v>423</v>
      </c>
      <c r="AQ330" s="343">
        <v>452</v>
      </c>
      <c r="AR330" s="343">
        <v>446</v>
      </c>
      <c r="AS330" s="343">
        <v>459</v>
      </c>
      <c r="AT330" s="343">
        <v>435</v>
      </c>
      <c r="AU330" s="343">
        <v>415</v>
      </c>
      <c r="AV330" s="343">
        <v>406</v>
      </c>
      <c r="AW330" s="343">
        <v>470</v>
      </c>
      <c r="AX330" s="343">
        <v>511</v>
      </c>
      <c r="AY330" s="343">
        <v>556</v>
      </c>
      <c r="AZ330" s="343">
        <v>584</v>
      </c>
      <c r="BA330" s="343">
        <v>558</v>
      </c>
      <c r="BB330" s="343">
        <v>577</v>
      </c>
      <c r="BC330" s="343">
        <v>561</v>
      </c>
      <c r="BD330" s="343">
        <v>576</v>
      </c>
      <c r="BE330" s="343">
        <v>581</v>
      </c>
      <c r="BF330" s="343">
        <v>632</v>
      </c>
      <c r="BG330" s="343">
        <v>608</v>
      </c>
      <c r="BH330" s="343">
        <v>665</v>
      </c>
      <c r="BI330" s="343">
        <v>680</v>
      </c>
      <c r="BJ330" s="343">
        <v>730</v>
      </c>
      <c r="BK330" s="343">
        <v>728</v>
      </c>
      <c r="BL330" s="343">
        <v>743</v>
      </c>
      <c r="BM330" s="343">
        <v>745</v>
      </c>
      <c r="BN330" s="343">
        <v>766</v>
      </c>
      <c r="BO330" s="343">
        <v>802</v>
      </c>
      <c r="BP330" s="343">
        <v>825</v>
      </c>
      <c r="BQ330" s="343">
        <v>843</v>
      </c>
      <c r="BR330" s="343">
        <v>925</v>
      </c>
      <c r="BS330" s="343">
        <v>844</v>
      </c>
      <c r="BT330" s="343">
        <v>824</v>
      </c>
      <c r="BU330" s="343">
        <v>785</v>
      </c>
      <c r="BV330" s="343">
        <v>791</v>
      </c>
      <c r="BW330" s="343">
        <v>808</v>
      </c>
      <c r="BX330" s="343">
        <v>837</v>
      </c>
      <c r="BY330" s="343">
        <v>798</v>
      </c>
      <c r="BZ330" s="343">
        <v>786</v>
      </c>
      <c r="CA330" s="343">
        <v>722</v>
      </c>
      <c r="CB330" s="343">
        <v>751</v>
      </c>
      <c r="CC330" s="343">
        <v>717</v>
      </c>
      <c r="CD330" s="343">
        <v>752</v>
      </c>
      <c r="CE330" s="343">
        <v>811</v>
      </c>
      <c r="CF330" s="343">
        <v>818</v>
      </c>
    </row>
    <row r="331" spans="1:84" x14ac:dyDescent="0.3">
      <c r="A331" s="342" t="s">
        <v>1588</v>
      </c>
      <c r="B331" s="342"/>
      <c r="C331" s="342"/>
      <c r="D331" s="343">
        <v>82</v>
      </c>
      <c r="E331" s="343">
        <v>76</v>
      </c>
      <c r="F331" s="343">
        <v>94</v>
      </c>
      <c r="G331" s="343">
        <v>95</v>
      </c>
      <c r="H331" s="343">
        <v>114</v>
      </c>
      <c r="I331" s="343">
        <v>119</v>
      </c>
      <c r="J331" s="343">
        <v>106</v>
      </c>
      <c r="K331" s="343">
        <v>132</v>
      </c>
      <c r="L331" s="343">
        <v>151</v>
      </c>
      <c r="M331" s="343">
        <v>133</v>
      </c>
      <c r="N331" s="343">
        <v>141</v>
      </c>
      <c r="O331" s="343">
        <v>165</v>
      </c>
      <c r="P331" s="343">
        <v>150</v>
      </c>
      <c r="Q331" s="343">
        <v>147</v>
      </c>
      <c r="R331" s="343">
        <v>171</v>
      </c>
      <c r="S331" s="343">
        <v>194</v>
      </c>
      <c r="T331" s="343">
        <v>182</v>
      </c>
      <c r="U331" s="343">
        <v>178</v>
      </c>
      <c r="V331" s="343">
        <v>148</v>
      </c>
      <c r="W331" s="343">
        <v>133</v>
      </c>
      <c r="X331" s="343">
        <v>102</v>
      </c>
      <c r="Y331" s="343">
        <v>120</v>
      </c>
      <c r="Z331" s="343">
        <v>197</v>
      </c>
      <c r="AA331" s="343">
        <v>222</v>
      </c>
      <c r="AB331" s="343">
        <v>259</v>
      </c>
      <c r="AC331" s="343">
        <v>266</v>
      </c>
      <c r="AD331" s="343">
        <v>277</v>
      </c>
      <c r="AE331" s="343">
        <v>285</v>
      </c>
      <c r="AF331" s="343">
        <v>291</v>
      </c>
      <c r="AG331" s="343">
        <v>288</v>
      </c>
      <c r="AH331" s="343">
        <v>316</v>
      </c>
      <c r="AI331" s="343">
        <v>314</v>
      </c>
      <c r="AJ331" s="343">
        <v>353</v>
      </c>
      <c r="AK331" s="343">
        <v>338</v>
      </c>
      <c r="AL331" s="343">
        <v>381</v>
      </c>
      <c r="AM331" s="343">
        <v>354</v>
      </c>
      <c r="AN331" s="343">
        <v>341</v>
      </c>
      <c r="AO331" s="343">
        <v>347</v>
      </c>
      <c r="AP331" s="343">
        <v>357</v>
      </c>
      <c r="AQ331" s="343">
        <v>354</v>
      </c>
      <c r="AR331" s="343">
        <v>378</v>
      </c>
      <c r="AS331" s="343">
        <v>374</v>
      </c>
      <c r="AT331" s="343">
        <v>385</v>
      </c>
      <c r="AU331" s="343">
        <v>365</v>
      </c>
      <c r="AV331" s="343">
        <v>348</v>
      </c>
      <c r="AW331" s="343">
        <v>341</v>
      </c>
      <c r="AX331" s="343">
        <v>399</v>
      </c>
      <c r="AY331" s="343">
        <v>433</v>
      </c>
      <c r="AZ331" s="343">
        <v>471</v>
      </c>
      <c r="BA331" s="343">
        <v>495</v>
      </c>
      <c r="BB331" s="343">
        <v>474</v>
      </c>
      <c r="BC331" s="343">
        <v>491</v>
      </c>
      <c r="BD331" s="343">
        <v>477</v>
      </c>
      <c r="BE331" s="343">
        <v>491</v>
      </c>
      <c r="BF331" s="343">
        <v>495</v>
      </c>
      <c r="BG331" s="343">
        <v>541</v>
      </c>
      <c r="BH331" s="343">
        <v>521</v>
      </c>
      <c r="BI331" s="343">
        <v>570</v>
      </c>
      <c r="BJ331" s="343">
        <v>582</v>
      </c>
      <c r="BK331" s="343">
        <v>626</v>
      </c>
      <c r="BL331" s="343">
        <v>625</v>
      </c>
      <c r="BM331" s="343">
        <v>640</v>
      </c>
      <c r="BN331" s="343">
        <v>642</v>
      </c>
      <c r="BO331" s="343">
        <v>661</v>
      </c>
      <c r="BP331" s="343">
        <v>693</v>
      </c>
      <c r="BQ331" s="343">
        <v>714</v>
      </c>
      <c r="BR331" s="343">
        <v>730</v>
      </c>
      <c r="BS331" s="343">
        <v>803</v>
      </c>
      <c r="BT331" s="343">
        <v>734</v>
      </c>
      <c r="BU331" s="343">
        <v>717</v>
      </c>
      <c r="BV331" s="343">
        <v>685</v>
      </c>
      <c r="BW331" s="343">
        <v>690</v>
      </c>
      <c r="BX331" s="343">
        <v>706</v>
      </c>
      <c r="BY331" s="343">
        <v>732</v>
      </c>
      <c r="BZ331" s="343">
        <v>699</v>
      </c>
      <c r="CA331" s="343">
        <v>689</v>
      </c>
      <c r="CB331" s="343">
        <v>633</v>
      </c>
      <c r="CC331" s="343">
        <v>660</v>
      </c>
      <c r="CD331" s="343">
        <v>630</v>
      </c>
      <c r="CE331" s="343">
        <v>662</v>
      </c>
      <c r="CF331" s="343">
        <v>714</v>
      </c>
    </row>
    <row r="332" spans="1:84" x14ac:dyDescent="0.3">
      <c r="A332" s="342" t="s">
        <v>1589</v>
      </c>
      <c r="B332" s="342"/>
      <c r="C332" s="342"/>
      <c r="D332" s="343">
        <v>54</v>
      </c>
      <c r="E332" s="343">
        <v>63</v>
      </c>
      <c r="F332" s="343">
        <v>55</v>
      </c>
      <c r="G332" s="343">
        <v>73</v>
      </c>
      <c r="H332" s="343">
        <v>73</v>
      </c>
      <c r="I332" s="343">
        <v>93</v>
      </c>
      <c r="J332" s="343">
        <v>88</v>
      </c>
      <c r="K332" s="343">
        <v>88</v>
      </c>
      <c r="L332" s="343">
        <v>100</v>
      </c>
      <c r="M332" s="343">
        <v>116</v>
      </c>
      <c r="N332" s="343">
        <v>103</v>
      </c>
      <c r="O332" s="343">
        <v>109</v>
      </c>
      <c r="P332" s="343">
        <v>125</v>
      </c>
      <c r="Q332" s="343">
        <v>121</v>
      </c>
      <c r="R332" s="343">
        <v>113</v>
      </c>
      <c r="S332" s="343">
        <v>125</v>
      </c>
      <c r="T332" s="343">
        <v>151</v>
      </c>
      <c r="U332" s="343">
        <v>141</v>
      </c>
      <c r="V332" s="343">
        <v>146</v>
      </c>
      <c r="W332" s="343">
        <v>123</v>
      </c>
      <c r="X332" s="343">
        <v>105</v>
      </c>
      <c r="Y332" s="343">
        <v>82</v>
      </c>
      <c r="Z332" s="343">
        <v>83</v>
      </c>
      <c r="AA332" s="343">
        <v>158</v>
      </c>
      <c r="AB332" s="343">
        <v>186</v>
      </c>
      <c r="AC332" s="343">
        <v>207</v>
      </c>
      <c r="AD332" s="343">
        <v>224</v>
      </c>
      <c r="AE332" s="343">
        <v>220</v>
      </c>
      <c r="AF332" s="343">
        <v>226</v>
      </c>
      <c r="AG332" s="343">
        <v>232</v>
      </c>
      <c r="AH332" s="343">
        <v>229</v>
      </c>
      <c r="AI332" s="343">
        <v>253</v>
      </c>
      <c r="AJ332" s="343">
        <v>251</v>
      </c>
      <c r="AK332" s="343">
        <v>284</v>
      </c>
      <c r="AL332" s="343">
        <v>272</v>
      </c>
      <c r="AM332" s="343">
        <v>307</v>
      </c>
      <c r="AN332" s="343">
        <v>285</v>
      </c>
      <c r="AO332" s="343">
        <v>276</v>
      </c>
      <c r="AP332" s="343">
        <v>279</v>
      </c>
      <c r="AQ332" s="343">
        <v>289</v>
      </c>
      <c r="AR332" s="343">
        <v>287</v>
      </c>
      <c r="AS332" s="343">
        <v>307</v>
      </c>
      <c r="AT332" s="343">
        <v>305</v>
      </c>
      <c r="AU332" s="343">
        <v>314</v>
      </c>
      <c r="AV332" s="343">
        <v>299</v>
      </c>
      <c r="AW332" s="343">
        <v>285</v>
      </c>
      <c r="AX332" s="343">
        <v>280</v>
      </c>
      <c r="AY332" s="343">
        <v>326</v>
      </c>
      <c r="AZ332" s="343">
        <v>354</v>
      </c>
      <c r="BA332" s="343">
        <v>385</v>
      </c>
      <c r="BB332" s="343">
        <v>405</v>
      </c>
      <c r="BC332" s="343">
        <v>390</v>
      </c>
      <c r="BD332" s="343">
        <v>405</v>
      </c>
      <c r="BE332" s="343">
        <v>394</v>
      </c>
      <c r="BF332" s="343">
        <v>405</v>
      </c>
      <c r="BG332" s="343">
        <v>410</v>
      </c>
      <c r="BH332" s="343">
        <v>448</v>
      </c>
      <c r="BI332" s="343">
        <v>433</v>
      </c>
      <c r="BJ332" s="343">
        <v>475</v>
      </c>
      <c r="BK332" s="343">
        <v>486</v>
      </c>
      <c r="BL332" s="343">
        <v>524</v>
      </c>
      <c r="BM332" s="343">
        <v>523</v>
      </c>
      <c r="BN332" s="343">
        <v>536</v>
      </c>
      <c r="BO332" s="343">
        <v>539</v>
      </c>
      <c r="BP332" s="343">
        <v>555</v>
      </c>
      <c r="BQ332" s="343">
        <v>582</v>
      </c>
      <c r="BR332" s="343">
        <v>600</v>
      </c>
      <c r="BS332" s="343">
        <v>616</v>
      </c>
      <c r="BT332" s="343">
        <v>679</v>
      </c>
      <c r="BU332" s="343">
        <v>621</v>
      </c>
      <c r="BV332" s="343">
        <v>607</v>
      </c>
      <c r="BW332" s="343">
        <v>580</v>
      </c>
      <c r="BX332" s="343">
        <v>585</v>
      </c>
      <c r="BY332" s="343">
        <v>600</v>
      </c>
      <c r="BZ332" s="343">
        <v>623</v>
      </c>
      <c r="CA332" s="343">
        <v>596</v>
      </c>
      <c r="CB332" s="343">
        <v>586</v>
      </c>
      <c r="CC332" s="343">
        <v>540</v>
      </c>
      <c r="CD332" s="343">
        <v>563</v>
      </c>
      <c r="CE332" s="343">
        <v>538</v>
      </c>
      <c r="CF332" s="343">
        <v>567</v>
      </c>
    </row>
    <row r="333" spans="1:84" x14ac:dyDescent="0.3">
      <c r="A333" s="342" t="s">
        <v>1590</v>
      </c>
      <c r="B333" s="342"/>
      <c r="C333" s="342"/>
      <c r="D333" s="343">
        <v>38</v>
      </c>
      <c r="E333" s="343">
        <v>42</v>
      </c>
      <c r="F333" s="343">
        <v>48</v>
      </c>
      <c r="G333" s="343">
        <v>41</v>
      </c>
      <c r="H333" s="343">
        <v>55</v>
      </c>
      <c r="I333" s="343">
        <v>55</v>
      </c>
      <c r="J333" s="343">
        <v>64</v>
      </c>
      <c r="K333" s="343">
        <v>62</v>
      </c>
      <c r="L333" s="343">
        <v>73</v>
      </c>
      <c r="M333" s="343">
        <v>72</v>
      </c>
      <c r="N333" s="343">
        <v>83</v>
      </c>
      <c r="O333" s="343">
        <v>80</v>
      </c>
      <c r="P333" s="343">
        <v>75</v>
      </c>
      <c r="Q333" s="343">
        <v>90</v>
      </c>
      <c r="R333" s="343">
        <v>92</v>
      </c>
      <c r="S333" s="343">
        <v>87</v>
      </c>
      <c r="T333" s="343">
        <v>90</v>
      </c>
      <c r="U333" s="343">
        <v>114</v>
      </c>
      <c r="V333" s="343">
        <v>102</v>
      </c>
      <c r="W333" s="343">
        <v>113</v>
      </c>
      <c r="X333" s="343">
        <v>96</v>
      </c>
      <c r="Y333" s="343">
        <v>84</v>
      </c>
      <c r="Z333" s="343">
        <v>59</v>
      </c>
      <c r="AA333" s="343">
        <v>58</v>
      </c>
      <c r="AB333" s="343">
        <v>119</v>
      </c>
      <c r="AC333" s="343">
        <v>141</v>
      </c>
      <c r="AD333" s="343">
        <v>159</v>
      </c>
      <c r="AE333" s="343">
        <v>172</v>
      </c>
      <c r="AF333" s="343">
        <v>170</v>
      </c>
      <c r="AG333" s="343">
        <v>175</v>
      </c>
      <c r="AH333" s="343">
        <v>180</v>
      </c>
      <c r="AI333" s="343">
        <v>177</v>
      </c>
      <c r="AJ333" s="343">
        <v>197</v>
      </c>
      <c r="AK333" s="343">
        <v>196</v>
      </c>
      <c r="AL333" s="343">
        <v>223</v>
      </c>
      <c r="AM333" s="343">
        <v>213</v>
      </c>
      <c r="AN333" s="343">
        <v>241</v>
      </c>
      <c r="AO333" s="343">
        <v>223</v>
      </c>
      <c r="AP333" s="343">
        <v>217</v>
      </c>
      <c r="AQ333" s="343">
        <v>220</v>
      </c>
      <c r="AR333" s="343">
        <v>228</v>
      </c>
      <c r="AS333" s="343">
        <v>226</v>
      </c>
      <c r="AT333" s="343">
        <v>243</v>
      </c>
      <c r="AU333" s="343">
        <v>242</v>
      </c>
      <c r="AV333" s="343">
        <v>251</v>
      </c>
      <c r="AW333" s="343">
        <v>238</v>
      </c>
      <c r="AX333" s="343">
        <v>227</v>
      </c>
      <c r="AY333" s="343">
        <v>225</v>
      </c>
      <c r="AZ333" s="343">
        <v>261</v>
      </c>
      <c r="BA333" s="343">
        <v>284</v>
      </c>
      <c r="BB333" s="343">
        <v>309</v>
      </c>
      <c r="BC333" s="343">
        <v>326</v>
      </c>
      <c r="BD333" s="343">
        <v>313</v>
      </c>
      <c r="BE333" s="343">
        <v>326</v>
      </c>
      <c r="BF333" s="343">
        <v>318</v>
      </c>
      <c r="BG333" s="343">
        <v>327</v>
      </c>
      <c r="BH333" s="343">
        <v>332</v>
      </c>
      <c r="BI333" s="343">
        <v>363</v>
      </c>
      <c r="BJ333" s="343">
        <v>352</v>
      </c>
      <c r="BK333" s="343">
        <v>386</v>
      </c>
      <c r="BL333" s="343">
        <v>396</v>
      </c>
      <c r="BM333" s="343">
        <v>427</v>
      </c>
      <c r="BN333" s="343">
        <v>427</v>
      </c>
      <c r="BO333" s="343">
        <v>438</v>
      </c>
      <c r="BP333" s="343">
        <v>441</v>
      </c>
      <c r="BQ333" s="343">
        <v>455</v>
      </c>
      <c r="BR333" s="343">
        <v>477</v>
      </c>
      <c r="BS333" s="343">
        <v>492</v>
      </c>
      <c r="BT333" s="343">
        <v>506</v>
      </c>
      <c r="BU333" s="343">
        <v>559</v>
      </c>
      <c r="BV333" s="343">
        <v>511</v>
      </c>
      <c r="BW333" s="343">
        <v>500</v>
      </c>
      <c r="BX333" s="343">
        <v>479</v>
      </c>
      <c r="BY333" s="343">
        <v>483</v>
      </c>
      <c r="BZ333" s="343">
        <v>497</v>
      </c>
      <c r="CA333" s="343">
        <v>516</v>
      </c>
      <c r="CB333" s="343">
        <v>495</v>
      </c>
      <c r="CC333" s="343">
        <v>487</v>
      </c>
      <c r="CD333" s="343">
        <v>450</v>
      </c>
      <c r="CE333" s="343">
        <v>470</v>
      </c>
      <c r="CF333" s="343">
        <v>450</v>
      </c>
    </row>
    <row r="334" spans="1:84" x14ac:dyDescent="0.3">
      <c r="A334" s="342" t="s">
        <v>1591</v>
      </c>
      <c r="B334" s="342"/>
      <c r="C334" s="342"/>
      <c r="D334" s="343">
        <v>26</v>
      </c>
      <c r="E334" s="343">
        <v>31</v>
      </c>
      <c r="F334" s="343">
        <v>34</v>
      </c>
      <c r="G334" s="343">
        <v>35</v>
      </c>
      <c r="H334" s="343">
        <v>28</v>
      </c>
      <c r="I334" s="343">
        <v>38</v>
      </c>
      <c r="J334" s="343">
        <v>42</v>
      </c>
      <c r="K334" s="343">
        <v>49</v>
      </c>
      <c r="L334" s="343">
        <v>45</v>
      </c>
      <c r="M334" s="343">
        <v>50</v>
      </c>
      <c r="N334" s="343">
        <v>42</v>
      </c>
      <c r="O334" s="343">
        <v>68</v>
      </c>
      <c r="P334" s="343">
        <v>61</v>
      </c>
      <c r="Q334" s="343">
        <v>58</v>
      </c>
      <c r="R334" s="343">
        <v>68</v>
      </c>
      <c r="S334" s="343">
        <v>74</v>
      </c>
      <c r="T334" s="343">
        <v>74</v>
      </c>
      <c r="U334" s="343">
        <v>68</v>
      </c>
      <c r="V334" s="343">
        <v>76</v>
      </c>
      <c r="W334" s="343">
        <v>77</v>
      </c>
      <c r="X334" s="343">
        <v>86</v>
      </c>
      <c r="Y334" s="343">
        <v>75</v>
      </c>
      <c r="Z334" s="343">
        <v>58</v>
      </c>
      <c r="AA334" s="343">
        <v>48</v>
      </c>
      <c r="AB334" s="343">
        <v>43</v>
      </c>
      <c r="AC334" s="343">
        <v>92</v>
      </c>
      <c r="AD334" s="343">
        <v>105</v>
      </c>
      <c r="AE334" s="343">
        <v>119</v>
      </c>
      <c r="AF334" s="343">
        <v>130</v>
      </c>
      <c r="AG334" s="343">
        <v>127</v>
      </c>
      <c r="AH334" s="343">
        <v>132</v>
      </c>
      <c r="AI334" s="343">
        <v>136</v>
      </c>
      <c r="AJ334" s="343">
        <v>133</v>
      </c>
      <c r="AK334" s="343">
        <v>148</v>
      </c>
      <c r="AL334" s="343">
        <v>147</v>
      </c>
      <c r="AM334" s="343">
        <v>168</v>
      </c>
      <c r="AN334" s="343">
        <v>160</v>
      </c>
      <c r="AO334" s="343">
        <v>183</v>
      </c>
      <c r="AP334" s="343">
        <v>168</v>
      </c>
      <c r="AQ334" s="343">
        <v>164</v>
      </c>
      <c r="AR334" s="343">
        <v>167</v>
      </c>
      <c r="AS334" s="343">
        <v>173</v>
      </c>
      <c r="AT334" s="343">
        <v>172</v>
      </c>
      <c r="AU334" s="343">
        <v>186</v>
      </c>
      <c r="AV334" s="343">
        <v>186</v>
      </c>
      <c r="AW334" s="343">
        <v>193</v>
      </c>
      <c r="AX334" s="343">
        <v>183</v>
      </c>
      <c r="AY334" s="343">
        <v>174</v>
      </c>
      <c r="AZ334" s="343">
        <v>173</v>
      </c>
      <c r="BA334" s="343">
        <v>202</v>
      </c>
      <c r="BB334" s="343">
        <v>221</v>
      </c>
      <c r="BC334" s="343">
        <v>240</v>
      </c>
      <c r="BD334" s="343">
        <v>254</v>
      </c>
      <c r="BE334" s="343">
        <v>244</v>
      </c>
      <c r="BF334" s="343">
        <v>255</v>
      </c>
      <c r="BG334" s="343">
        <v>249</v>
      </c>
      <c r="BH334" s="343">
        <v>257</v>
      </c>
      <c r="BI334" s="343">
        <v>260</v>
      </c>
      <c r="BJ334" s="343">
        <v>285</v>
      </c>
      <c r="BK334" s="343">
        <v>277</v>
      </c>
      <c r="BL334" s="343">
        <v>304</v>
      </c>
      <c r="BM334" s="343">
        <v>313</v>
      </c>
      <c r="BN334" s="343">
        <v>338</v>
      </c>
      <c r="BO334" s="343">
        <v>338</v>
      </c>
      <c r="BP334" s="343">
        <v>347</v>
      </c>
      <c r="BQ334" s="343">
        <v>350</v>
      </c>
      <c r="BR334" s="343">
        <v>362</v>
      </c>
      <c r="BS334" s="343">
        <v>380</v>
      </c>
      <c r="BT334" s="343">
        <v>393</v>
      </c>
      <c r="BU334" s="343">
        <v>405</v>
      </c>
      <c r="BV334" s="343">
        <v>445</v>
      </c>
      <c r="BW334" s="343">
        <v>408</v>
      </c>
      <c r="BX334" s="343">
        <v>401</v>
      </c>
      <c r="BY334" s="343">
        <v>386</v>
      </c>
      <c r="BZ334" s="343">
        <v>388</v>
      </c>
      <c r="CA334" s="343">
        <v>400</v>
      </c>
      <c r="CB334" s="343">
        <v>415</v>
      </c>
      <c r="CC334" s="343">
        <v>400</v>
      </c>
      <c r="CD334" s="343">
        <v>394</v>
      </c>
      <c r="CE334" s="343">
        <v>365</v>
      </c>
      <c r="CF334" s="343">
        <v>382</v>
      </c>
    </row>
    <row r="335" spans="1:84" x14ac:dyDescent="0.3">
      <c r="A335" s="342" t="s">
        <v>1592</v>
      </c>
      <c r="B335" s="342"/>
      <c r="C335" s="342"/>
      <c r="D335" s="343">
        <v>16</v>
      </c>
      <c r="E335" s="343">
        <v>21</v>
      </c>
      <c r="F335" s="343">
        <v>21</v>
      </c>
      <c r="G335" s="343">
        <v>21</v>
      </c>
      <c r="H335" s="343">
        <v>19</v>
      </c>
      <c r="I335" s="343">
        <v>20</v>
      </c>
      <c r="J335" s="343">
        <v>23</v>
      </c>
      <c r="K335" s="343">
        <v>26</v>
      </c>
      <c r="L335" s="343">
        <v>40</v>
      </c>
      <c r="M335" s="343">
        <v>28</v>
      </c>
      <c r="N335" s="343">
        <v>38</v>
      </c>
      <c r="O335" s="343">
        <v>29</v>
      </c>
      <c r="P335" s="343">
        <v>48</v>
      </c>
      <c r="Q335" s="343">
        <v>48</v>
      </c>
      <c r="R335" s="343">
        <v>44</v>
      </c>
      <c r="S335" s="343">
        <v>47</v>
      </c>
      <c r="T335" s="343">
        <v>48</v>
      </c>
      <c r="U335" s="343">
        <v>49</v>
      </c>
      <c r="V335" s="343">
        <v>49</v>
      </c>
      <c r="W335" s="343">
        <v>50</v>
      </c>
      <c r="X335" s="343">
        <v>55</v>
      </c>
      <c r="Y335" s="343">
        <v>63</v>
      </c>
      <c r="Z335" s="343">
        <v>52</v>
      </c>
      <c r="AA335" s="343">
        <v>43</v>
      </c>
      <c r="AB335" s="343">
        <v>33</v>
      </c>
      <c r="AC335" s="343">
        <v>30</v>
      </c>
      <c r="AD335" s="343">
        <v>61</v>
      </c>
      <c r="AE335" s="343">
        <v>76</v>
      </c>
      <c r="AF335" s="343">
        <v>88</v>
      </c>
      <c r="AG335" s="343">
        <v>96</v>
      </c>
      <c r="AH335" s="343">
        <v>94</v>
      </c>
      <c r="AI335" s="343">
        <v>99</v>
      </c>
      <c r="AJ335" s="343">
        <v>102</v>
      </c>
      <c r="AK335" s="343">
        <v>100</v>
      </c>
      <c r="AL335" s="343">
        <v>111</v>
      </c>
      <c r="AM335" s="343">
        <v>111</v>
      </c>
      <c r="AN335" s="343">
        <v>127</v>
      </c>
      <c r="AO335" s="343">
        <v>121</v>
      </c>
      <c r="AP335" s="343">
        <v>138</v>
      </c>
      <c r="AQ335" s="343">
        <v>127</v>
      </c>
      <c r="AR335" s="343">
        <v>124</v>
      </c>
      <c r="AS335" s="343">
        <v>127</v>
      </c>
      <c r="AT335" s="343">
        <v>132</v>
      </c>
      <c r="AU335" s="343">
        <v>131</v>
      </c>
      <c r="AV335" s="343">
        <v>142</v>
      </c>
      <c r="AW335" s="343">
        <v>142</v>
      </c>
      <c r="AX335" s="343">
        <v>148</v>
      </c>
      <c r="AY335" s="343">
        <v>140</v>
      </c>
      <c r="AZ335" s="343">
        <v>134</v>
      </c>
      <c r="BA335" s="343">
        <v>133</v>
      </c>
      <c r="BB335" s="343">
        <v>155</v>
      </c>
      <c r="BC335" s="343">
        <v>170</v>
      </c>
      <c r="BD335" s="343">
        <v>185</v>
      </c>
      <c r="BE335" s="343">
        <v>196</v>
      </c>
      <c r="BF335" s="343">
        <v>188</v>
      </c>
      <c r="BG335" s="343">
        <v>197</v>
      </c>
      <c r="BH335" s="343">
        <v>193</v>
      </c>
      <c r="BI335" s="343">
        <v>199</v>
      </c>
      <c r="BJ335" s="343">
        <v>202</v>
      </c>
      <c r="BK335" s="343">
        <v>221</v>
      </c>
      <c r="BL335" s="343">
        <v>215</v>
      </c>
      <c r="BM335" s="343">
        <v>237</v>
      </c>
      <c r="BN335" s="343">
        <v>244</v>
      </c>
      <c r="BO335" s="343">
        <v>264</v>
      </c>
      <c r="BP335" s="343">
        <v>264</v>
      </c>
      <c r="BQ335" s="343">
        <v>272</v>
      </c>
      <c r="BR335" s="343">
        <v>275</v>
      </c>
      <c r="BS335" s="343">
        <v>285</v>
      </c>
      <c r="BT335" s="343">
        <v>299</v>
      </c>
      <c r="BU335" s="343">
        <v>311</v>
      </c>
      <c r="BV335" s="343">
        <v>321</v>
      </c>
      <c r="BW335" s="343">
        <v>352</v>
      </c>
      <c r="BX335" s="343">
        <v>324</v>
      </c>
      <c r="BY335" s="343">
        <v>318</v>
      </c>
      <c r="BZ335" s="343">
        <v>306</v>
      </c>
      <c r="CA335" s="343">
        <v>308</v>
      </c>
      <c r="CB335" s="343">
        <v>319</v>
      </c>
      <c r="CC335" s="343">
        <v>331</v>
      </c>
      <c r="CD335" s="343">
        <v>320</v>
      </c>
      <c r="CE335" s="343">
        <v>316</v>
      </c>
      <c r="CF335" s="343">
        <v>292</v>
      </c>
    </row>
    <row r="336" spans="1:84" x14ac:dyDescent="0.3">
      <c r="A336" s="342" t="s">
        <v>1593</v>
      </c>
      <c r="B336" s="342"/>
      <c r="C336" s="342"/>
      <c r="D336" s="343">
        <v>13</v>
      </c>
      <c r="E336" s="343">
        <v>11</v>
      </c>
      <c r="F336" s="343">
        <v>15</v>
      </c>
      <c r="G336" s="343">
        <v>14</v>
      </c>
      <c r="H336" s="343">
        <v>16</v>
      </c>
      <c r="I336" s="343">
        <v>15</v>
      </c>
      <c r="J336" s="343">
        <v>14</v>
      </c>
      <c r="K336" s="343">
        <v>15</v>
      </c>
      <c r="L336" s="343">
        <v>20</v>
      </c>
      <c r="M336" s="343">
        <v>25</v>
      </c>
      <c r="N336" s="343">
        <v>22</v>
      </c>
      <c r="O336" s="343">
        <v>24</v>
      </c>
      <c r="P336" s="343">
        <v>21</v>
      </c>
      <c r="Q336" s="343">
        <v>27</v>
      </c>
      <c r="R336" s="343">
        <v>31</v>
      </c>
      <c r="S336" s="343">
        <v>29</v>
      </c>
      <c r="T336" s="343">
        <v>30</v>
      </c>
      <c r="U336" s="343">
        <v>36</v>
      </c>
      <c r="V336" s="343">
        <v>36</v>
      </c>
      <c r="W336" s="343">
        <v>31</v>
      </c>
      <c r="X336" s="343">
        <v>33</v>
      </c>
      <c r="Y336" s="343">
        <v>41</v>
      </c>
      <c r="Z336" s="343">
        <v>44</v>
      </c>
      <c r="AA336" s="343">
        <v>36</v>
      </c>
      <c r="AB336" s="343">
        <v>26</v>
      </c>
      <c r="AC336" s="343">
        <v>26</v>
      </c>
      <c r="AD336" s="343">
        <v>23</v>
      </c>
      <c r="AE336" s="343">
        <v>43</v>
      </c>
      <c r="AF336" s="343">
        <v>52</v>
      </c>
      <c r="AG336" s="343">
        <v>62</v>
      </c>
      <c r="AH336" s="343">
        <v>68</v>
      </c>
      <c r="AI336" s="343">
        <v>66</v>
      </c>
      <c r="AJ336" s="343">
        <v>69</v>
      </c>
      <c r="AK336" s="343">
        <v>72</v>
      </c>
      <c r="AL336" s="343">
        <v>70</v>
      </c>
      <c r="AM336" s="343">
        <v>78</v>
      </c>
      <c r="AN336" s="343">
        <v>79</v>
      </c>
      <c r="AO336" s="343">
        <v>90</v>
      </c>
      <c r="AP336" s="343">
        <v>86</v>
      </c>
      <c r="AQ336" s="343">
        <v>98</v>
      </c>
      <c r="AR336" s="343">
        <v>91</v>
      </c>
      <c r="AS336" s="343">
        <v>89</v>
      </c>
      <c r="AT336" s="343">
        <v>91</v>
      </c>
      <c r="AU336" s="343">
        <v>95</v>
      </c>
      <c r="AV336" s="343">
        <v>94</v>
      </c>
      <c r="AW336" s="343">
        <v>102</v>
      </c>
      <c r="AX336" s="343">
        <v>102</v>
      </c>
      <c r="AY336" s="343">
        <v>107</v>
      </c>
      <c r="AZ336" s="343">
        <v>101</v>
      </c>
      <c r="BA336" s="343">
        <v>97</v>
      </c>
      <c r="BB336" s="343">
        <v>97</v>
      </c>
      <c r="BC336" s="343">
        <v>113</v>
      </c>
      <c r="BD336" s="343">
        <v>124</v>
      </c>
      <c r="BE336" s="343">
        <v>135</v>
      </c>
      <c r="BF336" s="343">
        <v>143</v>
      </c>
      <c r="BG336" s="343">
        <v>138</v>
      </c>
      <c r="BH336" s="343">
        <v>145</v>
      </c>
      <c r="BI336" s="343">
        <v>142</v>
      </c>
      <c r="BJ336" s="343">
        <v>147</v>
      </c>
      <c r="BK336" s="343">
        <v>149</v>
      </c>
      <c r="BL336" s="343">
        <v>162</v>
      </c>
      <c r="BM336" s="343">
        <v>158</v>
      </c>
      <c r="BN336" s="343">
        <v>175</v>
      </c>
      <c r="BO336" s="343">
        <v>180</v>
      </c>
      <c r="BP336" s="343">
        <v>195</v>
      </c>
      <c r="BQ336" s="343">
        <v>195</v>
      </c>
      <c r="BR336" s="343">
        <v>201</v>
      </c>
      <c r="BS336" s="343">
        <v>204</v>
      </c>
      <c r="BT336" s="343">
        <v>213</v>
      </c>
      <c r="BU336" s="343">
        <v>223</v>
      </c>
      <c r="BV336" s="343">
        <v>233</v>
      </c>
      <c r="BW336" s="343">
        <v>241</v>
      </c>
      <c r="BX336" s="343">
        <v>264</v>
      </c>
      <c r="BY336" s="343">
        <v>244</v>
      </c>
      <c r="BZ336" s="343">
        <v>239</v>
      </c>
      <c r="CA336" s="343">
        <v>230</v>
      </c>
      <c r="CB336" s="343">
        <v>232</v>
      </c>
      <c r="CC336" s="343">
        <v>241</v>
      </c>
      <c r="CD336" s="343">
        <v>250</v>
      </c>
      <c r="CE336" s="343">
        <v>243</v>
      </c>
      <c r="CF336" s="343">
        <v>240</v>
      </c>
    </row>
    <row r="337" spans="1:84" x14ac:dyDescent="0.3">
      <c r="A337" s="342" t="s">
        <v>1594</v>
      </c>
      <c r="B337" s="342"/>
      <c r="C337" s="342"/>
      <c r="D337" s="343">
        <v>3</v>
      </c>
      <c r="E337" s="343">
        <v>11</v>
      </c>
      <c r="F337" s="343">
        <v>4</v>
      </c>
      <c r="G337" s="343">
        <v>9</v>
      </c>
      <c r="H337" s="343">
        <v>11</v>
      </c>
      <c r="I337" s="343">
        <v>11</v>
      </c>
      <c r="J337" s="343">
        <v>9</v>
      </c>
      <c r="K337" s="343">
        <v>8</v>
      </c>
      <c r="L337" s="343">
        <v>8</v>
      </c>
      <c r="M337" s="343">
        <v>14</v>
      </c>
      <c r="N337" s="343">
        <v>21</v>
      </c>
      <c r="O337" s="343">
        <v>14</v>
      </c>
      <c r="P337" s="343">
        <v>15</v>
      </c>
      <c r="Q337" s="343">
        <v>9</v>
      </c>
      <c r="R337" s="343">
        <v>22</v>
      </c>
      <c r="S337" s="343">
        <v>25</v>
      </c>
      <c r="T337" s="343">
        <v>17</v>
      </c>
      <c r="U337" s="343">
        <v>20</v>
      </c>
      <c r="V337" s="343">
        <v>28</v>
      </c>
      <c r="W337" s="343">
        <v>23</v>
      </c>
      <c r="X337" s="343">
        <v>20</v>
      </c>
      <c r="Y337" s="343">
        <v>22</v>
      </c>
      <c r="Z337" s="343">
        <v>30</v>
      </c>
      <c r="AA337" s="343">
        <v>35</v>
      </c>
      <c r="AB337" s="343">
        <v>23</v>
      </c>
      <c r="AC337" s="343">
        <v>16</v>
      </c>
      <c r="AD337" s="343">
        <v>18</v>
      </c>
      <c r="AE337" s="343">
        <v>15</v>
      </c>
      <c r="AF337" s="343">
        <v>29</v>
      </c>
      <c r="AG337" s="343">
        <v>35</v>
      </c>
      <c r="AH337" s="343">
        <v>42</v>
      </c>
      <c r="AI337" s="343">
        <v>46</v>
      </c>
      <c r="AJ337" s="343">
        <v>43</v>
      </c>
      <c r="AK337" s="343">
        <v>45</v>
      </c>
      <c r="AL337" s="343">
        <v>48</v>
      </c>
      <c r="AM337" s="343">
        <v>46</v>
      </c>
      <c r="AN337" s="343">
        <v>52</v>
      </c>
      <c r="AO337" s="343">
        <v>53</v>
      </c>
      <c r="AP337" s="343">
        <v>60</v>
      </c>
      <c r="AQ337" s="343">
        <v>58</v>
      </c>
      <c r="AR337" s="343">
        <v>66</v>
      </c>
      <c r="AS337" s="343">
        <v>62</v>
      </c>
      <c r="AT337" s="343">
        <v>60</v>
      </c>
      <c r="AU337" s="343">
        <v>63</v>
      </c>
      <c r="AV337" s="343">
        <v>65</v>
      </c>
      <c r="AW337" s="343">
        <v>65</v>
      </c>
      <c r="AX337" s="343">
        <v>70</v>
      </c>
      <c r="AY337" s="343">
        <v>71</v>
      </c>
      <c r="AZ337" s="343">
        <v>74</v>
      </c>
      <c r="BA337" s="343">
        <v>70</v>
      </c>
      <c r="BB337" s="343">
        <v>67</v>
      </c>
      <c r="BC337" s="343">
        <v>68</v>
      </c>
      <c r="BD337" s="343">
        <v>79</v>
      </c>
      <c r="BE337" s="343">
        <v>87</v>
      </c>
      <c r="BF337" s="343">
        <v>95</v>
      </c>
      <c r="BG337" s="343">
        <v>101</v>
      </c>
      <c r="BH337" s="343">
        <v>97</v>
      </c>
      <c r="BI337" s="343">
        <v>102</v>
      </c>
      <c r="BJ337" s="343">
        <v>100</v>
      </c>
      <c r="BK337" s="343">
        <v>104</v>
      </c>
      <c r="BL337" s="343">
        <v>106</v>
      </c>
      <c r="BM337" s="343">
        <v>115</v>
      </c>
      <c r="BN337" s="343">
        <v>112</v>
      </c>
      <c r="BO337" s="343">
        <v>125</v>
      </c>
      <c r="BP337" s="343">
        <v>129</v>
      </c>
      <c r="BQ337" s="343">
        <v>139</v>
      </c>
      <c r="BR337" s="343">
        <v>140</v>
      </c>
      <c r="BS337" s="343">
        <v>143</v>
      </c>
      <c r="BT337" s="343">
        <v>146</v>
      </c>
      <c r="BU337" s="343">
        <v>153</v>
      </c>
      <c r="BV337" s="343">
        <v>160</v>
      </c>
      <c r="BW337" s="343">
        <v>168</v>
      </c>
      <c r="BX337" s="343">
        <v>174</v>
      </c>
      <c r="BY337" s="343">
        <v>191</v>
      </c>
      <c r="BZ337" s="343">
        <v>176</v>
      </c>
      <c r="CA337" s="343">
        <v>173</v>
      </c>
      <c r="CB337" s="343">
        <v>166</v>
      </c>
      <c r="CC337" s="343">
        <v>168</v>
      </c>
      <c r="CD337" s="343">
        <v>175</v>
      </c>
      <c r="CE337" s="343">
        <v>182</v>
      </c>
      <c r="CF337" s="343">
        <v>177</v>
      </c>
    </row>
    <row r="338" spans="1:84" x14ac:dyDescent="0.3">
      <c r="A338" s="342" t="s">
        <v>1595</v>
      </c>
      <c r="B338" s="342"/>
      <c r="C338" s="342"/>
      <c r="D338" s="343">
        <v>7</v>
      </c>
      <c r="E338" s="343">
        <v>2</v>
      </c>
      <c r="F338" s="343">
        <v>8</v>
      </c>
      <c r="G338" s="343">
        <v>2</v>
      </c>
      <c r="H338" s="343">
        <v>5</v>
      </c>
      <c r="I338" s="343">
        <v>10</v>
      </c>
      <c r="J338" s="343">
        <v>7</v>
      </c>
      <c r="K338" s="343">
        <v>7</v>
      </c>
      <c r="L338" s="343">
        <v>4</v>
      </c>
      <c r="M338" s="343">
        <v>7</v>
      </c>
      <c r="N338" s="343">
        <v>11</v>
      </c>
      <c r="O338" s="343">
        <v>10</v>
      </c>
      <c r="P338" s="343">
        <v>10</v>
      </c>
      <c r="Q338" s="343">
        <v>6</v>
      </c>
      <c r="R338" s="343">
        <v>3</v>
      </c>
      <c r="S338" s="343">
        <v>15</v>
      </c>
      <c r="T338" s="343">
        <v>16</v>
      </c>
      <c r="U338" s="343">
        <v>11</v>
      </c>
      <c r="V338" s="343">
        <v>12</v>
      </c>
      <c r="W338" s="343">
        <v>19</v>
      </c>
      <c r="X338" s="343">
        <v>16</v>
      </c>
      <c r="Y338" s="343">
        <v>17</v>
      </c>
      <c r="Z338" s="343">
        <v>13</v>
      </c>
      <c r="AA338" s="343">
        <v>23</v>
      </c>
      <c r="AB338" s="343">
        <v>29</v>
      </c>
      <c r="AC338" s="343">
        <v>15</v>
      </c>
      <c r="AD338" s="343">
        <v>13</v>
      </c>
      <c r="AE338" s="343">
        <v>12</v>
      </c>
      <c r="AF338" s="343">
        <v>10</v>
      </c>
      <c r="AG338" s="343">
        <v>19</v>
      </c>
      <c r="AH338" s="343">
        <v>23</v>
      </c>
      <c r="AI338" s="343">
        <v>27</v>
      </c>
      <c r="AJ338" s="343">
        <v>29</v>
      </c>
      <c r="AK338" s="343">
        <v>28</v>
      </c>
      <c r="AL338" s="343">
        <v>29</v>
      </c>
      <c r="AM338" s="343">
        <v>31</v>
      </c>
      <c r="AN338" s="343">
        <v>30</v>
      </c>
      <c r="AO338" s="343">
        <v>34</v>
      </c>
      <c r="AP338" s="343">
        <v>36</v>
      </c>
      <c r="AQ338" s="343">
        <v>41</v>
      </c>
      <c r="AR338" s="343">
        <v>39</v>
      </c>
      <c r="AS338" s="343">
        <v>45</v>
      </c>
      <c r="AT338" s="343">
        <v>41</v>
      </c>
      <c r="AU338" s="343">
        <v>41</v>
      </c>
      <c r="AV338" s="343">
        <v>42</v>
      </c>
      <c r="AW338" s="343">
        <v>44</v>
      </c>
      <c r="AX338" s="343">
        <v>44</v>
      </c>
      <c r="AY338" s="343">
        <v>47</v>
      </c>
      <c r="AZ338" s="343">
        <v>48</v>
      </c>
      <c r="BA338" s="343">
        <v>51</v>
      </c>
      <c r="BB338" s="343">
        <v>48</v>
      </c>
      <c r="BC338" s="343">
        <v>47</v>
      </c>
      <c r="BD338" s="343">
        <v>47</v>
      </c>
      <c r="BE338" s="343">
        <v>55</v>
      </c>
      <c r="BF338" s="343">
        <v>60</v>
      </c>
      <c r="BG338" s="343">
        <v>66</v>
      </c>
      <c r="BH338" s="343">
        <v>70</v>
      </c>
      <c r="BI338" s="343">
        <v>67</v>
      </c>
      <c r="BJ338" s="343">
        <v>71</v>
      </c>
      <c r="BK338" s="343">
        <v>70</v>
      </c>
      <c r="BL338" s="343">
        <v>72</v>
      </c>
      <c r="BM338" s="343">
        <v>74</v>
      </c>
      <c r="BN338" s="343">
        <v>80</v>
      </c>
      <c r="BO338" s="343">
        <v>78</v>
      </c>
      <c r="BP338" s="343">
        <v>87</v>
      </c>
      <c r="BQ338" s="343">
        <v>90</v>
      </c>
      <c r="BR338" s="343">
        <v>97</v>
      </c>
      <c r="BS338" s="343">
        <v>98</v>
      </c>
      <c r="BT338" s="343">
        <v>100</v>
      </c>
      <c r="BU338" s="343">
        <v>104</v>
      </c>
      <c r="BV338" s="343">
        <v>109</v>
      </c>
      <c r="BW338" s="343">
        <v>114</v>
      </c>
      <c r="BX338" s="343">
        <v>119</v>
      </c>
      <c r="BY338" s="343">
        <v>124</v>
      </c>
      <c r="BZ338" s="343">
        <v>136</v>
      </c>
      <c r="CA338" s="343">
        <v>126</v>
      </c>
      <c r="CB338" s="343">
        <v>124</v>
      </c>
      <c r="CC338" s="343">
        <v>118</v>
      </c>
      <c r="CD338" s="343">
        <v>120</v>
      </c>
      <c r="CE338" s="343">
        <v>125</v>
      </c>
      <c r="CF338" s="343">
        <v>130</v>
      </c>
    </row>
    <row r="339" spans="1:84" x14ac:dyDescent="0.3">
      <c r="A339" s="342" t="s">
        <v>1596</v>
      </c>
      <c r="B339" s="342"/>
      <c r="C339" s="342"/>
      <c r="D339" s="343">
        <v>5</v>
      </c>
      <c r="E339" s="343">
        <v>2</v>
      </c>
      <c r="F339" s="343">
        <v>0</v>
      </c>
      <c r="G339" s="343">
        <v>5</v>
      </c>
      <c r="H339" s="343">
        <v>1</v>
      </c>
      <c r="I339" s="343">
        <v>5</v>
      </c>
      <c r="J339" s="343">
        <v>5</v>
      </c>
      <c r="K339" s="343">
        <v>4</v>
      </c>
      <c r="L339" s="343">
        <v>5</v>
      </c>
      <c r="M339" s="343">
        <v>2</v>
      </c>
      <c r="N339" s="343">
        <v>4</v>
      </c>
      <c r="O339" s="343">
        <v>9</v>
      </c>
      <c r="P339" s="343">
        <v>7</v>
      </c>
      <c r="Q339" s="343">
        <v>5</v>
      </c>
      <c r="R339" s="343">
        <v>5</v>
      </c>
      <c r="S339" s="343">
        <v>2</v>
      </c>
      <c r="T339" s="343">
        <v>9</v>
      </c>
      <c r="U339" s="343">
        <v>9</v>
      </c>
      <c r="V339" s="343">
        <v>10</v>
      </c>
      <c r="W339" s="343">
        <v>10</v>
      </c>
      <c r="X339" s="343">
        <v>12</v>
      </c>
      <c r="Y339" s="343">
        <v>10</v>
      </c>
      <c r="Z339" s="343">
        <v>10</v>
      </c>
      <c r="AA339" s="343">
        <v>7</v>
      </c>
      <c r="AB339" s="343">
        <v>13</v>
      </c>
      <c r="AC339" s="343">
        <v>15</v>
      </c>
      <c r="AD339" s="343">
        <v>12</v>
      </c>
      <c r="AE339" s="343">
        <v>8</v>
      </c>
      <c r="AF339" s="343">
        <v>7</v>
      </c>
      <c r="AG339" s="343">
        <v>6</v>
      </c>
      <c r="AH339" s="343">
        <v>12</v>
      </c>
      <c r="AI339" s="343">
        <v>14</v>
      </c>
      <c r="AJ339" s="343">
        <v>17</v>
      </c>
      <c r="AK339" s="343">
        <v>18</v>
      </c>
      <c r="AL339" s="343">
        <v>17</v>
      </c>
      <c r="AM339" s="343">
        <v>18</v>
      </c>
      <c r="AN339" s="343">
        <v>19</v>
      </c>
      <c r="AO339" s="343">
        <v>19</v>
      </c>
      <c r="AP339" s="343">
        <v>21</v>
      </c>
      <c r="AQ339" s="343">
        <v>23</v>
      </c>
      <c r="AR339" s="343">
        <v>26</v>
      </c>
      <c r="AS339" s="343">
        <v>24</v>
      </c>
      <c r="AT339" s="343">
        <v>26</v>
      </c>
      <c r="AU339" s="343">
        <v>24</v>
      </c>
      <c r="AV339" s="343">
        <v>24</v>
      </c>
      <c r="AW339" s="343">
        <v>25</v>
      </c>
      <c r="AX339" s="343">
        <v>26</v>
      </c>
      <c r="AY339" s="343">
        <v>26</v>
      </c>
      <c r="AZ339" s="343">
        <v>28</v>
      </c>
      <c r="BA339" s="343">
        <v>29</v>
      </c>
      <c r="BB339" s="343">
        <v>30</v>
      </c>
      <c r="BC339" s="343">
        <v>28</v>
      </c>
      <c r="BD339" s="343">
        <v>28</v>
      </c>
      <c r="BE339" s="343">
        <v>28</v>
      </c>
      <c r="BF339" s="343">
        <v>34</v>
      </c>
      <c r="BG339" s="343">
        <v>37</v>
      </c>
      <c r="BH339" s="343">
        <v>41</v>
      </c>
      <c r="BI339" s="343">
        <v>44</v>
      </c>
      <c r="BJ339" s="343">
        <v>42</v>
      </c>
      <c r="BK339" s="343">
        <v>45</v>
      </c>
      <c r="BL339" s="343">
        <v>44</v>
      </c>
      <c r="BM339" s="343">
        <v>45</v>
      </c>
      <c r="BN339" s="343">
        <v>47</v>
      </c>
      <c r="BO339" s="343">
        <v>51</v>
      </c>
      <c r="BP339" s="343">
        <v>49</v>
      </c>
      <c r="BQ339" s="343">
        <v>55</v>
      </c>
      <c r="BR339" s="343">
        <v>58</v>
      </c>
      <c r="BS339" s="343">
        <v>62</v>
      </c>
      <c r="BT339" s="343">
        <v>63</v>
      </c>
      <c r="BU339" s="343">
        <v>64</v>
      </c>
      <c r="BV339" s="343">
        <v>66</v>
      </c>
      <c r="BW339" s="343">
        <v>69</v>
      </c>
      <c r="BX339" s="343">
        <v>72</v>
      </c>
      <c r="BY339" s="343">
        <v>75</v>
      </c>
      <c r="BZ339" s="343">
        <v>79</v>
      </c>
      <c r="CA339" s="343">
        <v>87</v>
      </c>
      <c r="CB339" s="343">
        <v>81</v>
      </c>
      <c r="CC339" s="343">
        <v>79</v>
      </c>
      <c r="CD339" s="343">
        <v>74</v>
      </c>
      <c r="CE339" s="343">
        <v>77</v>
      </c>
      <c r="CF339" s="343">
        <v>80</v>
      </c>
    </row>
    <row r="340" spans="1:84" x14ac:dyDescent="0.3">
      <c r="A340" s="342" t="s">
        <v>1597</v>
      </c>
      <c r="B340" s="342"/>
      <c r="C340" s="342"/>
      <c r="D340" s="343">
        <v>2</v>
      </c>
      <c r="E340" s="343">
        <v>2</v>
      </c>
      <c r="F340" s="343">
        <v>1</v>
      </c>
      <c r="G340" s="343">
        <v>0</v>
      </c>
      <c r="H340" s="343">
        <v>2</v>
      </c>
      <c r="I340" s="343">
        <v>1</v>
      </c>
      <c r="J340" s="343">
        <v>2</v>
      </c>
      <c r="K340" s="343">
        <v>2</v>
      </c>
      <c r="L340" s="343">
        <v>3</v>
      </c>
      <c r="M340" s="343">
        <v>4</v>
      </c>
      <c r="N340" s="343">
        <v>1</v>
      </c>
      <c r="O340" s="343">
        <v>3</v>
      </c>
      <c r="P340" s="343">
        <v>5</v>
      </c>
      <c r="Q340" s="343">
        <v>5</v>
      </c>
      <c r="R340" s="343">
        <v>4</v>
      </c>
      <c r="S340" s="343">
        <v>5</v>
      </c>
      <c r="T340" s="343">
        <v>2</v>
      </c>
      <c r="U340" s="343">
        <v>4</v>
      </c>
      <c r="V340" s="343">
        <v>7</v>
      </c>
      <c r="W340" s="343">
        <v>4</v>
      </c>
      <c r="X340" s="343">
        <v>7</v>
      </c>
      <c r="Y340" s="343">
        <v>9</v>
      </c>
      <c r="Z340" s="343">
        <v>7</v>
      </c>
      <c r="AA340" s="343">
        <v>5</v>
      </c>
      <c r="AB340" s="343">
        <v>2</v>
      </c>
      <c r="AC340" s="343">
        <v>5</v>
      </c>
      <c r="AD340" s="343">
        <v>11</v>
      </c>
      <c r="AE340" s="343">
        <v>6</v>
      </c>
      <c r="AF340" s="343">
        <v>5</v>
      </c>
      <c r="AG340" s="343">
        <v>4</v>
      </c>
      <c r="AH340" s="343">
        <v>3</v>
      </c>
      <c r="AI340" s="343">
        <v>7</v>
      </c>
      <c r="AJ340" s="343">
        <v>8</v>
      </c>
      <c r="AK340" s="343">
        <v>10</v>
      </c>
      <c r="AL340" s="343">
        <v>11</v>
      </c>
      <c r="AM340" s="343">
        <v>10</v>
      </c>
      <c r="AN340" s="343">
        <v>11</v>
      </c>
      <c r="AO340" s="343">
        <v>11</v>
      </c>
      <c r="AP340" s="343">
        <v>10</v>
      </c>
      <c r="AQ340" s="343">
        <v>13</v>
      </c>
      <c r="AR340" s="343">
        <v>13</v>
      </c>
      <c r="AS340" s="343">
        <v>15</v>
      </c>
      <c r="AT340" s="343">
        <v>13</v>
      </c>
      <c r="AU340" s="343">
        <v>15</v>
      </c>
      <c r="AV340" s="343">
        <v>13</v>
      </c>
      <c r="AW340" s="343">
        <v>13</v>
      </c>
      <c r="AX340" s="343">
        <v>14</v>
      </c>
      <c r="AY340" s="343">
        <v>15</v>
      </c>
      <c r="AZ340" s="343">
        <v>15</v>
      </c>
      <c r="BA340" s="343">
        <v>16</v>
      </c>
      <c r="BB340" s="343">
        <v>17</v>
      </c>
      <c r="BC340" s="343">
        <v>17</v>
      </c>
      <c r="BD340" s="343">
        <v>16</v>
      </c>
      <c r="BE340" s="343">
        <v>16</v>
      </c>
      <c r="BF340" s="343">
        <v>16</v>
      </c>
      <c r="BG340" s="343">
        <v>19</v>
      </c>
      <c r="BH340" s="343">
        <v>21</v>
      </c>
      <c r="BI340" s="343">
        <v>24</v>
      </c>
      <c r="BJ340" s="343">
        <v>25</v>
      </c>
      <c r="BK340" s="343">
        <v>24</v>
      </c>
      <c r="BL340" s="343">
        <v>26</v>
      </c>
      <c r="BM340" s="343">
        <v>27</v>
      </c>
      <c r="BN340" s="343">
        <v>27</v>
      </c>
      <c r="BO340" s="343">
        <v>29</v>
      </c>
      <c r="BP340" s="343">
        <v>30</v>
      </c>
      <c r="BQ340" s="343">
        <v>30</v>
      </c>
      <c r="BR340" s="343">
        <v>34</v>
      </c>
      <c r="BS340" s="343">
        <v>35</v>
      </c>
      <c r="BT340" s="343">
        <v>36</v>
      </c>
      <c r="BU340" s="343">
        <v>37</v>
      </c>
      <c r="BV340" s="343">
        <v>38</v>
      </c>
      <c r="BW340" s="343">
        <v>39</v>
      </c>
      <c r="BX340" s="343">
        <v>41</v>
      </c>
      <c r="BY340" s="343">
        <v>43</v>
      </c>
      <c r="BZ340" s="343">
        <v>45</v>
      </c>
      <c r="CA340" s="343">
        <v>47</v>
      </c>
      <c r="CB340" s="343">
        <v>52</v>
      </c>
      <c r="CC340" s="343">
        <v>49</v>
      </c>
      <c r="CD340" s="343">
        <v>48</v>
      </c>
      <c r="CE340" s="343">
        <v>45</v>
      </c>
      <c r="CF340" s="343">
        <v>46</v>
      </c>
    </row>
    <row r="341" spans="1:84" x14ac:dyDescent="0.3">
      <c r="A341" s="342" t="s">
        <v>1598</v>
      </c>
      <c r="B341" s="342"/>
      <c r="C341" s="342"/>
      <c r="D341" s="343">
        <v>2</v>
      </c>
      <c r="E341" s="343">
        <v>2</v>
      </c>
      <c r="F341" s="343">
        <v>1</v>
      </c>
      <c r="G341" s="343">
        <v>0</v>
      </c>
      <c r="H341" s="343">
        <v>0</v>
      </c>
      <c r="I341" s="343">
        <v>0</v>
      </c>
      <c r="J341" s="343">
        <v>1</v>
      </c>
      <c r="K341" s="343">
        <v>1</v>
      </c>
      <c r="L341" s="343">
        <v>1</v>
      </c>
      <c r="M341" s="343">
        <v>1</v>
      </c>
      <c r="N341" s="343">
        <v>2</v>
      </c>
      <c r="O341" s="343">
        <v>0</v>
      </c>
      <c r="P341" s="343">
        <v>3</v>
      </c>
      <c r="Q341" s="343">
        <v>2</v>
      </c>
      <c r="R341" s="343">
        <v>3</v>
      </c>
      <c r="S341" s="343">
        <v>2</v>
      </c>
      <c r="T341" s="343">
        <v>4</v>
      </c>
      <c r="U341" s="343">
        <v>0</v>
      </c>
      <c r="V341" s="343">
        <v>2</v>
      </c>
      <c r="W341" s="343">
        <v>5</v>
      </c>
      <c r="X341" s="343">
        <v>4</v>
      </c>
      <c r="Y341" s="343">
        <v>4</v>
      </c>
      <c r="Z341" s="343">
        <v>3</v>
      </c>
      <c r="AA341" s="343">
        <v>4</v>
      </c>
      <c r="AB341" s="343">
        <v>2</v>
      </c>
      <c r="AC341" s="343">
        <v>2</v>
      </c>
      <c r="AD341" s="343">
        <v>3</v>
      </c>
      <c r="AE341" s="343">
        <v>6</v>
      </c>
      <c r="AF341" s="343">
        <v>3</v>
      </c>
      <c r="AG341" s="343">
        <v>3</v>
      </c>
      <c r="AH341" s="343">
        <v>2</v>
      </c>
      <c r="AI341" s="343">
        <v>2</v>
      </c>
      <c r="AJ341" s="343">
        <v>4</v>
      </c>
      <c r="AK341" s="343">
        <v>4</v>
      </c>
      <c r="AL341" s="343">
        <v>6</v>
      </c>
      <c r="AM341" s="343">
        <v>6</v>
      </c>
      <c r="AN341" s="343">
        <v>6</v>
      </c>
      <c r="AO341" s="343">
        <v>6</v>
      </c>
      <c r="AP341" s="343">
        <v>6</v>
      </c>
      <c r="AQ341" s="343">
        <v>6</v>
      </c>
      <c r="AR341" s="343">
        <v>7</v>
      </c>
      <c r="AS341" s="343">
        <v>7</v>
      </c>
      <c r="AT341" s="343">
        <v>8</v>
      </c>
      <c r="AU341" s="343">
        <v>7</v>
      </c>
      <c r="AV341" s="343">
        <v>8</v>
      </c>
      <c r="AW341" s="343">
        <v>7</v>
      </c>
      <c r="AX341" s="343">
        <v>7</v>
      </c>
      <c r="AY341" s="343">
        <v>8</v>
      </c>
      <c r="AZ341" s="343">
        <v>9</v>
      </c>
      <c r="BA341" s="343">
        <v>9</v>
      </c>
      <c r="BB341" s="343">
        <v>9</v>
      </c>
      <c r="BC341" s="343">
        <v>10</v>
      </c>
      <c r="BD341" s="343">
        <v>10</v>
      </c>
      <c r="BE341" s="343">
        <v>9</v>
      </c>
      <c r="BF341" s="343">
        <v>9</v>
      </c>
      <c r="BG341" s="343">
        <v>9</v>
      </c>
      <c r="BH341" s="343">
        <v>11</v>
      </c>
      <c r="BI341" s="343">
        <v>12</v>
      </c>
      <c r="BJ341" s="343">
        <v>14</v>
      </c>
      <c r="BK341" s="343">
        <v>15</v>
      </c>
      <c r="BL341" s="343">
        <v>14</v>
      </c>
      <c r="BM341" s="343">
        <v>15</v>
      </c>
      <c r="BN341" s="343">
        <v>15</v>
      </c>
      <c r="BO341" s="343">
        <v>15</v>
      </c>
      <c r="BP341" s="343">
        <v>16</v>
      </c>
      <c r="BQ341" s="343">
        <v>18</v>
      </c>
      <c r="BR341" s="343">
        <v>17</v>
      </c>
      <c r="BS341" s="343">
        <v>19</v>
      </c>
      <c r="BT341" s="343">
        <v>20</v>
      </c>
      <c r="BU341" s="343">
        <v>21</v>
      </c>
      <c r="BV341" s="343">
        <v>22</v>
      </c>
      <c r="BW341" s="343">
        <v>23</v>
      </c>
      <c r="BX341" s="343">
        <v>23</v>
      </c>
      <c r="BY341" s="343">
        <v>24</v>
      </c>
      <c r="BZ341" s="343">
        <v>26</v>
      </c>
      <c r="CA341" s="343">
        <v>27</v>
      </c>
      <c r="CB341" s="343">
        <v>28</v>
      </c>
      <c r="CC341" s="343">
        <v>31</v>
      </c>
      <c r="CD341" s="343">
        <v>29</v>
      </c>
      <c r="CE341" s="343">
        <v>29</v>
      </c>
      <c r="CF341" s="343">
        <v>27</v>
      </c>
    </row>
    <row r="342" spans="1:84" x14ac:dyDescent="0.3">
      <c r="A342" s="342" t="s">
        <v>1599</v>
      </c>
      <c r="B342" s="342"/>
      <c r="C342" s="342"/>
      <c r="D342" s="343">
        <v>0</v>
      </c>
      <c r="E342" s="343">
        <v>1</v>
      </c>
      <c r="F342" s="343">
        <v>0</v>
      </c>
      <c r="G342" s="343">
        <v>1</v>
      </c>
      <c r="H342" s="343">
        <v>0</v>
      </c>
      <c r="I342" s="343">
        <v>0</v>
      </c>
      <c r="J342" s="343">
        <v>0</v>
      </c>
      <c r="K342" s="343">
        <v>0</v>
      </c>
      <c r="L342" s="343">
        <v>0</v>
      </c>
      <c r="M342" s="343">
        <v>1</v>
      </c>
      <c r="N342" s="343">
        <v>0</v>
      </c>
      <c r="O342" s="343">
        <v>2</v>
      </c>
      <c r="P342" s="343">
        <v>0</v>
      </c>
      <c r="Q342" s="343">
        <v>1</v>
      </c>
      <c r="R342" s="343">
        <v>0</v>
      </c>
      <c r="S342" s="343">
        <v>2</v>
      </c>
      <c r="T342" s="343">
        <v>1</v>
      </c>
      <c r="U342" s="343">
        <v>3</v>
      </c>
      <c r="V342" s="343">
        <v>0</v>
      </c>
      <c r="W342" s="343">
        <v>1</v>
      </c>
      <c r="X342" s="343">
        <v>4</v>
      </c>
      <c r="Y342" s="343">
        <v>4</v>
      </c>
      <c r="Z342" s="343">
        <v>2</v>
      </c>
      <c r="AA342" s="343">
        <v>2</v>
      </c>
      <c r="AB342" s="343">
        <v>3</v>
      </c>
      <c r="AC342" s="343">
        <v>2</v>
      </c>
      <c r="AD342" s="343">
        <v>1</v>
      </c>
      <c r="AE342" s="343">
        <v>1</v>
      </c>
      <c r="AF342" s="343">
        <v>3</v>
      </c>
      <c r="AG342" s="343">
        <v>2</v>
      </c>
      <c r="AH342" s="343">
        <v>2</v>
      </c>
      <c r="AI342" s="343">
        <v>1</v>
      </c>
      <c r="AJ342" s="343">
        <v>1</v>
      </c>
      <c r="AK342" s="343">
        <v>2</v>
      </c>
      <c r="AL342" s="343">
        <v>2</v>
      </c>
      <c r="AM342" s="343">
        <v>3</v>
      </c>
      <c r="AN342" s="343">
        <v>3</v>
      </c>
      <c r="AO342" s="343">
        <v>3</v>
      </c>
      <c r="AP342" s="343">
        <v>3</v>
      </c>
      <c r="AQ342" s="343">
        <v>3</v>
      </c>
      <c r="AR342" s="343">
        <v>3</v>
      </c>
      <c r="AS342" s="343">
        <v>4</v>
      </c>
      <c r="AT342" s="343">
        <v>4</v>
      </c>
      <c r="AU342" s="343">
        <v>4</v>
      </c>
      <c r="AV342" s="343">
        <v>4</v>
      </c>
      <c r="AW342" s="343">
        <v>4</v>
      </c>
      <c r="AX342" s="343">
        <v>4</v>
      </c>
      <c r="AY342" s="343">
        <v>4</v>
      </c>
      <c r="AZ342" s="343">
        <v>4</v>
      </c>
      <c r="BA342" s="343">
        <v>5</v>
      </c>
      <c r="BB342" s="343">
        <v>5</v>
      </c>
      <c r="BC342" s="343">
        <v>5</v>
      </c>
      <c r="BD342" s="343">
        <v>5</v>
      </c>
      <c r="BE342" s="343">
        <v>5</v>
      </c>
      <c r="BF342" s="343">
        <v>5</v>
      </c>
      <c r="BG342" s="343">
        <v>5</v>
      </c>
      <c r="BH342" s="343">
        <v>5</v>
      </c>
      <c r="BI342" s="343">
        <v>6</v>
      </c>
      <c r="BJ342" s="343">
        <v>6</v>
      </c>
      <c r="BK342" s="343">
        <v>8</v>
      </c>
      <c r="BL342" s="343">
        <v>8</v>
      </c>
      <c r="BM342" s="343">
        <v>8</v>
      </c>
      <c r="BN342" s="343">
        <v>8</v>
      </c>
      <c r="BO342" s="343">
        <v>8</v>
      </c>
      <c r="BP342" s="343">
        <v>8</v>
      </c>
      <c r="BQ342" s="343">
        <v>9</v>
      </c>
      <c r="BR342" s="343">
        <v>10</v>
      </c>
      <c r="BS342" s="343">
        <v>9</v>
      </c>
      <c r="BT342" s="343">
        <v>10</v>
      </c>
      <c r="BU342" s="343">
        <v>11</v>
      </c>
      <c r="BV342" s="343">
        <v>12</v>
      </c>
      <c r="BW342" s="343">
        <v>12</v>
      </c>
      <c r="BX342" s="343">
        <v>13</v>
      </c>
      <c r="BY342" s="343">
        <v>13</v>
      </c>
      <c r="BZ342" s="343">
        <v>13</v>
      </c>
      <c r="CA342" s="343">
        <v>15</v>
      </c>
      <c r="CB342" s="343">
        <v>15</v>
      </c>
      <c r="CC342" s="343">
        <v>16</v>
      </c>
      <c r="CD342" s="343">
        <v>17</v>
      </c>
      <c r="CE342" s="343">
        <v>16</v>
      </c>
      <c r="CF342" s="343">
        <v>16</v>
      </c>
    </row>
    <row r="343" spans="1:84" x14ac:dyDescent="0.3">
      <c r="A343" s="342" t="s">
        <v>1600</v>
      </c>
      <c r="B343" s="342"/>
      <c r="C343" s="342"/>
      <c r="D343" s="343">
        <v>0</v>
      </c>
      <c r="E343" s="343">
        <v>0</v>
      </c>
      <c r="F343" s="343">
        <v>0</v>
      </c>
      <c r="G343" s="343">
        <v>0</v>
      </c>
      <c r="H343" s="343">
        <v>0</v>
      </c>
      <c r="I343" s="343">
        <v>0</v>
      </c>
      <c r="J343" s="343">
        <v>0</v>
      </c>
      <c r="K343" s="343">
        <v>0</v>
      </c>
      <c r="L343" s="343">
        <v>0</v>
      </c>
      <c r="M343" s="343">
        <v>0</v>
      </c>
      <c r="N343" s="343">
        <v>1</v>
      </c>
      <c r="O343" s="343">
        <v>0</v>
      </c>
      <c r="P343" s="343">
        <v>1</v>
      </c>
      <c r="Q343" s="343">
        <v>0</v>
      </c>
      <c r="R343" s="343">
        <v>1</v>
      </c>
      <c r="S343" s="343">
        <v>0</v>
      </c>
      <c r="T343" s="343">
        <v>1</v>
      </c>
      <c r="U343" s="343">
        <v>1</v>
      </c>
      <c r="V343" s="343">
        <v>2</v>
      </c>
      <c r="W343" s="343">
        <v>0</v>
      </c>
      <c r="X343" s="343">
        <v>0</v>
      </c>
      <c r="Y343" s="343">
        <v>3</v>
      </c>
      <c r="Z343" s="343">
        <v>0</v>
      </c>
      <c r="AA343" s="343">
        <v>0</v>
      </c>
      <c r="AB343" s="343">
        <v>1</v>
      </c>
      <c r="AC343" s="343">
        <v>3</v>
      </c>
      <c r="AD343" s="343">
        <v>2</v>
      </c>
      <c r="AE343" s="343">
        <v>0</v>
      </c>
      <c r="AF343" s="343">
        <v>0</v>
      </c>
      <c r="AG343" s="343">
        <v>1</v>
      </c>
      <c r="AH343" s="343">
        <v>1</v>
      </c>
      <c r="AI343" s="343">
        <v>1</v>
      </c>
      <c r="AJ343" s="343">
        <v>0</v>
      </c>
      <c r="AK343" s="343">
        <v>0</v>
      </c>
      <c r="AL343" s="343">
        <v>1</v>
      </c>
      <c r="AM343" s="343">
        <v>1</v>
      </c>
      <c r="AN343" s="343">
        <v>1</v>
      </c>
      <c r="AO343" s="343">
        <v>1</v>
      </c>
      <c r="AP343" s="343">
        <v>1</v>
      </c>
      <c r="AQ343" s="343">
        <v>1</v>
      </c>
      <c r="AR343" s="343">
        <v>1</v>
      </c>
      <c r="AS343" s="343">
        <v>1</v>
      </c>
      <c r="AT343" s="343">
        <v>2</v>
      </c>
      <c r="AU343" s="343">
        <v>2</v>
      </c>
      <c r="AV343" s="343">
        <v>2</v>
      </c>
      <c r="AW343" s="343">
        <v>2</v>
      </c>
      <c r="AX343" s="343">
        <v>2</v>
      </c>
      <c r="AY343" s="343">
        <v>2</v>
      </c>
      <c r="AZ343" s="343">
        <v>2</v>
      </c>
      <c r="BA343" s="343">
        <v>2</v>
      </c>
      <c r="BB343" s="343">
        <v>2</v>
      </c>
      <c r="BC343" s="343">
        <v>2</v>
      </c>
      <c r="BD343" s="343">
        <v>2</v>
      </c>
      <c r="BE343" s="343">
        <v>2</v>
      </c>
      <c r="BF343" s="343">
        <v>2</v>
      </c>
      <c r="BG343" s="343">
        <v>2</v>
      </c>
      <c r="BH343" s="343">
        <v>2</v>
      </c>
      <c r="BI343" s="343">
        <v>2</v>
      </c>
      <c r="BJ343" s="343">
        <v>3</v>
      </c>
      <c r="BK343" s="343">
        <v>3</v>
      </c>
      <c r="BL343" s="343">
        <v>4</v>
      </c>
      <c r="BM343" s="343">
        <v>4</v>
      </c>
      <c r="BN343" s="343">
        <v>4</v>
      </c>
      <c r="BO343" s="343">
        <v>4</v>
      </c>
      <c r="BP343" s="343">
        <v>4</v>
      </c>
      <c r="BQ343" s="343">
        <v>4</v>
      </c>
      <c r="BR343" s="343">
        <v>5</v>
      </c>
      <c r="BS343" s="343">
        <v>5</v>
      </c>
      <c r="BT343" s="343">
        <v>5</v>
      </c>
      <c r="BU343" s="343">
        <v>5</v>
      </c>
      <c r="BV343" s="343">
        <v>6</v>
      </c>
      <c r="BW343" s="343">
        <v>6</v>
      </c>
      <c r="BX343" s="343">
        <v>6</v>
      </c>
      <c r="BY343" s="343">
        <v>7</v>
      </c>
      <c r="BZ343" s="343">
        <v>7</v>
      </c>
      <c r="CA343" s="343">
        <v>7</v>
      </c>
      <c r="CB343" s="343">
        <v>8</v>
      </c>
      <c r="CC343" s="343">
        <v>8</v>
      </c>
      <c r="CD343" s="343">
        <v>8</v>
      </c>
      <c r="CE343" s="343">
        <v>9</v>
      </c>
      <c r="CF343" s="343">
        <v>8</v>
      </c>
    </row>
    <row r="344" spans="1:84" x14ac:dyDescent="0.3">
      <c r="A344" s="342" t="s">
        <v>1601</v>
      </c>
      <c r="B344" s="342"/>
      <c r="C344" s="342"/>
      <c r="D344" s="343">
        <v>0</v>
      </c>
      <c r="E344" s="343">
        <v>0</v>
      </c>
      <c r="F344" s="343">
        <v>0</v>
      </c>
      <c r="G344" s="343">
        <v>0</v>
      </c>
      <c r="H344" s="343">
        <v>0</v>
      </c>
      <c r="I344" s="343">
        <v>0</v>
      </c>
      <c r="J344" s="343">
        <v>0</v>
      </c>
      <c r="K344" s="343">
        <v>0</v>
      </c>
      <c r="L344" s="343">
        <v>0</v>
      </c>
      <c r="M344" s="343">
        <v>0</v>
      </c>
      <c r="N344" s="343">
        <v>0</v>
      </c>
      <c r="O344" s="343">
        <v>1</v>
      </c>
      <c r="P344" s="343">
        <v>0</v>
      </c>
      <c r="Q344" s="343">
        <v>0</v>
      </c>
      <c r="R344" s="343">
        <v>0</v>
      </c>
      <c r="S344" s="343">
        <v>1</v>
      </c>
      <c r="T344" s="343">
        <v>0</v>
      </c>
      <c r="U344" s="343">
        <v>1</v>
      </c>
      <c r="V344" s="343">
        <v>1</v>
      </c>
      <c r="W344" s="343">
        <v>2</v>
      </c>
      <c r="X344" s="343">
        <v>0</v>
      </c>
      <c r="Y344" s="343">
        <v>0</v>
      </c>
      <c r="Z344" s="343">
        <v>0</v>
      </c>
      <c r="AA344" s="343">
        <v>0</v>
      </c>
      <c r="AB344" s="343">
        <v>0</v>
      </c>
      <c r="AC344" s="343">
        <v>0</v>
      </c>
      <c r="AD344" s="343">
        <v>0</v>
      </c>
      <c r="AE344" s="343">
        <v>1</v>
      </c>
      <c r="AF344" s="343">
        <v>0</v>
      </c>
      <c r="AG344" s="343">
        <v>0</v>
      </c>
      <c r="AH344" s="343">
        <v>0</v>
      </c>
      <c r="AI344" s="343">
        <v>0</v>
      </c>
      <c r="AJ344" s="343">
        <v>0</v>
      </c>
      <c r="AK344" s="343">
        <v>0</v>
      </c>
      <c r="AL344" s="343">
        <v>0</v>
      </c>
      <c r="AM344" s="343">
        <v>0</v>
      </c>
      <c r="AN344" s="343">
        <v>0</v>
      </c>
      <c r="AO344" s="343">
        <v>0</v>
      </c>
      <c r="AP344" s="343">
        <v>0</v>
      </c>
      <c r="AQ344" s="343">
        <v>0</v>
      </c>
      <c r="AR344" s="343">
        <v>0</v>
      </c>
      <c r="AS344" s="343">
        <v>0</v>
      </c>
      <c r="AT344" s="343">
        <v>0</v>
      </c>
      <c r="AU344" s="343">
        <v>1</v>
      </c>
      <c r="AV344" s="343">
        <v>1</v>
      </c>
      <c r="AW344" s="343">
        <v>1</v>
      </c>
      <c r="AX344" s="343">
        <v>1</v>
      </c>
      <c r="AY344" s="343">
        <v>1</v>
      </c>
      <c r="AZ344" s="343">
        <v>1</v>
      </c>
      <c r="BA344" s="343">
        <v>1</v>
      </c>
      <c r="BB344" s="343">
        <v>1</v>
      </c>
      <c r="BC344" s="343">
        <v>1</v>
      </c>
      <c r="BD344" s="343">
        <v>1</v>
      </c>
      <c r="BE344" s="343">
        <v>1</v>
      </c>
      <c r="BF344" s="343">
        <v>1</v>
      </c>
      <c r="BG344" s="343">
        <v>1</v>
      </c>
      <c r="BH344" s="343">
        <v>1</v>
      </c>
      <c r="BI344" s="343">
        <v>1</v>
      </c>
      <c r="BJ344" s="343">
        <v>1</v>
      </c>
      <c r="BK344" s="343">
        <v>1</v>
      </c>
      <c r="BL344" s="343">
        <v>1</v>
      </c>
      <c r="BM344" s="343">
        <v>2</v>
      </c>
      <c r="BN344" s="343">
        <v>2</v>
      </c>
      <c r="BO344" s="343">
        <v>2</v>
      </c>
      <c r="BP344" s="343">
        <v>2</v>
      </c>
      <c r="BQ344" s="343">
        <v>2</v>
      </c>
      <c r="BR344" s="343">
        <v>2</v>
      </c>
      <c r="BS344" s="343">
        <v>2</v>
      </c>
      <c r="BT344" s="343">
        <v>2</v>
      </c>
      <c r="BU344" s="343">
        <v>2</v>
      </c>
      <c r="BV344" s="343">
        <v>2</v>
      </c>
      <c r="BW344" s="343">
        <v>3</v>
      </c>
      <c r="BX344" s="343">
        <v>3</v>
      </c>
      <c r="BY344" s="343">
        <v>3</v>
      </c>
      <c r="BZ344" s="343">
        <v>3</v>
      </c>
      <c r="CA344" s="343">
        <v>3</v>
      </c>
      <c r="CB344" s="343">
        <v>3</v>
      </c>
      <c r="CC344" s="343">
        <v>4</v>
      </c>
      <c r="CD344" s="343">
        <v>4</v>
      </c>
      <c r="CE344" s="343">
        <v>4</v>
      </c>
      <c r="CF344" s="343">
        <v>4</v>
      </c>
    </row>
    <row r="345" spans="1:84" x14ac:dyDescent="0.3">
      <c r="A345" s="342" t="s">
        <v>1602</v>
      </c>
      <c r="B345" s="342"/>
      <c r="C345" s="342"/>
      <c r="D345" s="343">
        <v>0</v>
      </c>
      <c r="E345" s="343">
        <v>0</v>
      </c>
      <c r="F345" s="343">
        <v>0</v>
      </c>
      <c r="G345" s="343">
        <v>0</v>
      </c>
      <c r="H345" s="343">
        <v>0</v>
      </c>
      <c r="I345" s="343">
        <v>0</v>
      </c>
      <c r="J345" s="343">
        <v>0</v>
      </c>
      <c r="K345" s="343">
        <v>0</v>
      </c>
      <c r="L345" s="343">
        <v>0</v>
      </c>
      <c r="M345" s="343">
        <v>0</v>
      </c>
      <c r="N345" s="343">
        <v>0</v>
      </c>
      <c r="O345" s="343">
        <v>0</v>
      </c>
      <c r="P345" s="343">
        <v>1</v>
      </c>
      <c r="Q345" s="343">
        <v>0</v>
      </c>
      <c r="R345" s="343">
        <v>0</v>
      </c>
      <c r="S345" s="343">
        <v>0</v>
      </c>
      <c r="T345" s="343">
        <v>1</v>
      </c>
      <c r="U345" s="343">
        <v>0</v>
      </c>
      <c r="V345" s="343">
        <v>0</v>
      </c>
      <c r="W345" s="343">
        <v>1</v>
      </c>
      <c r="X345" s="343">
        <v>1</v>
      </c>
      <c r="Y345" s="343">
        <v>0</v>
      </c>
      <c r="Z345" s="343">
        <v>0</v>
      </c>
      <c r="AA345" s="343">
        <v>0</v>
      </c>
      <c r="AB345" s="343">
        <v>0</v>
      </c>
      <c r="AC345" s="343">
        <v>0</v>
      </c>
      <c r="AD345" s="343">
        <v>0</v>
      </c>
      <c r="AE345" s="343">
        <v>0</v>
      </c>
      <c r="AF345" s="343">
        <v>0</v>
      </c>
      <c r="AG345" s="343">
        <v>0</v>
      </c>
      <c r="AH345" s="343">
        <v>0</v>
      </c>
      <c r="AI345" s="343">
        <v>0</v>
      </c>
      <c r="AJ345" s="343">
        <v>0</v>
      </c>
      <c r="AK345" s="343">
        <v>0</v>
      </c>
      <c r="AL345" s="343">
        <v>0</v>
      </c>
      <c r="AM345" s="343">
        <v>0</v>
      </c>
      <c r="AN345" s="343">
        <v>0</v>
      </c>
      <c r="AO345" s="343">
        <v>0</v>
      </c>
      <c r="AP345" s="343">
        <v>0</v>
      </c>
      <c r="AQ345" s="343">
        <v>0</v>
      </c>
      <c r="AR345" s="343">
        <v>0</v>
      </c>
      <c r="AS345" s="343">
        <v>0</v>
      </c>
      <c r="AT345" s="343">
        <v>0</v>
      </c>
      <c r="AU345" s="343">
        <v>0</v>
      </c>
      <c r="AV345" s="343">
        <v>0</v>
      </c>
      <c r="AW345" s="343">
        <v>0</v>
      </c>
      <c r="AX345" s="343">
        <v>0</v>
      </c>
      <c r="AY345" s="343">
        <v>0</v>
      </c>
      <c r="AZ345" s="343">
        <v>0</v>
      </c>
      <c r="BA345" s="343">
        <v>0</v>
      </c>
      <c r="BB345" s="343">
        <v>0</v>
      </c>
      <c r="BC345" s="343">
        <v>0</v>
      </c>
      <c r="BD345" s="343">
        <v>0</v>
      </c>
      <c r="BE345" s="343">
        <v>0</v>
      </c>
      <c r="BF345" s="343">
        <v>0</v>
      </c>
      <c r="BG345" s="343">
        <v>0</v>
      </c>
      <c r="BH345" s="343">
        <v>0</v>
      </c>
      <c r="BI345" s="343">
        <v>0</v>
      </c>
      <c r="BJ345" s="343">
        <v>0</v>
      </c>
      <c r="BK345" s="343">
        <v>0</v>
      </c>
      <c r="BL345" s="343">
        <v>0</v>
      </c>
      <c r="BM345" s="343">
        <v>0</v>
      </c>
      <c r="BN345" s="343">
        <v>1</v>
      </c>
      <c r="BO345" s="343">
        <v>1</v>
      </c>
      <c r="BP345" s="343">
        <v>1</v>
      </c>
      <c r="BQ345" s="343">
        <v>1</v>
      </c>
      <c r="BR345" s="343">
        <v>1</v>
      </c>
      <c r="BS345" s="343">
        <v>1</v>
      </c>
      <c r="BT345" s="343">
        <v>1</v>
      </c>
      <c r="BU345" s="343">
        <v>1</v>
      </c>
      <c r="BV345" s="343">
        <v>1</v>
      </c>
      <c r="BW345" s="343">
        <v>1</v>
      </c>
      <c r="BX345" s="343">
        <v>1</v>
      </c>
      <c r="BY345" s="343">
        <v>1</v>
      </c>
      <c r="BZ345" s="343">
        <v>1</v>
      </c>
      <c r="CA345" s="343">
        <v>1</v>
      </c>
      <c r="CB345" s="343">
        <v>1</v>
      </c>
      <c r="CC345" s="343">
        <v>1</v>
      </c>
      <c r="CD345" s="343">
        <v>2</v>
      </c>
      <c r="CE345" s="343">
        <v>2</v>
      </c>
      <c r="CF345" s="343">
        <v>2</v>
      </c>
    </row>
    <row r="346" spans="1:84" x14ac:dyDescent="0.3">
      <c r="A346" s="342" t="s">
        <v>1603</v>
      </c>
      <c r="B346" s="342"/>
      <c r="C346" s="342"/>
      <c r="D346" s="343">
        <v>0</v>
      </c>
      <c r="E346" s="343">
        <v>0</v>
      </c>
      <c r="F346" s="343">
        <v>0</v>
      </c>
      <c r="G346" s="343">
        <v>0</v>
      </c>
      <c r="H346" s="343">
        <v>0</v>
      </c>
      <c r="I346" s="343">
        <v>0</v>
      </c>
      <c r="J346" s="343">
        <v>0</v>
      </c>
      <c r="K346" s="343">
        <v>0</v>
      </c>
      <c r="L346" s="343">
        <v>0</v>
      </c>
      <c r="M346" s="343">
        <v>0</v>
      </c>
      <c r="N346" s="343">
        <v>0</v>
      </c>
      <c r="O346" s="343">
        <v>0</v>
      </c>
      <c r="P346" s="343">
        <v>0</v>
      </c>
      <c r="Q346" s="343">
        <v>2</v>
      </c>
      <c r="R346" s="343">
        <v>0</v>
      </c>
      <c r="S346" s="343">
        <v>0</v>
      </c>
      <c r="T346" s="343">
        <v>0</v>
      </c>
      <c r="U346" s="343">
        <v>1</v>
      </c>
      <c r="V346" s="343">
        <v>0</v>
      </c>
      <c r="W346" s="343">
        <v>0</v>
      </c>
      <c r="X346" s="343">
        <v>1</v>
      </c>
      <c r="Y346" s="343">
        <v>0</v>
      </c>
      <c r="Z346" s="343">
        <v>0</v>
      </c>
      <c r="AA346" s="343">
        <v>0</v>
      </c>
      <c r="AB346" s="343">
        <v>0</v>
      </c>
      <c r="AC346" s="343">
        <v>0</v>
      </c>
      <c r="AD346" s="343">
        <v>0</v>
      </c>
      <c r="AE346" s="343">
        <v>0</v>
      </c>
      <c r="AF346" s="343">
        <v>0</v>
      </c>
      <c r="AG346" s="343">
        <v>0</v>
      </c>
      <c r="AH346" s="343">
        <v>0</v>
      </c>
      <c r="AI346" s="343">
        <v>0</v>
      </c>
      <c r="AJ346" s="343">
        <v>0</v>
      </c>
      <c r="AK346" s="343">
        <v>0</v>
      </c>
      <c r="AL346" s="343">
        <v>0</v>
      </c>
      <c r="AM346" s="343">
        <v>0</v>
      </c>
      <c r="AN346" s="343">
        <v>0</v>
      </c>
      <c r="AO346" s="343">
        <v>0</v>
      </c>
      <c r="AP346" s="343">
        <v>0</v>
      </c>
      <c r="AQ346" s="343">
        <v>0</v>
      </c>
      <c r="AR346" s="343">
        <v>0</v>
      </c>
      <c r="AS346" s="343">
        <v>0</v>
      </c>
      <c r="AT346" s="343">
        <v>0</v>
      </c>
      <c r="AU346" s="343">
        <v>0</v>
      </c>
      <c r="AV346" s="343">
        <v>0</v>
      </c>
      <c r="AW346" s="343">
        <v>0</v>
      </c>
      <c r="AX346" s="343">
        <v>0</v>
      </c>
      <c r="AY346" s="343">
        <v>0</v>
      </c>
      <c r="AZ346" s="343">
        <v>0</v>
      </c>
      <c r="BA346" s="343">
        <v>0</v>
      </c>
      <c r="BB346" s="343">
        <v>0</v>
      </c>
      <c r="BC346" s="343">
        <v>0</v>
      </c>
      <c r="BD346" s="343">
        <v>0</v>
      </c>
      <c r="BE346" s="343">
        <v>0</v>
      </c>
      <c r="BF346" s="343">
        <v>0</v>
      </c>
      <c r="BG346" s="343">
        <v>0</v>
      </c>
      <c r="BH346" s="343">
        <v>0</v>
      </c>
      <c r="BI346" s="343">
        <v>0</v>
      </c>
      <c r="BJ346" s="343">
        <v>0</v>
      </c>
      <c r="BK346" s="343">
        <v>0</v>
      </c>
      <c r="BL346" s="343">
        <v>0</v>
      </c>
      <c r="BM346" s="343">
        <v>0</v>
      </c>
      <c r="BN346" s="343">
        <v>0</v>
      </c>
      <c r="BO346" s="343">
        <v>0</v>
      </c>
      <c r="BP346" s="343">
        <v>0</v>
      </c>
      <c r="BQ346" s="343">
        <v>0</v>
      </c>
      <c r="BR346" s="343">
        <v>0</v>
      </c>
      <c r="BS346" s="343">
        <v>0</v>
      </c>
      <c r="BT346" s="343">
        <v>0</v>
      </c>
      <c r="BU346" s="343">
        <v>0</v>
      </c>
      <c r="BV346" s="343">
        <v>0</v>
      </c>
      <c r="BW346" s="343">
        <v>0</v>
      </c>
      <c r="BX346" s="343">
        <v>0</v>
      </c>
      <c r="BY346" s="343">
        <v>0</v>
      </c>
      <c r="BZ346" s="343">
        <v>0</v>
      </c>
      <c r="CA346" s="343">
        <v>0</v>
      </c>
      <c r="CB346" s="343">
        <v>0</v>
      </c>
      <c r="CC346" s="343">
        <v>0</v>
      </c>
      <c r="CD346" s="343">
        <v>0</v>
      </c>
      <c r="CE346" s="343">
        <v>1</v>
      </c>
      <c r="CF346" s="343">
        <v>1</v>
      </c>
    </row>
    <row r="347" spans="1:84" x14ac:dyDescent="0.3">
      <c r="A347" s="342" t="s">
        <v>1604</v>
      </c>
      <c r="B347" s="342"/>
      <c r="C347" s="342"/>
      <c r="D347" s="343">
        <v>0</v>
      </c>
      <c r="E347" s="343">
        <v>0</v>
      </c>
      <c r="F347" s="343">
        <v>0</v>
      </c>
      <c r="G347" s="343">
        <v>0</v>
      </c>
      <c r="H347" s="343">
        <v>0</v>
      </c>
      <c r="I347" s="343">
        <v>0</v>
      </c>
      <c r="J347" s="343">
        <v>0</v>
      </c>
      <c r="K347" s="343">
        <v>0</v>
      </c>
      <c r="L347" s="343">
        <v>0</v>
      </c>
      <c r="M347" s="343">
        <v>0</v>
      </c>
      <c r="N347" s="343">
        <v>0</v>
      </c>
      <c r="O347" s="343">
        <v>0</v>
      </c>
      <c r="P347" s="343">
        <v>0</v>
      </c>
      <c r="Q347" s="343">
        <v>0</v>
      </c>
      <c r="R347" s="343">
        <v>1</v>
      </c>
      <c r="S347" s="343">
        <v>0</v>
      </c>
      <c r="T347" s="343">
        <v>0</v>
      </c>
      <c r="U347" s="343">
        <v>0</v>
      </c>
      <c r="V347" s="343">
        <v>0</v>
      </c>
      <c r="W347" s="343">
        <v>0</v>
      </c>
      <c r="X347" s="343">
        <v>0</v>
      </c>
      <c r="Y347" s="343">
        <v>1</v>
      </c>
      <c r="Z347" s="343">
        <v>0</v>
      </c>
      <c r="AA347" s="343">
        <v>0</v>
      </c>
      <c r="AB347" s="343">
        <v>0</v>
      </c>
      <c r="AC347" s="343">
        <v>0</v>
      </c>
      <c r="AD347" s="343">
        <v>0</v>
      </c>
      <c r="AE347" s="343">
        <v>0</v>
      </c>
      <c r="AF347" s="343">
        <v>0</v>
      </c>
      <c r="AG347" s="343">
        <v>0</v>
      </c>
      <c r="AH347" s="343">
        <v>0</v>
      </c>
      <c r="AI347" s="343">
        <v>0</v>
      </c>
      <c r="AJ347" s="343">
        <v>0</v>
      </c>
      <c r="AK347" s="343">
        <v>0</v>
      </c>
      <c r="AL347" s="343">
        <v>0</v>
      </c>
      <c r="AM347" s="343">
        <v>0</v>
      </c>
      <c r="AN347" s="343">
        <v>0</v>
      </c>
      <c r="AO347" s="343">
        <v>0</v>
      </c>
      <c r="AP347" s="343">
        <v>0</v>
      </c>
      <c r="AQ347" s="343">
        <v>0</v>
      </c>
      <c r="AR347" s="343">
        <v>0</v>
      </c>
      <c r="AS347" s="343">
        <v>0</v>
      </c>
      <c r="AT347" s="343">
        <v>0</v>
      </c>
      <c r="AU347" s="343">
        <v>0</v>
      </c>
      <c r="AV347" s="343">
        <v>0</v>
      </c>
      <c r="AW347" s="343">
        <v>0</v>
      </c>
      <c r="AX347" s="343">
        <v>0</v>
      </c>
      <c r="AY347" s="343">
        <v>0</v>
      </c>
      <c r="AZ347" s="343">
        <v>0</v>
      </c>
      <c r="BA347" s="343">
        <v>0</v>
      </c>
      <c r="BB347" s="343">
        <v>0</v>
      </c>
      <c r="BC347" s="343">
        <v>0</v>
      </c>
      <c r="BD347" s="343">
        <v>0</v>
      </c>
      <c r="BE347" s="343">
        <v>0</v>
      </c>
      <c r="BF347" s="343">
        <v>0</v>
      </c>
      <c r="BG347" s="343">
        <v>0</v>
      </c>
      <c r="BH347" s="343">
        <v>0</v>
      </c>
      <c r="BI347" s="343">
        <v>0</v>
      </c>
      <c r="BJ347" s="343">
        <v>0</v>
      </c>
      <c r="BK347" s="343">
        <v>0</v>
      </c>
      <c r="BL347" s="343">
        <v>0</v>
      </c>
      <c r="BM347" s="343">
        <v>0</v>
      </c>
      <c r="BN347" s="343">
        <v>0</v>
      </c>
      <c r="BO347" s="343">
        <v>0</v>
      </c>
      <c r="BP347" s="343">
        <v>0</v>
      </c>
      <c r="BQ347" s="343">
        <v>0</v>
      </c>
      <c r="BR347" s="343">
        <v>0</v>
      </c>
      <c r="BS347" s="343">
        <v>0</v>
      </c>
      <c r="BT347" s="343">
        <v>0</v>
      </c>
      <c r="BU347" s="343">
        <v>0</v>
      </c>
      <c r="BV347" s="343">
        <v>0</v>
      </c>
      <c r="BW347" s="343">
        <v>0</v>
      </c>
      <c r="BX347" s="343">
        <v>0</v>
      </c>
      <c r="BY347" s="343">
        <v>0</v>
      </c>
      <c r="BZ347" s="343">
        <v>0</v>
      </c>
      <c r="CA347" s="343">
        <v>0</v>
      </c>
      <c r="CB347" s="343">
        <v>0</v>
      </c>
      <c r="CC347" s="343">
        <v>0</v>
      </c>
      <c r="CD347" s="343">
        <v>0</v>
      </c>
      <c r="CE347" s="343">
        <v>0</v>
      </c>
      <c r="CF347" s="343">
        <v>0</v>
      </c>
    </row>
    <row r="348" spans="1:84" ht="15" thickBot="1" x14ac:dyDescent="0.35">
      <c r="A348" s="344" t="s">
        <v>1605</v>
      </c>
      <c r="B348" s="344"/>
      <c r="C348" s="344"/>
      <c r="D348" s="345">
        <v>0</v>
      </c>
      <c r="E348" s="345">
        <v>0</v>
      </c>
      <c r="F348" s="345">
        <v>0</v>
      </c>
      <c r="G348" s="345">
        <v>0</v>
      </c>
      <c r="H348" s="345">
        <v>0</v>
      </c>
      <c r="I348" s="345">
        <v>0</v>
      </c>
      <c r="J348" s="345">
        <v>0</v>
      </c>
      <c r="K348" s="345">
        <v>0</v>
      </c>
      <c r="L348" s="345">
        <v>0</v>
      </c>
      <c r="M348" s="345">
        <v>0</v>
      </c>
      <c r="N348" s="345">
        <v>0</v>
      </c>
      <c r="O348" s="345">
        <v>0</v>
      </c>
      <c r="P348" s="345">
        <v>0</v>
      </c>
      <c r="Q348" s="345">
        <v>0</v>
      </c>
      <c r="R348" s="345">
        <v>0</v>
      </c>
      <c r="S348" s="345">
        <v>1</v>
      </c>
      <c r="T348" s="345">
        <v>1</v>
      </c>
      <c r="U348" s="345">
        <v>1</v>
      </c>
      <c r="V348" s="345">
        <v>0</v>
      </c>
      <c r="W348" s="345">
        <v>0</v>
      </c>
      <c r="X348" s="345">
        <v>1</v>
      </c>
      <c r="Y348" s="345">
        <v>1</v>
      </c>
      <c r="Z348" s="345">
        <v>0</v>
      </c>
      <c r="AA348" s="345">
        <v>0</v>
      </c>
      <c r="AB348" s="345">
        <v>0</v>
      </c>
      <c r="AC348" s="345">
        <v>0</v>
      </c>
      <c r="AD348" s="345">
        <v>0</v>
      </c>
      <c r="AE348" s="345">
        <v>0</v>
      </c>
      <c r="AF348" s="345">
        <v>0</v>
      </c>
      <c r="AG348" s="345">
        <v>0</v>
      </c>
      <c r="AH348" s="345">
        <v>0</v>
      </c>
      <c r="AI348" s="345">
        <v>0</v>
      </c>
      <c r="AJ348" s="345">
        <v>0</v>
      </c>
      <c r="AK348" s="345">
        <v>0</v>
      </c>
      <c r="AL348" s="345">
        <v>0</v>
      </c>
      <c r="AM348" s="345">
        <v>0</v>
      </c>
      <c r="AN348" s="345">
        <v>0</v>
      </c>
      <c r="AO348" s="345">
        <v>0</v>
      </c>
      <c r="AP348" s="345">
        <v>0</v>
      </c>
      <c r="AQ348" s="345">
        <v>0</v>
      </c>
      <c r="AR348" s="345">
        <v>0</v>
      </c>
      <c r="AS348" s="345">
        <v>0</v>
      </c>
      <c r="AT348" s="345">
        <v>0</v>
      </c>
      <c r="AU348" s="345">
        <v>0</v>
      </c>
      <c r="AV348" s="345">
        <v>0</v>
      </c>
      <c r="AW348" s="345">
        <v>0</v>
      </c>
      <c r="AX348" s="345">
        <v>0</v>
      </c>
      <c r="AY348" s="345">
        <v>0</v>
      </c>
      <c r="AZ348" s="345">
        <v>0</v>
      </c>
      <c r="BA348" s="345">
        <v>0</v>
      </c>
      <c r="BB348" s="345">
        <v>0</v>
      </c>
      <c r="BC348" s="345">
        <v>0</v>
      </c>
      <c r="BD348" s="345">
        <v>0</v>
      </c>
      <c r="BE348" s="345">
        <v>0</v>
      </c>
      <c r="BF348" s="345">
        <v>0</v>
      </c>
      <c r="BG348" s="345">
        <v>0</v>
      </c>
      <c r="BH348" s="345">
        <v>0</v>
      </c>
      <c r="BI348" s="345">
        <v>0</v>
      </c>
      <c r="BJ348" s="345">
        <v>0</v>
      </c>
      <c r="BK348" s="345">
        <v>0</v>
      </c>
      <c r="BL348" s="345">
        <v>0</v>
      </c>
      <c r="BM348" s="345">
        <v>0</v>
      </c>
      <c r="BN348" s="345">
        <v>0</v>
      </c>
      <c r="BO348" s="345">
        <v>0</v>
      </c>
      <c r="BP348" s="345">
        <v>0</v>
      </c>
      <c r="BQ348" s="345">
        <v>0</v>
      </c>
      <c r="BR348" s="345">
        <v>0</v>
      </c>
      <c r="BS348" s="345">
        <v>0</v>
      </c>
      <c r="BT348" s="345">
        <v>0</v>
      </c>
      <c r="BU348" s="345">
        <v>0</v>
      </c>
      <c r="BV348" s="345">
        <v>0</v>
      </c>
      <c r="BW348" s="345">
        <v>0</v>
      </c>
      <c r="BX348" s="345">
        <v>0</v>
      </c>
      <c r="BY348" s="345">
        <v>0</v>
      </c>
      <c r="BZ348" s="345">
        <v>0</v>
      </c>
      <c r="CA348" s="345">
        <v>0</v>
      </c>
      <c r="CB348" s="345">
        <v>0</v>
      </c>
      <c r="CC348" s="345">
        <v>0</v>
      </c>
      <c r="CD348" s="345">
        <v>0</v>
      </c>
      <c r="CE348" s="345">
        <v>0</v>
      </c>
      <c r="CF348" s="345">
        <v>0</v>
      </c>
    </row>
  </sheetData>
  <pageMargins left="0.7" right="0.7" top="0.75" bottom="0.75" header="0.3" footer="0.3"/>
  <pageSetup paperSize="9" orientation="portrait" r:id="rId1"/>
  <headerFooter>
    <oddFooter>&amp;CCopyright: Federaal Planbureau; FOD Economie - Statbel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
  <sheetViews>
    <sheetView topLeftCell="A43" workbookViewId="0">
      <selection activeCell="F65" sqref="F65"/>
    </sheetView>
  </sheetViews>
  <sheetFormatPr defaultRowHeight="14.4" x14ac:dyDescent="0.3"/>
  <cols>
    <col min="1" max="1" width="18.88671875" customWidth="1"/>
    <col min="2" max="2" width="27" customWidth="1"/>
    <col min="3" max="3" width="24" customWidth="1"/>
    <col min="4" max="4" width="19.88671875" customWidth="1"/>
    <col min="5" max="5" width="21.5546875" customWidth="1"/>
  </cols>
  <sheetData>
    <row r="1" spans="1:17" ht="21" x14ac:dyDescent="0.35">
      <c r="A1" s="16" t="s">
        <v>1000</v>
      </c>
    </row>
    <row r="2" spans="1:17" ht="15" x14ac:dyDescent="0.25">
      <c r="A2" s="196" t="s">
        <v>974</v>
      </c>
    </row>
    <row r="3" spans="1:17" ht="15" x14ac:dyDescent="0.25">
      <c r="A3" s="23" t="s">
        <v>136</v>
      </c>
    </row>
    <row r="5" spans="1:17" ht="15" x14ac:dyDescent="0.25">
      <c r="A5" t="s">
        <v>958</v>
      </c>
      <c r="B5" t="s">
        <v>961</v>
      </c>
      <c r="C5" t="s">
        <v>952</v>
      </c>
      <c r="D5" t="s">
        <v>962</v>
      </c>
    </row>
    <row r="6" spans="1:17" ht="15" x14ac:dyDescent="0.25">
      <c r="A6" t="s">
        <v>110</v>
      </c>
      <c r="B6" s="175">
        <v>0.06</v>
      </c>
      <c r="C6" s="175">
        <v>0.16</v>
      </c>
      <c r="D6" s="175">
        <v>0.78</v>
      </c>
    </row>
    <row r="7" spans="1:17" ht="15" x14ac:dyDescent="0.25">
      <c r="A7" t="s">
        <v>108</v>
      </c>
      <c r="B7" s="175">
        <v>0.1</v>
      </c>
      <c r="C7" s="175">
        <v>0.19</v>
      </c>
      <c r="D7" s="175">
        <v>0.71</v>
      </c>
    </row>
    <row r="12" spans="1:17" ht="21" x14ac:dyDescent="0.35">
      <c r="A12" s="16" t="s">
        <v>1030</v>
      </c>
      <c r="P12" s="23"/>
      <c r="Q12" s="23"/>
    </row>
    <row r="13" spans="1:17" ht="15" x14ac:dyDescent="0.25">
      <c r="A13" s="196" t="s">
        <v>950</v>
      </c>
      <c r="P13" s="23"/>
      <c r="Q13" s="23"/>
    </row>
    <row r="14" spans="1:17" ht="15" x14ac:dyDescent="0.25">
      <c r="A14" s="23" t="s">
        <v>136</v>
      </c>
      <c r="P14" s="23"/>
      <c r="Q14" s="23"/>
    </row>
    <row r="15" spans="1:17" ht="15" x14ac:dyDescent="0.25">
      <c r="A15" s="196"/>
      <c r="P15" s="23"/>
      <c r="Q15" s="23"/>
    </row>
    <row r="16" spans="1:17" ht="15" x14ac:dyDescent="0.25">
      <c r="A16" t="s">
        <v>958</v>
      </c>
      <c r="B16" t="s">
        <v>951</v>
      </c>
      <c r="C16" t="s">
        <v>952</v>
      </c>
      <c r="D16" t="s">
        <v>953</v>
      </c>
      <c r="P16" s="23"/>
      <c r="Q16" s="23"/>
    </row>
    <row r="17" spans="1:17" ht="15" x14ac:dyDescent="0.25">
      <c r="A17" t="s">
        <v>110</v>
      </c>
      <c r="B17" s="175">
        <v>7.0000000000000007E-2</v>
      </c>
      <c r="C17" s="175">
        <v>0.19</v>
      </c>
      <c r="D17" s="175">
        <v>0.74</v>
      </c>
      <c r="P17" s="23"/>
      <c r="Q17" s="23"/>
    </row>
    <row r="18" spans="1:17" ht="15" x14ac:dyDescent="0.25">
      <c r="A18" t="s">
        <v>668</v>
      </c>
      <c r="B18" s="175">
        <v>0.08</v>
      </c>
      <c r="C18" s="175">
        <v>0.19</v>
      </c>
      <c r="D18" s="175">
        <v>0.74</v>
      </c>
      <c r="P18" s="23"/>
      <c r="Q18" s="23"/>
    </row>
    <row r="19" spans="1:17" ht="15" x14ac:dyDescent="0.25">
      <c r="P19" s="23"/>
      <c r="Q19" s="23"/>
    </row>
    <row r="20" spans="1:17" ht="15" x14ac:dyDescent="0.25">
      <c r="P20" s="23"/>
      <c r="Q20" s="23"/>
    </row>
    <row r="21" spans="1:17" ht="15" x14ac:dyDescent="0.25">
      <c r="P21" s="23"/>
      <c r="Q21" s="23"/>
    </row>
    <row r="22" spans="1:17" ht="15" x14ac:dyDescent="0.25">
      <c r="P22" s="23"/>
      <c r="Q22" s="23"/>
    </row>
    <row r="23" spans="1:17" ht="21" x14ac:dyDescent="0.4">
      <c r="A23" s="16" t="s">
        <v>1031</v>
      </c>
      <c r="P23" s="23"/>
      <c r="Q23" s="23"/>
    </row>
    <row r="24" spans="1:17" ht="15" x14ac:dyDescent="0.25">
      <c r="A24" s="196" t="s">
        <v>950</v>
      </c>
      <c r="P24" s="23"/>
      <c r="Q24" s="23"/>
    </row>
    <row r="25" spans="1:17" ht="15" x14ac:dyDescent="0.25">
      <c r="A25" s="23" t="s">
        <v>136</v>
      </c>
      <c r="P25" s="23"/>
      <c r="Q25" s="23"/>
    </row>
    <row r="26" spans="1:17" ht="15" x14ac:dyDescent="0.25">
      <c r="A26" s="23" t="s">
        <v>95</v>
      </c>
      <c r="B26" t="s">
        <v>1033</v>
      </c>
      <c r="C26" t="s">
        <v>1032</v>
      </c>
      <c r="D26" t="s">
        <v>1034</v>
      </c>
      <c r="E26" s="196" t="s">
        <v>1035</v>
      </c>
      <c r="P26" s="23"/>
      <c r="Q26" s="23"/>
    </row>
    <row r="27" spans="1:17" ht="15" x14ac:dyDescent="0.25">
      <c r="A27">
        <v>2010</v>
      </c>
      <c r="B27">
        <v>46.1</v>
      </c>
      <c r="C27">
        <v>71.2</v>
      </c>
      <c r="D27">
        <v>103.3</v>
      </c>
      <c r="E27">
        <v>89.5</v>
      </c>
      <c r="P27" s="23"/>
      <c r="Q27" s="23"/>
    </row>
    <row r="28" spans="1:17" ht="15" x14ac:dyDescent="0.25">
      <c r="A28">
        <v>2011</v>
      </c>
      <c r="B28">
        <v>45.4</v>
      </c>
      <c r="C28">
        <v>71.3</v>
      </c>
      <c r="D28">
        <v>105.7</v>
      </c>
      <c r="E28">
        <v>92.3</v>
      </c>
      <c r="P28" s="23"/>
      <c r="Q28" s="23"/>
    </row>
    <row r="29" spans="1:17" ht="15" x14ac:dyDescent="0.25">
      <c r="A29">
        <v>2012</v>
      </c>
      <c r="B29">
        <v>45.2</v>
      </c>
      <c r="C29">
        <v>71.5</v>
      </c>
      <c r="D29">
        <v>100.7</v>
      </c>
      <c r="E29">
        <v>93.1</v>
      </c>
      <c r="P29" s="23"/>
      <c r="Q29" s="23"/>
    </row>
    <row r="30" spans="1:17" ht="15" x14ac:dyDescent="0.25">
      <c r="A30" s="196">
        <v>2013</v>
      </c>
      <c r="B30">
        <v>44.4</v>
      </c>
      <c r="C30">
        <v>72.099999999999994</v>
      </c>
      <c r="D30">
        <v>95.8</v>
      </c>
      <c r="E30">
        <v>96</v>
      </c>
      <c r="P30" s="23"/>
      <c r="Q30" s="23"/>
    </row>
    <row r="31" spans="1:17" ht="15" x14ac:dyDescent="0.25">
      <c r="A31" s="196">
        <v>2014</v>
      </c>
      <c r="B31">
        <v>43.7</v>
      </c>
      <c r="C31">
        <v>73.3</v>
      </c>
      <c r="D31">
        <v>102</v>
      </c>
      <c r="E31">
        <v>97.2</v>
      </c>
      <c r="P31" s="23"/>
      <c r="Q31" s="23"/>
    </row>
    <row r="32" spans="1:17" ht="15" x14ac:dyDescent="0.25">
      <c r="A32" s="196">
        <v>2015</v>
      </c>
      <c r="B32">
        <v>42.8</v>
      </c>
      <c r="C32">
        <v>74.5</v>
      </c>
      <c r="D32">
        <v>105.1</v>
      </c>
      <c r="E32">
        <v>98.2</v>
      </c>
      <c r="P32" s="23"/>
      <c r="Q32" s="23"/>
    </row>
    <row r="33" spans="1:17" ht="15" x14ac:dyDescent="0.25">
      <c r="A33" s="196">
        <v>2016</v>
      </c>
      <c r="B33">
        <v>42</v>
      </c>
      <c r="C33">
        <v>76</v>
      </c>
      <c r="D33">
        <v>104.4</v>
      </c>
      <c r="E33">
        <v>100.8</v>
      </c>
      <c r="P33" s="23"/>
      <c r="Q33" s="23"/>
    </row>
    <row r="34" spans="1:17" ht="15" x14ac:dyDescent="0.25">
      <c r="P34" s="23"/>
      <c r="Q34" s="23"/>
    </row>
    <row r="35" spans="1:17" ht="15" x14ac:dyDescent="0.25">
      <c r="P35" s="23"/>
      <c r="Q35" s="23"/>
    </row>
    <row r="37" spans="1:17" ht="21" x14ac:dyDescent="0.35">
      <c r="A37" s="16" t="s">
        <v>120</v>
      </c>
      <c r="P37" s="416"/>
      <c r="Q37" s="416"/>
    </row>
    <row r="38" spans="1:17" ht="15" x14ac:dyDescent="0.25">
      <c r="P38" s="416"/>
      <c r="Q38" s="416"/>
    </row>
    <row r="39" spans="1:17" ht="15" x14ac:dyDescent="0.25">
      <c r="A39" t="s">
        <v>1830</v>
      </c>
      <c r="P39" s="416"/>
      <c r="Q39" s="416"/>
    </row>
    <row r="40" spans="1:17" ht="15" x14ac:dyDescent="0.25">
      <c r="A40" s="412" t="s">
        <v>95</v>
      </c>
      <c r="B40" s="412" t="s">
        <v>1832</v>
      </c>
      <c r="P40" s="416"/>
      <c r="Q40" s="416"/>
    </row>
    <row r="41" spans="1:17" ht="15" x14ac:dyDescent="0.25">
      <c r="A41" s="413">
        <v>2013</v>
      </c>
      <c r="B41" s="414" t="s">
        <v>1833</v>
      </c>
      <c r="P41" s="416"/>
      <c r="Q41" s="416"/>
    </row>
    <row r="42" spans="1:17" ht="15" x14ac:dyDescent="0.25">
      <c r="A42" s="130">
        <v>2014</v>
      </c>
      <c r="B42" s="415" t="s">
        <v>1834</v>
      </c>
      <c r="P42" s="416"/>
      <c r="Q42" s="416"/>
    </row>
    <row r="43" spans="1:17" ht="15" x14ac:dyDescent="0.25">
      <c r="A43" s="413">
        <v>2015</v>
      </c>
      <c r="B43" s="414" t="s">
        <v>1835</v>
      </c>
      <c r="P43" s="416"/>
      <c r="Q43" s="416"/>
    </row>
    <row r="44" spans="1:17" ht="15" x14ac:dyDescent="0.25">
      <c r="A44" s="130">
        <v>2016</v>
      </c>
      <c r="B44" s="415" t="s">
        <v>1836</v>
      </c>
      <c r="P44" s="416"/>
      <c r="Q44" s="416"/>
    </row>
    <row r="45" spans="1:17" ht="15" x14ac:dyDescent="0.25">
      <c r="A45" s="413">
        <v>2017</v>
      </c>
      <c r="B45" s="414" t="s">
        <v>1837</v>
      </c>
      <c r="P45" s="416"/>
      <c r="Q45" s="416"/>
    </row>
    <row r="46" spans="1:17" ht="15" x14ac:dyDescent="0.25">
      <c r="P46" s="416"/>
      <c r="Q46" s="416"/>
    </row>
    <row r="47" spans="1:17" ht="15" x14ac:dyDescent="0.25">
      <c r="A47" t="s">
        <v>1831</v>
      </c>
      <c r="P47" s="416"/>
      <c r="Q47" s="416"/>
    </row>
    <row r="48" spans="1:17" ht="15" x14ac:dyDescent="0.25">
      <c r="P48" s="416"/>
      <c r="Q48" s="416"/>
    </row>
    <row r="49" spans="1:17" ht="15" x14ac:dyDescent="0.25">
      <c r="P49" s="416"/>
      <c r="Q49" s="416"/>
    </row>
    <row r="50" spans="1:17" ht="15" x14ac:dyDescent="0.25">
      <c r="A50" t="s">
        <v>1838</v>
      </c>
      <c r="P50" s="416"/>
      <c r="Q50" s="416"/>
    </row>
    <row r="51" spans="1:17" ht="15" x14ac:dyDescent="0.25">
      <c r="A51" s="412" t="s">
        <v>1839</v>
      </c>
      <c r="B51" s="412" t="s">
        <v>1832</v>
      </c>
      <c r="P51" s="416"/>
      <c r="Q51" s="416"/>
    </row>
    <row r="52" spans="1:17" ht="15" x14ac:dyDescent="0.25">
      <c r="A52" s="418">
        <v>2013</v>
      </c>
      <c r="B52" s="413">
        <v>470</v>
      </c>
      <c r="P52" s="416"/>
      <c r="Q52" s="416"/>
    </row>
    <row r="53" spans="1:17" ht="15" x14ac:dyDescent="0.25">
      <c r="A53" s="130">
        <v>2014</v>
      </c>
      <c r="B53" s="130">
        <v>450</v>
      </c>
      <c r="P53" s="416"/>
      <c r="Q53" s="416"/>
    </row>
    <row r="54" spans="1:17" ht="15" x14ac:dyDescent="0.25">
      <c r="A54" s="413">
        <v>2015</v>
      </c>
      <c r="B54" s="413">
        <v>439</v>
      </c>
      <c r="P54" s="416"/>
      <c r="Q54" s="416"/>
    </row>
    <row r="55" spans="1:17" ht="15" x14ac:dyDescent="0.25">
      <c r="A55" s="130">
        <v>2016</v>
      </c>
      <c r="B55" s="130">
        <v>353</v>
      </c>
      <c r="P55" s="416"/>
      <c r="Q55" s="416"/>
    </row>
    <row r="56" spans="1:17" ht="15" x14ac:dyDescent="0.25">
      <c r="A56" s="413">
        <v>2017</v>
      </c>
      <c r="B56" s="413">
        <v>348</v>
      </c>
      <c r="P56" s="416"/>
      <c r="Q56" s="416"/>
    </row>
    <row r="57" spans="1:17" ht="15" x14ac:dyDescent="0.25">
      <c r="P57" s="416"/>
      <c r="Q57" s="416"/>
    </row>
    <row r="58" spans="1:17" x14ac:dyDescent="0.3">
      <c r="A58" t="s">
        <v>1840</v>
      </c>
      <c r="P58" s="416"/>
      <c r="Q58" s="416"/>
    </row>
    <row r="59" spans="1:17" ht="15" x14ac:dyDescent="0.25">
      <c r="A59" t="s">
        <v>1841</v>
      </c>
      <c r="P59" s="416"/>
      <c r="Q59" s="416"/>
    </row>
    <row r="60" spans="1:17" ht="15" x14ac:dyDescent="0.25">
      <c r="A60" s="412" t="s">
        <v>1839</v>
      </c>
      <c r="B60" s="412" t="s">
        <v>1832</v>
      </c>
      <c r="P60" s="416"/>
      <c r="Q60" s="416"/>
    </row>
    <row r="61" spans="1:17" ht="15" x14ac:dyDescent="0.25">
      <c r="A61" s="413">
        <v>2013</v>
      </c>
      <c r="B61" s="413">
        <v>31</v>
      </c>
      <c r="P61" s="416"/>
      <c r="Q61" s="416"/>
    </row>
    <row r="62" spans="1:17" ht="15" x14ac:dyDescent="0.25">
      <c r="A62" s="130">
        <v>2014</v>
      </c>
      <c r="B62" s="130">
        <v>30</v>
      </c>
      <c r="P62" s="416"/>
      <c r="Q62" s="416"/>
    </row>
    <row r="63" spans="1:17" ht="15" x14ac:dyDescent="0.25">
      <c r="A63" s="413">
        <v>2015</v>
      </c>
      <c r="B63" s="413">
        <v>30</v>
      </c>
      <c r="P63" s="416"/>
      <c r="Q63" s="416"/>
    </row>
    <row r="64" spans="1:17" ht="15" x14ac:dyDescent="0.25">
      <c r="A64" s="130">
        <v>2016</v>
      </c>
      <c r="B64" s="130">
        <v>19</v>
      </c>
      <c r="P64" s="416"/>
      <c r="Q64" s="416"/>
    </row>
    <row r="65" spans="1:17" ht="15" x14ac:dyDescent="0.25">
      <c r="A65" s="413">
        <v>2017</v>
      </c>
      <c r="B65" s="413">
        <v>21</v>
      </c>
      <c r="P65" s="416"/>
      <c r="Q65" s="416"/>
    </row>
    <row r="66" spans="1:17" ht="15" x14ac:dyDescent="0.25">
      <c r="P66" s="416"/>
      <c r="Q66" s="416"/>
    </row>
    <row r="67" spans="1:17" ht="15" x14ac:dyDescent="0.25">
      <c r="P67" s="416"/>
      <c r="Q67" s="416"/>
    </row>
    <row r="68" spans="1:17" ht="21" x14ac:dyDescent="0.35">
      <c r="A68" s="16" t="s">
        <v>1842</v>
      </c>
      <c r="P68" s="416"/>
      <c r="Q68" s="416"/>
    </row>
    <row r="69" spans="1:17" ht="15" x14ac:dyDescent="0.25">
      <c r="A69" t="s">
        <v>1843</v>
      </c>
      <c r="P69" s="416"/>
      <c r="Q69" s="416"/>
    </row>
    <row r="70" spans="1:17" ht="15" x14ac:dyDescent="0.25">
      <c r="A70" s="412" t="s">
        <v>95</v>
      </c>
      <c r="B70" s="412" t="s">
        <v>1844</v>
      </c>
      <c r="C70" s="412" t="s">
        <v>1845</v>
      </c>
      <c r="D70" s="412" t="s">
        <v>1846</v>
      </c>
      <c r="P70" s="416"/>
      <c r="Q70" s="416"/>
    </row>
    <row r="71" spans="1:17" ht="15" x14ac:dyDescent="0.25">
      <c r="A71" s="418">
        <v>2016</v>
      </c>
      <c r="B71" s="413">
        <v>20.53</v>
      </c>
      <c r="C71" s="413">
        <v>42.1</v>
      </c>
      <c r="D71" s="413">
        <v>27.72</v>
      </c>
      <c r="P71" s="416"/>
      <c r="Q71" s="416"/>
    </row>
    <row r="72" spans="1:17" ht="15" x14ac:dyDescent="0.25">
      <c r="A72" s="130">
        <v>2017</v>
      </c>
      <c r="B72" s="130">
        <v>47</v>
      </c>
      <c r="C72" s="130">
        <v>108.8</v>
      </c>
      <c r="D72" s="130">
        <v>67.599999999999994</v>
      </c>
      <c r="P72" s="416"/>
      <c r="Q72" s="416"/>
    </row>
    <row r="73" spans="1:17" x14ac:dyDescent="0.3">
      <c r="P73" s="416"/>
      <c r="Q73" s="416"/>
    </row>
    <row r="74" spans="1:17" ht="21" x14ac:dyDescent="0.4">
      <c r="A74" s="16" t="s">
        <v>1847</v>
      </c>
      <c r="P74" s="416"/>
      <c r="Q74" s="416"/>
    </row>
    <row r="75" spans="1:17" x14ac:dyDescent="0.3">
      <c r="A75" t="s">
        <v>1848</v>
      </c>
      <c r="P75" s="416"/>
      <c r="Q75" s="416"/>
    </row>
    <row r="76" spans="1:17" x14ac:dyDescent="0.3">
      <c r="A76" s="412" t="s">
        <v>1839</v>
      </c>
      <c r="B76" s="412" t="s">
        <v>1849</v>
      </c>
      <c r="C76" s="417"/>
      <c r="P76" s="416"/>
      <c r="Q76" s="416"/>
    </row>
    <row r="77" spans="1:17" x14ac:dyDescent="0.3">
      <c r="A77" s="413">
        <v>2013</v>
      </c>
      <c r="B77" s="413">
        <v>164</v>
      </c>
      <c r="P77" s="416"/>
      <c r="Q77" s="416"/>
    </row>
    <row r="78" spans="1:17" x14ac:dyDescent="0.3">
      <c r="A78" s="130">
        <v>2014</v>
      </c>
      <c r="B78" s="130">
        <v>181</v>
      </c>
      <c r="P78" s="416"/>
      <c r="Q78" s="416"/>
    </row>
    <row r="79" spans="1:17" x14ac:dyDescent="0.3">
      <c r="A79" s="413">
        <v>2015</v>
      </c>
      <c r="B79" s="413">
        <v>178</v>
      </c>
      <c r="P79" s="416"/>
      <c r="Q79" s="416"/>
    </row>
    <row r="80" spans="1:17" x14ac:dyDescent="0.3">
      <c r="A80" s="130">
        <v>2016</v>
      </c>
      <c r="B80" s="130">
        <v>176</v>
      </c>
      <c r="P80" s="416"/>
      <c r="Q80" s="416"/>
    </row>
    <row r="81" spans="1:17" x14ac:dyDescent="0.3">
      <c r="A81" s="413">
        <v>2017</v>
      </c>
      <c r="B81" s="413">
        <v>175</v>
      </c>
      <c r="P81" s="416"/>
      <c r="Q81" s="416"/>
    </row>
    <row r="82" spans="1:17" x14ac:dyDescent="0.3">
      <c r="P82" s="416"/>
      <c r="Q82" s="416"/>
    </row>
    <row r="83" spans="1:17" x14ac:dyDescent="0.3">
      <c r="P83" s="416"/>
      <c r="Q83" s="416"/>
    </row>
    <row r="84" spans="1:17" ht="21" x14ac:dyDescent="0.4">
      <c r="A84" s="16" t="s">
        <v>1850</v>
      </c>
      <c r="P84" s="416"/>
      <c r="Q84" s="416"/>
    </row>
    <row r="85" spans="1:17" x14ac:dyDescent="0.3">
      <c r="A85" t="s">
        <v>1851</v>
      </c>
      <c r="P85" s="416"/>
      <c r="Q85" s="416"/>
    </row>
    <row r="86" spans="1:17" x14ac:dyDescent="0.3">
      <c r="A86" s="412" t="s">
        <v>1839</v>
      </c>
      <c r="B86" s="412" t="s">
        <v>1852</v>
      </c>
      <c r="P86" s="416"/>
      <c r="Q86" s="416"/>
    </row>
    <row r="87" spans="1:17" x14ac:dyDescent="0.3">
      <c r="A87" s="130">
        <v>2013</v>
      </c>
      <c r="B87" s="130">
        <v>80.27</v>
      </c>
      <c r="P87" s="416"/>
      <c r="Q87" s="416"/>
    </row>
    <row r="88" spans="1:17" x14ac:dyDescent="0.3">
      <c r="A88" s="413">
        <v>2014</v>
      </c>
      <c r="B88" s="413">
        <v>85.11</v>
      </c>
      <c r="P88" s="416"/>
      <c r="Q88" s="416"/>
    </row>
    <row r="89" spans="1:17" x14ac:dyDescent="0.3">
      <c r="A89" s="130">
        <v>2015</v>
      </c>
      <c r="B89" s="130">
        <v>80.180000000000007</v>
      </c>
      <c r="P89" s="416"/>
      <c r="Q89" s="416"/>
    </row>
    <row r="90" spans="1:17" x14ac:dyDescent="0.3">
      <c r="A90" s="413">
        <v>2016</v>
      </c>
      <c r="B90" s="413">
        <v>87.34</v>
      </c>
      <c r="P90" s="416"/>
      <c r="Q90" s="416"/>
    </row>
    <row r="91" spans="1:17" x14ac:dyDescent="0.3">
      <c r="A91" s="130">
        <v>2017</v>
      </c>
      <c r="B91" s="130">
        <v>83.01</v>
      </c>
      <c r="P91" s="416"/>
      <c r="Q91" s="416"/>
    </row>
    <row r="92" spans="1:17" x14ac:dyDescent="0.3">
      <c r="P92" s="416"/>
      <c r="Q92" s="416"/>
    </row>
    <row r="93" spans="1:17" ht="21" x14ac:dyDescent="0.4">
      <c r="A93" s="16" t="s">
        <v>1853</v>
      </c>
      <c r="P93" s="416"/>
      <c r="Q93" s="416"/>
    </row>
    <row r="94" spans="1:17" x14ac:dyDescent="0.3">
      <c r="A94" t="s">
        <v>1854</v>
      </c>
      <c r="P94" s="416"/>
      <c r="Q94" s="416"/>
    </row>
    <row r="95" spans="1:17" x14ac:dyDescent="0.3">
      <c r="P95" s="416"/>
      <c r="Q95" s="416"/>
    </row>
    <row r="96" spans="1:17" x14ac:dyDescent="0.3">
      <c r="P96" s="416"/>
      <c r="Q96" s="416"/>
    </row>
    <row r="97" spans="1:17" x14ac:dyDescent="0.3">
      <c r="P97" s="416"/>
      <c r="Q97" s="416"/>
    </row>
    <row r="98" spans="1:17" x14ac:dyDescent="0.3">
      <c r="A98" t="s">
        <v>1855</v>
      </c>
      <c r="P98" s="416"/>
      <c r="Q98" s="416"/>
    </row>
    <row r="99" spans="1:17" x14ac:dyDescent="0.3">
      <c r="A99" s="412" t="s">
        <v>1839</v>
      </c>
      <c r="B99" s="412" t="s">
        <v>1856</v>
      </c>
      <c r="P99" s="416"/>
      <c r="Q99" s="416"/>
    </row>
    <row r="100" spans="1:17" x14ac:dyDescent="0.3">
      <c r="A100" s="413">
        <v>2013</v>
      </c>
      <c r="B100" s="413">
        <v>75</v>
      </c>
      <c r="P100" s="416"/>
      <c r="Q100" s="416"/>
    </row>
    <row r="101" spans="1:17" x14ac:dyDescent="0.3">
      <c r="A101" s="130">
        <v>2014</v>
      </c>
      <c r="B101" s="130">
        <v>75.400000000000006</v>
      </c>
      <c r="P101" s="416"/>
      <c r="Q101" s="416"/>
    </row>
    <row r="102" spans="1:17" x14ac:dyDescent="0.3">
      <c r="A102" s="413">
        <v>2015</v>
      </c>
      <c r="B102" s="413">
        <v>67.680000000000007</v>
      </c>
      <c r="P102" s="416"/>
      <c r="Q102" s="416"/>
    </row>
    <row r="103" spans="1:17" x14ac:dyDescent="0.3">
      <c r="A103" s="130">
        <v>2016</v>
      </c>
      <c r="B103" s="130">
        <v>60.41</v>
      </c>
      <c r="P103" s="416"/>
      <c r="Q103" s="416"/>
    </row>
    <row r="104" spans="1:17" x14ac:dyDescent="0.3">
      <c r="A104" s="413">
        <v>2017</v>
      </c>
      <c r="B104" s="413">
        <v>63</v>
      </c>
      <c r="P104" s="416"/>
      <c r="Q104" s="416"/>
    </row>
    <row r="105" spans="1:17" x14ac:dyDescent="0.3">
      <c r="P105" s="416"/>
      <c r="Q105" s="416"/>
    </row>
    <row r="106" spans="1:17" x14ac:dyDescent="0.3">
      <c r="P106" s="416"/>
      <c r="Q106" s="416"/>
    </row>
    <row r="107" spans="1:17" x14ac:dyDescent="0.3">
      <c r="P107" s="416"/>
      <c r="Q107" s="416"/>
    </row>
    <row r="108" spans="1:17" x14ac:dyDescent="0.3">
      <c r="P108" s="416"/>
      <c r="Q108" s="416"/>
    </row>
    <row r="109" spans="1:17" x14ac:dyDescent="0.3">
      <c r="P109" s="416"/>
      <c r="Q109" s="416"/>
    </row>
    <row r="110" spans="1:17" x14ac:dyDescent="0.3">
      <c r="P110" s="416"/>
      <c r="Q110" s="416"/>
    </row>
    <row r="111" spans="1:17" x14ac:dyDescent="0.3">
      <c r="P111" s="416"/>
      <c r="Q111" s="416"/>
    </row>
    <row r="112" spans="1:17" x14ac:dyDescent="0.3">
      <c r="P112" s="416"/>
      <c r="Q112" s="416"/>
    </row>
    <row r="113" spans="16:17" x14ac:dyDescent="0.3">
      <c r="P113" s="416"/>
      <c r="Q113" s="416"/>
    </row>
    <row r="114" spans="16:17" x14ac:dyDescent="0.3">
      <c r="P114" s="416"/>
      <c r="Q114" s="416"/>
    </row>
    <row r="115" spans="16:17" x14ac:dyDescent="0.3">
      <c r="P115" s="416"/>
      <c r="Q115" s="416"/>
    </row>
    <row r="116" spans="16:17" x14ac:dyDescent="0.3">
      <c r="P116" s="416"/>
      <c r="Q116" s="416"/>
    </row>
    <row r="117" spans="16:17" x14ac:dyDescent="0.3">
      <c r="P117" s="416"/>
      <c r="Q117" s="416"/>
    </row>
    <row r="118" spans="16:17" x14ac:dyDescent="0.3">
      <c r="P118" s="416"/>
      <c r="Q118" s="416"/>
    </row>
  </sheetData>
  <autoFilter ref="A51:B51"/>
  <pageMargins left="0.7" right="0.7" top="0.75" bottom="0.75" header="0.3" footer="0.3"/>
  <pageSetup paperSize="9" orientation="portrait"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7"/>
  <sheetViews>
    <sheetView topLeftCell="A257" workbookViewId="0">
      <selection activeCell="D267" sqref="D267"/>
    </sheetView>
  </sheetViews>
  <sheetFormatPr defaultRowHeight="14.4" x14ac:dyDescent="0.3"/>
  <cols>
    <col min="1" max="1" width="10.88671875" customWidth="1"/>
    <col min="2" max="2" width="44.33203125" customWidth="1"/>
    <col min="3" max="3" width="35.109375" customWidth="1"/>
    <col min="4" max="4" width="69.88671875" customWidth="1"/>
    <col min="5" max="5" width="65.5546875" customWidth="1"/>
    <col min="6" max="6" width="25.33203125" customWidth="1"/>
    <col min="7" max="7" width="35.6640625" customWidth="1"/>
    <col min="8" max="9" width="13.6640625" customWidth="1"/>
    <col min="10" max="10" width="15.109375" customWidth="1"/>
  </cols>
  <sheetData>
    <row r="1" spans="1:5" s="196" customFormat="1" ht="15" x14ac:dyDescent="0.25"/>
    <row r="2" spans="1:5" s="196" customFormat="1" ht="15" x14ac:dyDescent="0.25"/>
    <row r="3" spans="1:5" s="196" customFormat="1" ht="15" x14ac:dyDescent="0.25">
      <c r="A3" s="26" t="s">
        <v>252</v>
      </c>
      <c r="B3" s="196" t="s">
        <v>1011</v>
      </c>
      <c r="C3" s="196" t="s">
        <v>1010</v>
      </c>
      <c r="D3" s="196" t="s">
        <v>1009</v>
      </c>
      <c r="E3" s="196" t="s">
        <v>1008</v>
      </c>
    </row>
    <row r="4" spans="1:5" s="196" customFormat="1" ht="15" x14ac:dyDescent="0.25">
      <c r="A4" s="27">
        <v>2010</v>
      </c>
      <c r="B4" s="29">
        <v>18.100000000000001</v>
      </c>
      <c r="C4" s="29">
        <v>14.4</v>
      </c>
      <c r="D4" s="29">
        <v>5.7</v>
      </c>
      <c r="E4" s="29">
        <v>3.9</v>
      </c>
    </row>
    <row r="5" spans="1:5" s="196" customFormat="1" ht="15" x14ac:dyDescent="0.25">
      <c r="A5" s="27">
        <v>2011</v>
      </c>
      <c r="B5" s="29">
        <v>17.600000000000001</v>
      </c>
      <c r="C5" s="29">
        <v>12.7</v>
      </c>
      <c r="D5" s="29">
        <v>5.7</v>
      </c>
      <c r="E5" s="29">
        <v>3.7</v>
      </c>
    </row>
    <row r="6" spans="1:5" s="196" customFormat="1" ht="15" x14ac:dyDescent="0.25">
      <c r="A6" s="27">
        <v>2012</v>
      </c>
      <c r="B6" s="29">
        <v>16.3</v>
      </c>
      <c r="C6" s="29">
        <v>7.4</v>
      </c>
      <c r="D6" s="29">
        <v>5.3</v>
      </c>
      <c r="E6" s="29">
        <v>3</v>
      </c>
    </row>
    <row r="7" spans="1:5" s="196" customFormat="1" ht="15" x14ac:dyDescent="0.25">
      <c r="A7" s="27">
        <v>2013</v>
      </c>
      <c r="B7" s="29">
        <v>16.399999999999999</v>
      </c>
      <c r="C7" s="29">
        <v>13.2</v>
      </c>
      <c r="D7" s="29">
        <v>5</v>
      </c>
      <c r="E7" s="29">
        <v>3.4</v>
      </c>
    </row>
    <row r="8" spans="1:5" s="196" customFormat="1" ht="15" x14ac:dyDescent="0.25">
      <c r="A8" s="27">
        <v>2014</v>
      </c>
      <c r="B8" s="29">
        <v>17.3</v>
      </c>
      <c r="C8" s="29">
        <v>11.8</v>
      </c>
      <c r="D8" s="29">
        <v>4.9000000000000004</v>
      </c>
      <c r="E8" s="29">
        <v>3.4</v>
      </c>
    </row>
    <row r="9" spans="1:5" s="196" customFormat="1" ht="15" x14ac:dyDescent="0.25">
      <c r="A9" s="27">
        <v>2015</v>
      </c>
      <c r="B9" s="29">
        <v>17.8</v>
      </c>
      <c r="C9" s="29">
        <v>11.1</v>
      </c>
      <c r="D9" s="29">
        <v>5</v>
      </c>
      <c r="E9" s="29">
        <v>2.7</v>
      </c>
    </row>
    <row r="10" spans="1:5" s="196" customFormat="1" ht="15" x14ac:dyDescent="0.25">
      <c r="A10" s="27">
        <v>2016</v>
      </c>
      <c r="B10" s="29">
        <v>19.399999999999999</v>
      </c>
      <c r="C10" s="29">
        <v>11.3</v>
      </c>
      <c r="D10" s="29">
        <v>5.4</v>
      </c>
      <c r="E10" s="29">
        <v>2.8</v>
      </c>
    </row>
    <row r="11" spans="1:5" s="196" customFormat="1" ht="15" x14ac:dyDescent="0.25">
      <c r="A11" s="27">
        <v>2017</v>
      </c>
      <c r="B11" s="29">
        <v>22.4</v>
      </c>
      <c r="C11" s="29">
        <v>12.6</v>
      </c>
      <c r="D11" s="29">
        <v>6</v>
      </c>
      <c r="E11" s="29">
        <v>2.9</v>
      </c>
    </row>
    <row r="12" spans="1:5" s="196" customFormat="1" ht="15" x14ac:dyDescent="0.25">
      <c r="A12" s="27" t="s">
        <v>253</v>
      </c>
      <c r="B12" s="29">
        <v>145.30000000000001</v>
      </c>
      <c r="C12" s="29">
        <v>94.499999999999986</v>
      </c>
      <c r="D12" s="29">
        <v>43</v>
      </c>
      <c r="E12" s="29">
        <v>25.799999999999997</v>
      </c>
    </row>
    <row r="13" spans="1:5" s="196" customFormat="1" ht="15" x14ac:dyDescent="0.25">
      <c r="A13"/>
      <c r="B13"/>
      <c r="C13"/>
      <c r="D13"/>
      <c r="E13"/>
    </row>
    <row r="14" spans="1:5" s="196" customFormat="1" ht="15" x14ac:dyDescent="0.25">
      <c r="A14"/>
      <c r="B14"/>
      <c r="C14"/>
      <c r="D14"/>
      <c r="E14"/>
    </row>
    <row r="15" spans="1:5" s="196" customFormat="1" ht="15" x14ac:dyDescent="0.25">
      <c r="A15"/>
      <c r="B15"/>
      <c r="C15"/>
    </row>
    <row r="16" spans="1:5" s="196" customFormat="1" ht="15" x14ac:dyDescent="0.25">
      <c r="A16" s="26" t="s">
        <v>252</v>
      </c>
      <c r="B16" s="196" t="s">
        <v>1017</v>
      </c>
      <c r="C16" s="196" t="s">
        <v>1018</v>
      </c>
      <c r="D16" s="196" t="s">
        <v>1019</v>
      </c>
      <c r="E16" s="196" t="s">
        <v>1020</v>
      </c>
    </row>
    <row r="17" spans="1:5" s="196" customFormat="1" ht="15" x14ac:dyDescent="0.25">
      <c r="A17" s="27">
        <v>2010</v>
      </c>
      <c r="B17" s="29">
        <v>42.8</v>
      </c>
      <c r="C17" s="29">
        <v>38.799999999999997</v>
      </c>
      <c r="D17" s="29">
        <v>5.7</v>
      </c>
      <c r="E17" s="29">
        <v>2.6</v>
      </c>
    </row>
    <row r="18" spans="1:5" s="196" customFormat="1" ht="15" x14ac:dyDescent="0.25">
      <c r="A18" s="27">
        <v>2011</v>
      </c>
      <c r="B18" s="29">
        <v>43.8</v>
      </c>
      <c r="C18" s="29">
        <v>40.200000000000003</v>
      </c>
      <c r="D18" s="29">
        <v>4.9000000000000004</v>
      </c>
      <c r="E18" s="29">
        <v>2.2000000000000002</v>
      </c>
    </row>
    <row r="19" spans="1:5" s="196" customFormat="1" ht="15" x14ac:dyDescent="0.25">
      <c r="A19" s="27">
        <v>2012</v>
      </c>
      <c r="B19" s="29">
        <v>44</v>
      </c>
      <c r="C19" s="29">
        <v>42</v>
      </c>
      <c r="D19" s="29">
        <v>4.2</v>
      </c>
      <c r="E19" s="29">
        <v>1.8</v>
      </c>
    </row>
    <row r="20" spans="1:5" s="196" customFormat="1" ht="15" x14ac:dyDescent="0.25">
      <c r="A20" s="27">
        <v>2013</v>
      </c>
      <c r="B20" s="29">
        <v>44.7</v>
      </c>
      <c r="C20" s="29">
        <v>41.7</v>
      </c>
      <c r="D20" s="29">
        <v>3.7</v>
      </c>
      <c r="E20" s="29">
        <v>1.7</v>
      </c>
    </row>
    <row r="21" spans="1:5" s="196" customFormat="1" ht="15" x14ac:dyDescent="0.25">
      <c r="A21" s="27">
        <v>2014</v>
      </c>
      <c r="B21" s="29">
        <v>45.8</v>
      </c>
      <c r="C21" s="29">
        <v>39.9</v>
      </c>
      <c r="D21" s="29">
        <v>3.2</v>
      </c>
      <c r="E21" s="29">
        <v>1.3</v>
      </c>
    </row>
    <row r="22" spans="1:5" s="196" customFormat="1" ht="15" x14ac:dyDescent="0.25">
      <c r="A22" s="27">
        <v>2015</v>
      </c>
      <c r="B22" s="29">
        <v>45.1</v>
      </c>
      <c r="C22" s="29">
        <v>38.299999999999997</v>
      </c>
      <c r="D22" s="29">
        <v>2.8</v>
      </c>
      <c r="E22" s="29">
        <v>1.1000000000000001</v>
      </c>
    </row>
    <row r="23" spans="1:5" s="196" customFormat="1" ht="15" x14ac:dyDescent="0.25">
      <c r="A23" s="27">
        <v>2016</v>
      </c>
      <c r="B23" s="29">
        <v>43.1</v>
      </c>
      <c r="C23" s="29">
        <v>35.6</v>
      </c>
      <c r="D23" s="29">
        <v>2.2999999999999998</v>
      </c>
      <c r="E23" s="29">
        <v>0.7</v>
      </c>
    </row>
    <row r="24" spans="1:5" s="196" customFormat="1" ht="15" x14ac:dyDescent="0.25">
      <c r="A24" s="27">
        <v>2017</v>
      </c>
      <c r="B24" s="29">
        <v>40.6</v>
      </c>
      <c r="C24" s="29">
        <v>35.299999999999997</v>
      </c>
      <c r="D24" s="29">
        <v>2</v>
      </c>
      <c r="E24" s="29">
        <v>0.5</v>
      </c>
    </row>
    <row r="25" spans="1:5" s="196" customFormat="1" ht="15" x14ac:dyDescent="0.25">
      <c r="A25" s="27" t="s">
        <v>253</v>
      </c>
      <c r="B25" s="29">
        <v>349.90000000000009</v>
      </c>
      <c r="C25" s="29">
        <v>311.8</v>
      </c>
      <c r="D25" s="29">
        <v>28.8</v>
      </c>
      <c r="E25" s="29">
        <v>11.9</v>
      </c>
    </row>
    <row r="26" spans="1:5" s="196" customFormat="1" ht="15" x14ac:dyDescent="0.25">
      <c r="A26"/>
      <c r="B26"/>
      <c r="C26"/>
    </row>
    <row r="27" spans="1:5" s="196" customFormat="1" ht="15" x14ac:dyDescent="0.25">
      <c r="A27"/>
      <c r="B27"/>
      <c r="C27"/>
    </row>
    <row r="28" spans="1:5" s="196" customFormat="1" ht="15" x14ac:dyDescent="0.25">
      <c r="A28"/>
      <c r="B28"/>
      <c r="C28"/>
    </row>
    <row r="29" spans="1:5" s="196" customFormat="1" ht="15" x14ac:dyDescent="0.25">
      <c r="A29"/>
      <c r="B29"/>
      <c r="C29"/>
    </row>
    <row r="30" spans="1:5" s="196" customFormat="1" ht="15" x14ac:dyDescent="0.25">
      <c r="A30"/>
      <c r="B30"/>
      <c r="C30"/>
    </row>
    <row r="31" spans="1:5" s="196" customFormat="1" ht="15" x14ac:dyDescent="0.25">
      <c r="A31"/>
      <c r="B31"/>
      <c r="C31"/>
    </row>
    <row r="32" spans="1:5" s="196" customFormat="1" ht="15" x14ac:dyDescent="0.25">
      <c r="A32"/>
      <c r="B32"/>
      <c r="C32"/>
    </row>
    <row r="35" spans="1:3" ht="15" x14ac:dyDescent="0.25">
      <c r="A35" s="26" t="s">
        <v>252</v>
      </c>
      <c r="B35" s="196" t="s">
        <v>379</v>
      </c>
      <c r="C35" s="196" t="s">
        <v>380</v>
      </c>
    </row>
    <row r="36" spans="1:3" ht="15" x14ac:dyDescent="0.25">
      <c r="A36" s="27">
        <v>2010</v>
      </c>
      <c r="B36" s="29"/>
      <c r="C36" s="29"/>
    </row>
    <row r="37" spans="1:3" ht="15" x14ac:dyDescent="0.25">
      <c r="A37" s="27">
        <v>2011</v>
      </c>
      <c r="B37" s="29">
        <v>488</v>
      </c>
      <c r="C37" s="29"/>
    </row>
    <row r="38" spans="1:3" ht="15" x14ac:dyDescent="0.25">
      <c r="A38" s="27">
        <v>2012</v>
      </c>
      <c r="B38" s="29">
        <v>482</v>
      </c>
      <c r="C38" s="29"/>
    </row>
    <row r="39" spans="1:3" ht="15" x14ac:dyDescent="0.25">
      <c r="A39" s="27">
        <v>2013</v>
      </c>
      <c r="B39" s="29">
        <v>581</v>
      </c>
      <c r="C39" s="29"/>
    </row>
    <row r="40" spans="1:3" ht="15" x14ac:dyDescent="0.25">
      <c r="A40" s="27">
        <v>2014</v>
      </c>
      <c r="B40" s="29">
        <v>704</v>
      </c>
      <c r="C40" s="29">
        <v>512</v>
      </c>
    </row>
    <row r="41" spans="1:3" ht="15" x14ac:dyDescent="0.25">
      <c r="A41" s="27">
        <v>2015</v>
      </c>
      <c r="B41" s="29">
        <v>618</v>
      </c>
      <c r="C41" s="29">
        <v>458</v>
      </c>
    </row>
    <row r="42" spans="1:3" ht="15" x14ac:dyDescent="0.25">
      <c r="A42" s="27">
        <v>2016</v>
      </c>
      <c r="B42" s="29">
        <v>914</v>
      </c>
      <c r="C42" s="29">
        <v>609</v>
      </c>
    </row>
    <row r="43" spans="1:3" ht="15" x14ac:dyDescent="0.25">
      <c r="A43" s="27" t="s">
        <v>253</v>
      </c>
      <c r="B43" s="29">
        <v>3787</v>
      </c>
      <c r="C43" s="29">
        <v>1579</v>
      </c>
    </row>
    <row r="49" spans="1:10" x14ac:dyDescent="0.3">
      <c r="A49" s="26" t="s">
        <v>252</v>
      </c>
      <c r="B49" s="196" t="s">
        <v>381</v>
      </c>
      <c r="C49" s="196" t="s">
        <v>382</v>
      </c>
      <c r="D49" s="196" t="s">
        <v>383</v>
      </c>
      <c r="E49" s="196" t="s">
        <v>386</v>
      </c>
      <c r="F49" s="196" t="s">
        <v>387</v>
      </c>
      <c r="G49" s="196" t="s">
        <v>650</v>
      </c>
    </row>
    <row r="50" spans="1:10" ht="15" x14ac:dyDescent="0.25">
      <c r="A50" s="27">
        <v>2010</v>
      </c>
      <c r="B50" s="29">
        <v>292</v>
      </c>
      <c r="C50" s="29">
        <v>111</v>
      </c>
      <c r="D50" s="29">
        <v>357</v>
      </c>
      <c r="E50" s="29"/>
      <c r="F50" s="29"/>
      <c r="G50" s="29">
        <v>143</v>
      </c>
    </row>
    <row r="51" spans="1:10" ht="15" x14ac:dyDescent="0.25">
      <c r="A51" s="27">
        <v>2011</v>
      </c>
      <c r="B51" s="29">
        <v>297</v>
      </c>
      <c r="C51" s="29">
        <v>104</v>
      </c>
      <c r="D51" s="29">
        <v>367</v>
      </c>
      <c r="E51" s="29"/>
      <c r="F51" s="29"/>
      <c r="G51" s="29">
        <v>140</v>
      </c>
    </row>
    <row r="52" spans="1:10" ht="15" x14ac:dyDescent="0.25">
      <c r="A52" s="27">
        <v>2012</v>
      </c>
      <c r="B52" s="29">
        <v>275</v>
      </c>
      <c r="C52" s="29">
        <v>101</v>
      </c>
      <c r="D52" s="29">
        <v>379</v>
      </c>
      <c r="E52" s="29"/>
      <c r="F52" s="29"/>
      <c r="G52" s="29">
        <v>130</v>
      </c>
    </row>
    <row r="53" spans="1:10" ht="15" x14ac:dyDescent="0.25">
      <c r="A53" s="27">
        <v>2013</v>
      </c>
      <c r="B53" s="29">
        <v>282</v>
      </c>
      <c r="C53" s="29">
        <v>92</v>
      </c>
      <c r="D53" s="29">
        <v>362</v>
      </c>
      <c r="E53" s="29"/>
      <c r="F53" s="29"/>
      <c r="G53" s="29">
        <v>147</v>
      </c>
    </row>
    <row r="54" spans="1:10" ht="15" x14ac:dyDescent="0.25">
      <c r="A54" s="27">
        <v>2014</v>
      </c>
      <c r="B54" s="29">
        <v>231</v>
      </c>
      <c r="C54" s="29">
        <v>97</v>
      </c>
      <c r="D54" s="29">
        <v>341</v>
      </c>
      <c r="E54" s="29"/>
      <c r="F54" s="29"/>
      <c r="G54" s="29">
        <v>143</v>
      </c>
    </row>
    <row r="55" spans="1:10" ht="15" x14ac:dyDescent="0.25">
      <c r="A55" s="27">
        <v>2015</v>
      </c>
      <c r="B55" s="29">
        <v>270</v>
      </c>
      <c r="C55" s="29">
        <v>64</v>
      </c>
      <c r="D55" s="29">
        <v>348</v>
      </c>
      <c r="E55" s="29"/>
      <c r="F55" s="29"/>
      <c r="G55" s="29">
        <v>154</v>
      </c>
    </row>
    <row r="56" spans="1:10" ht="15" x14ac:dyDescent="0.25">
      <c r="A56" s="27">
        <v>2016</v>
      </c>
      <c r="B56" s="29">
        <v>252</v>
      </c>
      <c r="C56" s="29">
        <v>50</v>
      </c>
      <c r="D56" s="29">
        <v>308</v>
      </c>
      <c r="E56" s="29">
        <v>115</v>
      </c>
      <c r="F56" s="29">
        <v>91</v>
      </c>
      <c r="G56" s="29">
        <v>153</v>
      </c>
    </row>
    <row r="57" spans="1:10" ht="15" x14ac:dyDescent="0.25">
      <c r="A57" s="27">
        <v>2017</v>
      </c>
      <c r="B57" s="29">
        <v>298</v>
      </c>
      <c r="C57" s="29">
        <v>60</v>
      </c>
      <c r="D57" s="29">
        <v>310</v>
      </c>
      <c r="E57" s="29">
        <v>150</v>
      </c>
      <c r="F57" s="29">
        <v>119</v>
      </c>
      <c r="G57" s="29">
        <v>163</v>
      </c>
    </row>
    <row r="58" spans="1:10" ht="15" x14ac:dyDescent="0.25">
      <c r="A58" s="27" t="s">
        <v>1798</v>
      </c>
      <c r="B58" s="29"/>
      <c r="C58" s="29"/>
      <c r="D58" s="29"/>
      <c r="E58" s="29"/>
      <c r="F58" s="29"/>
      <c r="G58" s="29">
        <v>0</v>
      </c>
    </row>
    <row r="59" spans="1:10" ht="15" x14ac:dyDescent="0.25">
      <c r="A59" s="27" t="s">
        <v>253</v>
      </c>
      <c r="B59" s="29">
        <v>2197</v>
      </c>
      <c r="C59" s="29">
        <v>679</v>
      </c>
      <c r="D59" s="29">
        <v>2772</v>
      </c>
      <c r="E59" s="29">
        <v>265</v>
      </c>
      <c r="F59" s="29">
        <v>210</v>
      </c>
      <c r="G59" s="29">
        <v>1173</v>
      </c>
    </row>
    <row r="64" spans="1:10" ht="15" x14ac:dyDescent="0.25">
      <c r="A64" s="26" t="s">
        <v>252</v>
      </c>
      <c r="B64" s="196" t="s">
        <v>894</v>
      </c>
      <c r="C64" s="196" t="s">
        <v>895</v>
      </c>
      <c r="D64" s="196" t="s">
        <v>896</v>
      </c>
      <c r="E64" s="196" t="s">
        <v>899</v>
      </c>
      <c r="F64" s="196" t="s">
        <v>897</v>
      </c>
      <c r="G64" s="196" t="s">
        <v>898</v>
      </c>
      <c r="H64" s="196" t="s">
        <v>900</v>
      </c>
      <c r="I64" s="196" t="s">
        <v>901</v>
      </c>
      <c r="J64" s="196" t="s">
        <v>902</v>
      </c>
    </row>
    <row r="65" spans="1:10" ht="15" x14ac:dyDescent="0.25">
      <c r="A65" s="27">
        <v>2010</v>
      </c>
      <c r="B65" s="29">
        <v>24</v>
      </c>
      <c r="C65" s="29">
        <v>26</v>
      </c>
      <c r="D65" s="29">
        <v>12</v>
      </c>
      <c r="E65" s="29">
        <v>30</v>
      </c>
      <c r="F65" s="29">
        <v>22</v>
      </c>
      <c r="G65" s="29">
        <v>14</v>
      </c>
      <c r="H65" s="29">
        <v>11</v>
      </c>
      <c r="I65" s="29">
        <v>3</v>
      </c>
      <c r="J65" s="29">
        <v>1</v>
      </c>
    </row>
    <row r="66" spans="1:10" ht="15" x14ac:dyDescent="0.25">
      <c r="A66" s="27">
        <v>2011</v>
      </c>
      <c r="B66" s="29">
        <v>25</v>
      </c>
      <c r="C66" s="29">
        <v>27</v>
      </c>
      <c r="D66" s="29">
        <v>13</v>
      </c>
      <c r="E66" s="29">
        <v>26</v>
      </c>
      <c r="F66" s="29">
        <v>24</v>
      </c>
      <c r="G66" s="29">
        <v>17</v>
      </c>
      <c r="H66" s="29">
        <v>6</v>
      </c>
      <c r="I66" s="29">
        <v>1</v>
      </c>
      <c r="J66" s="29">
        <v>1</v>
      </c>
    </row>
    <row r="67" spans="1:10" ht="15" x14ac:dyDescent="0.25">
      <c r="A67" s="27">
        <v>2012</v>
      </c>
      <c r="B67" s="29">
        <v>24</v>
      </c>
      <c r="C67" s="29">
        <v>23</v>
      </c>
      <c r="D67" s="29">
        <v>11</v>
      </c>
      <c r="E67" s="29">
        <v>26</v>
      </c>
      <c r="F67" s="29">
        <v>27</v>
      </c>
      <c r="G67" s="29">
        <v>12</v>
      </c>
      <c r="H67" s="29">
        <v>7</v>
      </c>
      <c r="I67" s="29"/>
      <c r="J67" s="29"/>
    </row>
    <row r="68" spans="1:10" ht="15" x14ac:dyDescent="0.25">
      <c r="A68" s="27">
        <v>2013</v>
      </c>
      <c r="B68" s="29">
        <v>28</v>
      </c>
      <c r="C68" s="29">
        <v>25</v>
      </c>
      <c r="D68" s="29">
        <v>17</v>
      </c>
      <c r="E68" s="29">
        <v>24</v>
      </c>
      <c r="F68" s="29">
        <v>28</v>
      </c>
      <c r="G68" s="29">
        <v>17</v>
      </c>
      <c r="H68" s="29">
        <v>6</v>
      </c>
      <c r="I68" s="29">
        <v>1</v>
      </c>
      <c r="J68" s="29">
        <v>1</v>
      </c>
    </row>
    <row r="69" spans="1:10" ht="15" x14ac:dyDescent="0.25">
      <c r="A69" s="27">
        <v>2014</v>
      </c>
      <c r="B69" s="29">
        <v>20</v>
      </c>
      <c r="C69" s="29">
        <v>26</v>
      </c>
      <c r="D69" s="29">
        <v>15</v>
      </c>
      <c r="E69" s="29">
        <v>27</v>
      </c>
      <c r="F69" s="29">
        <v>27</v>
      </c>
      <c r="G69" s="29">
        <v>18</v>
      </c>
      <c r="H69" s="29">
        <v>8</v>
      </c>
      <c r="I69" s="29">
        <v>1</v>
      </c>
      <c r="J69" s="29">
        <v>1</v>
      </c>
    </row>
    <row r="70" spans="1:10" ht="15" x14ac:dyDescent="0.25">
      <c r="A70" s="27">
        <v>2015</v>
      </c>
      <c r="B70" s="29">
        <v>22</v>
      </c>
      <c r="C70" s="29">
        <v>26</v>
      </c>
      <c r="D70" s="29">
        <v>21</v>
      </c>
      <c r="E70" s="29">
        <v>30</v>
      </c>
      <c r="F70" s="29">
        <v>28</v>
      </c>
      <c r="G70" s="29">
        <v>19</v>
      </c>
      <c r="H70" s="29">
        <v>5</v>
      </c>
      <c r="I70" s="29">
        <v>2</v>
      </c>
      <c r="J70" s="29">
        <v>1</v>
      </c>
    </row>
    <row r="71" spans="1:10" ht="15" x14ac:dyDescent="0.25">
      <c r="A71" s="27">
        <v>2016</v>
      </c>
      <c r="B71" s="29">
        <v>20</v>
      </c>
      <c r="C71" s="29">
        <v>26</v>
      </c>
      <c r="D71" s="29">
        <v>26</v>
      </c>
      <c r="E71" s="29">
        <v>27</v>
      </c>
      <c r="F71" s="29">
        <v>24</v>
      </c>
      <c r="G71" s="29">
        <v>25</v>
      </c>
      <c r="H71" s="29">
        <v>3</v>
      </c>
      <c r="I71" s="29">
        <v>2</v>
      </c>
      <c r="J71" s="29"/>
    </row>
    <row r="72" spans="1:10" ht="15" x14ac:dyDescent="0.25">
      <c r="A72" s="27">
        <v>2017</v>
      </c>
      <c r="B72" s="29">
        <v>27</v>
      </c>
      <c r="C72" s="29">
        <v>27</v>
      </c>
      <c r="D72" s="29">
        <v>30</v>
      </c>
      <c r="E72" s="29">
        <v>26</v>
      </c>
      <c r="F72" s="29">
        <v>29</v>
      </c>
      <c r="G72" s="29">
        <v>16</v>
      </c>
      <c r="H72" s="29">
        <v>6</v>
      </c>
      <c r="I72" s="29">
        <v>1</v>
      </c>
      <c r="J72" s="29">
        <v>1</v>
      </c>
    </row>
    <row r="73" spans="1:10" ht="15" x14ac:dyDescent="0.25">
      <c r="A73" s="27" t="s">
        <v>253</v>
      </c>
      <c r="B73" s="29">
        <v>190</v>
      </c>
      <c r="C73" s="29">
        <v>206</v>
      </c>
      <c r="D73" s="29">
        <v>145</v>
      </c>
      <c r="E73" s="29">
        <v>216</v>
      </c>
      <c r="F73" s="29">
        <v>209</v>
      </c>
      <c r="G73" s="29">
        <v>138</v>
      </c>
      <c r="H73" s="29">
        <v>52</v>
      </c>
      <c r="I73" s="29">
        <v>11</v>
      </c>
      <c r="J73" s="29">
        <v>6</v>
      </c>
    </row>
    <row r="79" spans="1:10" ht="15" x14ac:dyDescent="0.25">
      <c r="A79" s="26" t="s">
        <v>252</v>
      </c>
    </row>
    <row r="80" spans="1:10" ht="15" x14ac:dyDescent="0.25">
      <c r="A80" s="27">
        <v>2012</v>
      </c>
    </row>
    <row r="81" spans="1:4" ht="15" x14ac:dyDescent="0.25">
      <c r="A81" s="27">
        <v>2013</v>
      </c>
    </row>
    <row r="82" spans="1:4" ht="15" x14ac:dyDescent="0.25">
      <c r="A82" s="27">
        <v>2014</v>
      </c>
    </row>
    <row r="83" spans="1:4" ht="15" x14ac:dyDescent="0.25">
      <c r="A83" s="27">
        <v>2015</v>
      </c>
    </row>
    <row r="84" spans="1:4" ht="15" x14ac:dyDescent="0.25">
      <c r="A84" s="27">
        <v>2016</v>
      </c>
    </row>
    <row r="85" spans="1:4" ht="15" x14ac:dyDescent="0.25">
      <c r="A85" s="27">
        <v>2017</v>
      </c>
    </row>
    <row r="86" spans="1:4" ht="15" x14ac:dyDescent="0.25">
      <c r="A86" s="27" t="s">
        <v>253</v>
      </c>
    </row>
    <row r="92" spans="1:4" ht="15" x14ac:dyDescent="0.25">
      <c r="A92" s="26" t="s">
        <v>252</v>
      </c>
      <c r="B92" s="196" t="s">
        <v>388</v>
      </c>
      <c r="C92" s="196" t="s">
        <v>389</v>
      </c>
      <c r="D92" s="196" t="s">
        <v>390</v>
      </c>
    </row>
    <row r="93" spans="1:4" ht="15" x14ac:dyDescent="0.25">
      <c r="A93" s="27">
        <v>2010</v>
      </c>
      <c r="B93" s="29">
        <v>5.0999999999999997E-2</v>
      </c>
      <c r="C93" s="29"/>
      <c r="D93" s="29"/>
    </row>
    <row r="94" spans="1:4" ht="15" x14ac:dyDescent="0.25">
      <c r="A94" s="27">
        <v>2011</v>
      </c>
      <c r="B94" s="29">
        <v>6.3E-2</v>
      </c>
      <c r="C94" s="29"/>
      <c r="D94" s="29"/>
    </row>
    <row r="95" spans="1:4" ht="15" x14ac:dyDescent="0.25">
      <c r="A95" s="27">
        <v>2012</v>
      </c>
      <c r="B95" s="29">
        <v>8.5000000000000006E-2</v>
      </c>
      <c r="C95" s="29"/>
      <c r="D95" s="29"/>
    </row>
    <row r="96" spans="1:4" ht="15" x14ac:dyDescent="0.25">
      <c r="A96" s="27">
        <v>2013</v>
      </c>
      <c r="B96" s="29">
        <v>7.3999999999999996E-2</v>
      </c>
      <c r="C96" s="29"/>
      <c r="D96" s="29"/>
    </row>
    <row r="97" spans="1:4" ht="15" x14ac:dyDescent="0.25">
      <c r="A97" s="27">
        <v>2014</v>
      </c>
      <c r="B97" s="29">
        <v>7.0999999999999994E-2</v>
      </c>
      <c r="C97" s="29">
        <v>2.8000000000000001E-2</v>
      </c>
      <c r="D97" s="29">
        <v>0.254</v>
      </c>
    </row>
    <row r="98" spans="1:4" ht="15" x14ac:dyDescent="0.25">
      <c r="A98" s="27">
        <v>2015</v>
      </c>
      <c r="B98" s="29">
        <v>0.05</v>
      </c>
      <c r="C98" s="29">
        <v>1.4E-2</v>
      </c>
      <c r="D98" s="29">
        <v>0.20399999999999999</v>
      </c>
    </row>
    <row r="99" spans="1:4" ht="15" x14ac:dyDescent="0.25">
      <c r="A99" s="27">
        <v>2016</v>
      </c>
      <c r="B99" s="29">
        <v>9.0999999999999998E-2</v>
      </c>
      <c r="C99" s="29">
        <v>3.5000000000000003E-2</v>
      </c>
      <c r="D99" s="29">
        <v>0.29399999999999998</v>
      </c>
    </row>
    <row r="100" spans="1:4" ht="15" x14ac:dyDescent="0.25">
      <c r="A100" s="27" t="s">
        <v>253</v>
      </c>
      <c r="B100" s="29">
        <v>0.48499999999999999</v>
      </c>
      <c r="C100" s="29">
        <v>7.7000000000000013E-2</v>
      </c>
      <c r="D100" s="29">
        <v>0.752</v>
      </c>
    </row>
    <row r="105" spans="1:4" x14ac:dyDescent="0.3">
      <c r="A105" s="26" t="s">
        <v>252</v>
      </c>
      <c r="B105" s="196" t="s">
        <v>946</v>
      </c>
      <c r="C105" s="196" t="s">
        <v>947</v>
      </c>
    </row>
    <row r="106" spans="1:4" ht="15" x14ac:dyDescent="0.25">
      <c r="A106" s="27">
        <v>2005</v>
      </c>
      <c r="B106" s="29">
        <v>122.4</v>
      </c>
      <c r="C106" s="29">
        <v>110.7</v>
      </c>
    </row>
    <row r="107" spans="1:4" ht="15" x14ac:dyDescent="0.25">
      <c r="A107" s="27">
        <v>2006</v>
      </c>
      <c r="B107" s="29">
        <v>121.9</v>
      </c>
      <c r="C107" s="29">
        <v>120.3</v>
      </c>
    </row>
    <row r="108" spans="1:4" ht="15" x14ac:dyDescent="0.25">
      <c r="A108" s="27">
        <v>2007</v>
      </c>
      <c r="B108" s="29">
        <v>116.6</v>
      </c>
      <c r="C108" s="29">
        <v>129.1</v>
      </c>
    </row>
    <row r="109" spans="1:4" ht="15" x14ac:dyDescent="0.25">
      <c r="A109" s="27">
        <v>2008</v>
      </c>
      <c r="B109" s="29">
        <v>109.5</v>
      </c>
      <c r="C109" s="29">
        <v>137</v>
      </c>
    </row>
    <row r="110" spans="1:4" ht="15" x14ac:dyDescent="0.25">
      <c r="A110" s="27">
        <v>2009</v>
      </c>
      <c r="B110" s="29">
        <v>123</v>
      </c>
      <c r="C110" s="29">
        <v>147.6</v>
      </c>
    </row>
    <row r="111" spans="1:4" ht="15" x14ac:dyDescent="0.25">
      <c r="A111" s="27">
        <v>2010</v>
      </c>
      <c r="B111" s="29">
        <v>81.599999999999994</v>
      </c>
      <c r="C111" s="29">
        <v>155.69999999999999</v>
      </c>
    </row>
    <row r="112" spans="1:4" ht="15" x14ac:dyDescent="0.25">
      <c r="A112" s="27">
        <v>2011</v>
      </c>
      <c r="B112" s="29">
        <v>137.80000000000001</v>
      </c>
      <c r="C112" s="29">
        <v>156.69999999999999</v>
      </c>
    </row>
    <row r="113" spans="1:3" ht="15" x14ac:dyDescent="0.25">
      <c r="A113" s="27">
        <v>2012</v>
      </c>
      <c r="B113" s="29">
        <v>110.6</v>
      </c>
      <c r="C113" s="29">
        <v>165.6</v>
      </c>
    </row>
    <row r="114" spans="1:3" ht="15" x14ac:dyDescent="0.25">
      <c r="A114" s="27">
        <v>2013</v>
      </c>
      <c r="B114" s="29">
        <v>142.30000000000001</v>
      </c>
      <c r="C114" s="29">
        <v>169.1</v>
      </c>
    </row>
    <row r="115" spans="1:3" ht="15" x14ac:dyDescent="0.25">
      <c r="A115" s="27">
        <v>2014</v>
      </c>
      <c r="B115" s="29">
        <v>164.2</v>
      </c>
      <c r="C115" s="29">
        <v>179.1</v>
      </c>
    </row>
    <row r="116" spans="1:3" ht="15" x14ac:dyDescent="0.25">
      <c r="A116" s="27" t="s">
        <v>253</v>
      </c>
      <c r="B116" s="29">
        <v>1229.9000000000001</v>
      </c>
      <c r="C116" s="29">
        <v>1470.8999999999999</v>
      </c>
    </row>
    <row r="121" spans="1:3" ht="15" x14ac:dyDescent="0.25">
      <c r="A121" s="26" t="s">
        <v>252</v>
      </c>
      <c r="B121" s="196" t="s">
        <v>940</v>
      </c>
      <c r="C121" s="196" t="s">
        <v>941</v>
      </c>
    </row>
    <row r="122" spans="1:3" ht="15" x14ac:dyDescent="0.25">
      <c r="A122" s="27">
        <v>2005</v>
      </c>
      <c r="B122" s="29">
        <v>1</v>
      </c>
      <c r="C122" s="29">
        <v>1</v>
      </c>
    </row>
    <row r="123" spans="1:3" ht="15" x14ac:dyDescent="0.25">
      <c r="A123" s="27">
        <v>2006</v>
      </c>
      <c r="B123" s="29">
        <v>1.2073860824232026</v>
      </c>
      <c r="C123" s="29">
        <v>1.1179087253016262</v>
      </c>
    </row>
    <row r="124" spans="1:3" ht="15" x14ac:dyDescent="0.25">
      <c r="A124" s="27">
        <v>2007</v>
      </c>
      <c r="B124" s="29">
        <v>1.1496601445210677</v>
      </c>
      <c r="C124" s="29">
        <v>1.1987690155621613</v>
      </c>
    </row>
    <row r="125" spans="1:3" ht="15" x14ac:dyDescent="0.25">
      <c r="A125" s="27">
        <v>2008</v>
      </c>
      <c r="B125" s="29">
        <v>1.1763371498333719</v>
      </c>
      <c r="C125" s="29">
        <v>1.242923588039867</v>
      </c>
    </row>
    <row r="126" spans="1:3" ht="15" x14ac:dyDescent="0.25">
      <c r="A126" s="27">
        <v>2009</v>
      </c>
      <c r="B126" s="29">
        <v>1.2366202527468901</v>
      </c>
      <c r="C126" s="29">
        <v>1.2760972197936702</v>
      </c>
    </row>
    <row r="127" spans="1:3" ht="15" x14ac:dyDescent="0.25">
      <c r="A127" s="27">
        <v>2010</v>
      </c>
      <c r="B127" s="29">
        <v>1.5504256442406046</v>
      </c>
      <c r="C127" s="29">
        <v>1.3655254415107536</v>
      </c>
    </row>
    <row r="128" spans="1:3" ht="15" x14ac:dyDescent="0.25">
      <c r="A128" s="27">
        <v>2011</v>
      </c>
      <c r="B128" s="29">
        <v>1.4808130134952322</v>
      </c>
      <c r="C128" s="29">
        <v>1.4011610421402343</v>
      </c>
    </row>
    <row r="129" spans="1:3" ht="15" x14ac:dyDescent="0.25">
      <c r="A129" s="27">
        <v>2012</v>
      </c>
      <c r="B129" s="29">
        <v>1.533779324908437</v>
      </c>
      <c r="C129" s="29">
        <v>1.4436859590837559</v>
      </c>
    </row>
    <row r="130" spans="1:3" ht="15" x14ac:dyDescent="0.25">
      <c r="A130" s="27">
        <v>2013</v>
      </c>
      <c r="B130" s="29">
        <v>1.5246312733031973</v>
      </c>
      <c r="C130" s="29">
        <v>1.4730127644693127</v>
      </c>
    </row>
    <row r="131" spans="1:3" ht="15" x14ac:dyDescent="0.25">
      <c r="A131" s="27">
        <v>2014</v>
      </c>
      <c r="B131" s="29">
        <v>1.7021067740126044</v>
      </c>
      <c r="C131" s="29">
        <v>1.4935058576674243</v>
      </c>
    </row>
    <row r="132" spans="1:3" ht="15" x14ac:dyDescent="0.25">
      <c r="A132" s="27" t="s">
        <v>253</v>
      </c>
      <c r="B132" s="29">
        <v>13.561759659484606</v>
      </c>
      <c r="C132" s="29">
        <v>13.012589613568805</v>
      </c>
    </row>
    <row r="137" spans="1:3" ht="15" x14ac:dyDescent="0.25">
      <c r="A137" s="26" t="s">
        <v>252</v>
      </c>
      <c r="B137" s="196" t="s">
        <v>942</v>
      </c>
      <c r="C137" s="196" t="s">
        <v>943</v>
      </c>
    </row>
    <row r="138" spans="1:3" ht="15" x14ac:dyDescent="0.25">
      <c r="A138" s="27">
        <v>2005</v>
      </c>
      <c r="B138" s="29">
        <v>1</v>
      </c>
      <c r="C138" s="29">
        <v>1</v>
      </c>
    </row>
    <row r="139" spans="1:3" ht="15" x14ac:dyDescent="0.25">
      <c r="A139" s="27">
        <v>2006</v>
      </c>
      <c r="B139" s="29">
        <v>1.1302307539476049</v>
      </c>
      <c r="C139" s="29">
        <v>1.1267320209954959</v>
      </c>
    </row>
    <row r="140" spans="1:3" ht="15" x14ac:dyDescent="0.25">
      <c r="A140" s="27">
        <v>2007</v>
      </c>
      <c r="B140" s="29">
        <v>1.2108669120221009</v>
      </c>
      <c r="C140" s="29">
        <v>1.2326690488295655</v>
      </c>
    </row>
    <row r="141" spans="1:3" ht="15" x14ac:dyDescent="0.25">
      <c r="A141" s="27">
        <v>2008</v>
      </c>
      <c r="B141" s="29">
        <v>1.2801120183165084</v>
      </c>
      <c r="C141" s="29">
        <v>1.3027232561636675</v>
      </c>
    </row>
    <row r="142" spans="1:3" ht="15" x14ac:dyDescent="0.25">
      <c r="A142" s="27">
        <v>2009</v>
      </c>
      <c r="B142" s="29">
        <v>1.3728204206363472</v>
      </c>
      <c r="C142" s="29">
        <v>1.3175246510895173</v>
      </c>
    </row>
    <row r="143" spans="1:3" ht="15" x14ac:dyDescent="0.25">
      <c r="A143" s="27">
        <v>2010</v>
      </c>
      <c r="B143" s="29">
        <v>1.5207432566676442</v>
      </c>
      <c r="C143" s="29">
        <v>1.3780693023222508</v>
      </c>
    </row>
    <row r="144" spans="1:3" ht="15" x14ac:dyDescent="0.25">
      <c r="A144" s="27">
        <v>2011</v>
      </c>
      <c r="B144" s="29">
        <v>1.4870715346698582</v>
      </c>
      <c r="C144" s="29">
        <v>1.4395376980859154</v>
      </c>
    </row>
    <row r="145" spans="1:3" ht="15" x14ac:dyDescent="0.25">
      <c r="A145" s="27">
        <v>2012</v>
      </c>
      <c r="B145" s="29">
        <v>1.5319923933508046</v>
      </c>
      <c r="C145" s="29">
        <v>1.4880951528474962</v>
      </c>
    </row>
    <row r="146" spans="1:3" ht="15" x14ac:dyDescent="0.25">
      <c r="A146" s="27">
        <v>2013</v>
      </c>
      <c r="B146" s="29">
        <v>1.5638286800949885</v>
      </c>
      <c r="C146" s="29">
        <v>1.5186789737126654</v>
      </c>
    </row>
    <row r="147" spans="1:3" ht="15" x14ac:dyDescent="0.25">
      <c r="A147" s="27">
        <v>2014</v>
      </c>
      <c r="B147" s="29">
        <v>1.6324115159370653</v>
      </c>
      <c r="C147" s="29">
        <v>1.522087519423698</v>
      </c>
    </row>
    <row r="148" spans="1:3" ht="15" x14ac:dyDescent="0.25">
      <c r="A148" s="27" t="s">
        <v>253</v>
      </c>
      <c r="B148" s="29">
        <v>13.730077485642923</v>
      </c>
      <c r="C148" s="29">
        <v>13.326117623470271</v>
      </c>
    </row>
    <row r="154" spans="1:3" ht="15" x14ac:dyDescent="0.25">
      <c r="A154" s="26" t="s">
        <v>252</v>
      </c>
      <c r="B154" s="196" t="s">
        <v>944</v>
      </c>
      <c r="C154" s="196" t="s">
        <v>945</v>
      </c>
    </row>
    <row r="155" spans="1:3" ht="15" x14ac:dyDescent="0.25">
      <c r="A155" s="27">
        <v>2005</v>
      </c>
      <c r="B155" s="29">
        <v>1</v>
      </c>
      <c r="C155" s="29">
        <v>1</v>
      </c>
    </row>
    <row r="156" spans="1:3" ht="15" x14ac:dyDescent="0.25">
      <c r="A156" s="27">
        <v>2006</v>
      </c>
      <c r="B156" s="29">
        <v>1.102898476184242</v>
      </c>
      <c r="C156" s="29">
        <v>1.0778913007066773</v>
      </c>
    </row>
    <row r="157" spans="1:3" ht="15" x14ac:dyDescent="0.25">
      <c r="A157" s="27">
        <v>2007</v>
      </c>
      <c r="B157" s="29">
        <v>1.043222316256061</v>
      </c>
      <c r="C157" s="29">
        <v>1.1651408187192855</v>
      </c>
    </row>
    <row r="158" spans="1:3" ht="15" x14ac:dyDescent="0.25">
      <c r="A158" s="27">
        <v>2008</v>
      </c>
      <c r="B158" s="29">
        <v>1.3435248350641273</v>
      </c>
      <c r="C158" s="29">
        <v>1.1970499877053125</v>
      </c>
    </row>
    <row r="159" spans="1:3" ht="15" x14ac:dyDescent="0.25">
      <c r="A159" s="27">
        <v>2009</v>
      </c>
      <c r="B159" s="29">
        <v>1.2889358538558289</v>
      </c>
      <c r="C159" s="29">
        <v>1.1435306779183847</v>
      </c>
    </row>
    <row r="160" spans="1:3" ht="15" x14ac:dyDescent="0.25">
      <c r="A160" s="27">
        <v>2010</v>
      </c>
      <c r="B160" s="29">
        <v>1.2727812559907608</v>
      </c>
      <c r="C160" s="29">
        <v>1.2162297004016265</v>
      </c>
    </row>
    <row r="161" spans="1:4" ht="15" x14ac:dyDescent="0.25">
      <c r="A161" s="27">
        <v>2011</v>
      </c>
      <c r="B161" s="29">
        <v>1.3700267918511626</v>
      </c>
      <c r="C161" s="29">
        <v>1.2532598740596346</v>
      </c>
    </row>
    <row r="162" spans="1:4" ht="15" x14ac:dyDescent="0.25">
      <c r="A162" s="27">
        <v>2012</v>
      </c>
      <c r="B162" s="29">
        <v>1.4023546904442397</v>
      </c>
      <c r="C162" s="29">
        <v>1.2589581944983945</v>
      </c>
    </row>
    <row r="163" spans="1:4" ht="15" x14ac:dyDescent="0.25">
      <c r="A163" s="27">
        <v>2013</v>
      </c>
      <c r="B163" s="29">
        <v>1.4441742919797449</v>
      </c>
      <c r="C163" s="29">
        <v>1.2532384919941983</v>
      </c>
    </row>
    <row r="164" spans="1:4" ht="15" x14ac:dyDescent="0.25">
      <c r="A164" s="27">
        <v>2014</v>
      </c>
      <c r="B164" s="29">
        <v>1.4536706706379079</v>
      </c>
      <c r="C164" s="29">
        <v>1.2657006724659581</v>
      </c>
    </row>
    <row r="165" spans="1:4" ht="15" x14ac:dyDescent="0.25">
      <c r="A165" s="27" t="s">
        <v>253</v>
      </c>
      <c r="B165" s="29">
        <v>12.721589182264077</v>
      </c>
      <c r="C165" s="29">
        <v>11.830999718469471</v>
      </c>
    </row>
    <row r="174" spans="1:4" ht="15" x14ac:dyDescent="0.25">
      <c r="A174" s="26" t="s">
        <v>252</v>
      </c>
      <c r="B174" s="196" t="s">
        <v>540</v>
      </c>
      <c r="C174" s="196" t="s">
        <v>543</v>
      </c>
      <c r="D174" s="196" t="s">
        <v>544</v>
      </c>
    </row>
    <row r="175" spans="1:4" ht="15" x14ac:dyDescent="0.25">
      <c r="A175" s="27">
        <v>2013</v>
      </c>
      <c r="B175" s="29">
        <v>3</v>
      </c>
      <c r="C175" s="29"/>
      <c r="D175" s="29"/>
    </row>
    <row r="176" spans="1:4" ht="15" x14ac:dyDescent="0.25">
      <c r="A176" s="27">
        <v>2014</v>
      </c>
      <c r="B176" s="29">
        <v>14</v>
      </c>
      <c r="C176" s="29"/>
      <c r="D176" s="29"/>
    </row>
    <row r="177" spans="1:4" ht="15" x14ac:dyDescent="0.25">
      <c r="A177" s="27">
        <v>2015</v>
      </c>
      <c r="B177" s="29">
        <v>48</v>
      </c>
      <c r="C177" s="29"/>
      <c r="D177" s="29"/>
    </row>
    <row r="178" spans="1:4" ht="15" x14ac:dyDescent="0.25">
      <c r="A178" s="27">
        <v>2016</v>
      </c>
      <c r="B178" s="29">
        <v>37</v>
      </c>
      <c r="C178" s="29"/>
      <c r="D178" s="29"/>
    </row>
    <row r="179" spans="1:4" ht="15" x14ac:dyDescent="0.25">
      <c r="A179" s="27">
        <v>2017</v>
      </c>
      <c r="B179" s="29">
        <v>42</v>
      </c>
      <c r="C179" s="29"/>
      <c r="D179" s="29"/>
    </row>
    <row r="180" spans="1:4" ht="15" x14ac:dyDescent="0.25">
      <c r="A180" s="27" t="s">
        <v>253</v>
      </c>
      <c r="B180" s="29">
        <v>144</v>
      </c>
      <c r="C180" s="29"/>
      <c r="D180" s="29"/>
    </row>
    <row r="186" spans="1:4" ht="15" x14ac:dyDescent="0.25">
      <c r="A186" s="26" t="s">
        <v>252</v>
      </c>
      <c r="B186" s="196" t="s">
        <v>541</v>
      </c>
      <c r="C186" s="196" t="s">
        <v>542</v>
      </c>
    </row>
    <row r="187" spans="1:4" ht="15" x14ac:dyDescent="0.25">
      <c r="A187" s="27">
        <v>2013</v>
      </c>
      <c r="B187" s="29">
        <v>0</v>
      </c>
      <c r="C187" s="29">
        <v>0</v>
      </c>
    </row>
    <row r="188" spans="1:4" ht="15" x14ac:dyDescent="0.25">
      <c r="A188" s="27">
        <v>2014</v>
      </c>
      <c r="B188" s="29">
        <v>7</v>
      </c>
      <c r="C188" s="29">
        <v>3</v>
      </c>
    </row>
    <row r="189" spans="1:4" ht="15" x14ac:dyDescent="0.25">
      <c r="A189" s="27">
        <v>2015</v>
      </c>
      <c r="B189" s="29">
        <v>15</v>
      </c>
      <c r="C189" s="29">
        <v>12</v>
      </c>
    </row>
    <row r="190" spans="1:4" ht="15" x14ac:dyDescent="0.25">
      <c r="A190" s="27">
        <v>2016</v>
      </c>
      <c r="B190" s="29">
        <v>21</v>
      </c>
      <c r="C190" s="29">
        <v>17</v>
      </c>
    </row>
    <row r="191" spans="1:4" ht="15" x14ac:dyDescent="0.25">
      <c r="A191" s="27">
        <v>2017</v>
      </c>
      <c r="B191" s="29">
        <v>13</v>
      </c>
      <c r="C191" s="29">
        <v>18</v>
      </c>
    </row>
    <row r="192" spans="1:4" ht="15" x14ac:dyDescent="0.25">
      <c r="A192" s="27" t="s">
        <v>253</v>
      </c>
      <c r="B192" s="29">
        <v>56</v>
      </c>
      <c r="C192" s="29">
        <v>50</v>
      </c>
    </row>
    <row r="194" spans="1:3" s="196" customFormat="1" ht="15" x14ac:dyDescent="0.25"/>
    <row r="195" spans="1:3" s="196" customFormat="1" ht="15" x14ac:dyDescent="0.25"/>
    <row r="196" spans="1:3" s="196" customFormat="1" ht="15" x14ac:dyDescent="0.25"/>
    <row r="197" spans="1:3" s="196" customFormat="1" ht="15" x14ac:dyDescent="0.25">
      <c r="A197" s="26" t="s">
        <v>252</v>
      </c>
      <c r="B197" s="196" t="s">
        <v>1099</v>
      </c>
      <c r="C197" s="196" t="s">
        <v>1100</v>
      </c>
    </row>
    <row r="198" spans="1:3" s="196" customFormat="1" ht="15" x14ac:dyDescent="0.25">
      <c r="A198" s="27" t="s">
        <v>1093</v>
      </c>
      <c r="B198" s="9">
        <v>1.66</v>
      </c>
      <c r="C198" s="9">
        <v>0.33999999999999997</v>
      </c>
    </row>
    <row r="199" spans="1:3" s="196" customFormat="1" ht="15" x14ac:dyDescent="0.25">
      <c r="A199" s="198" t="s">
        <v>110</v>
      </c>
      <c r="B199" s="9">
        <v>0.84</v>
      </c>
      <c r="C199" s="9">
        <v>0.16</v>
      </c>
    </row>
    <row r="200" spans="1:3" s="196" customFormat="1" ht="15" x14ac:dyDescent="0.25">
      <c r="A200" s="198" t="s">
        <v>668</v>
      </c>
      <c r="B200" s="9">
        <v>0.82</v>
      </c>
      <c r="C200" s="9">
        <v>0.18</v>
      </c>
    </row>
    <row r="201" spans="1:3" s="196" customFormat="1" ht="15" x14ac:dyDescent="0.25">
      <c r="A201" s="27" t="s">
        <v>1095</v>
      </c>
      <c r="B201" s="9">
        <v>1.76</v>
      </c>
      <c r="C201" s="9">
        <v>0.24</v>
      </c>
    </row>
    <row r="202" spans="1:3" s="196" customFormat="1" ht="15" x14ac:dyDescent="0.25">
      <c r="A202" s="198" t="s">
        <v>110</v>
      </c>
      <c r="B202" s="9">
        <v>0.88</v>
      </c>
      <c r="C202" s="9">
        <v>0.12</v>
      </c>
    </row>
    <row r="203" spans="1:3" s="196" customFormat="1" ht="15" x14ac:dyDescent="0.25">
      <c r="A203" s="198" t="s">
        <v>668</v>
      </c>
      <c r="B203" s="9">
        <v>0.88</v>
      </c>
      <c r="C203" s="9">
        <v>0.12</v>
      </c>
    </row>
    <row r="204" spans="1:3" ht="15" x14ac:dyDescent="0.25">
      <c r="A204" s="27" t="s">
        <v>1094</v>
      </c>
      <c r="B204" s="9">
        <v>0.97</v>
      </c>
      <c r="C204" s="9">
        <v>1.03</v>
      </c>
    </row>
    <row r="205" spans="1:3" s="196" customFormat="1" ht="15" x14ac:dyDescent="0.25">
      <c r="A205" s="198" t="s">
        <v>110</v>
      </c>
      <c r="B205" s="9">
        <v>0.44</v>
      </c>
      <c r="C205" s="9">
        <v>0.56000000000000005</v>
      </c>
    </row>
    <row r="206" spans="1:3" ht="15" x14ac:dyDescent="0.25">
      <c r="A206" s="198" t="s">
        <v>668</v>
      </c>
      <c r="B206" s="9">
        <v>0.53</v>
      </c>
      <c r="C206" s="9">
        <v>0.47</v>
      </c>
    </row>
    <row r="207" spans="1:3" ht="15" x14ac:dyDescent="0.25">
      <c r="A207" s="27" t="s">
        <v>253</v>
      </c>
      <c r="B207" s="29">
        <v>4.3899999999999997</v>
      </c>
      <c r="C207" s="29">
        <v>1.61</v>
      </c>
    </row>
    <row r="210" spans="1:3" ht="15" x14ac:dyDescent="0.25">
      <c r="A210" s="26" t="s">
        <v>252</v>
      </c>
      <c r="B210" t="s">
        <v>276</v>
      </c>
    </row>
    <row r="211" spans="1:3" ht="15" x14ac:dyDescent="0.25">
      <c r="A211" s="27">
        <v>2010</v>
      </c>
      <c r="B211" s="29">
        <v>1783</v>
      </c>
    </row>
    <row r="212" spans="1:3" ht="15" x14ac:dyDescent="0.25">
      <c r="A212" s="27">
        <v>2011</v>
      </c>
      <c r="B212" s="29">
        <v>2251</v>
      </c>
    </row>
    <row r="213" spans="1:3" ht="15" x14ac:dyDescent="0.25">
      <c r="A213" s="27">
        <v>2012</v>
      </c>
      <c r="B213" s="29">
        <v>3511</v>
      </c>
    </row>
    <row r="214" spans="1:3" ht="15" x14ac:dyDescent="0.25">
      <c r="A214" s="27">
        <v>2013</v>
      </c>
      <c r="B214" s="29">
        <v>3208</v>
      </c>
    </row>
    <row r="215" spans="1:3" ht="15" x14ac:dyDescent="0.25">
      <c r="A215" s="27">
        <v>2014</v>
      </c>
      <c r="B215" s="29">
        <v>2601</v>
      </c>
    </row>
    <row r="216" spans="1:3" ht="15" x14ac:dyDescent="0.25">
      <c r="A216" s="27">
        <v>2015</v>
      </c>
      <c r="B216" s="29">
        <v>976</v>
      </c>
    </row>
    <row r="217" spans="1:3" ht="15" x14ac:dyDescent="0.25">
      <c r="A217" s="27">
        <v>2016</v>
      </c>
      <c r="B217" s="29">
        <v>722</v>
      </c>
    </row>
    <row r="218" spans="1:3" ht="15" x14ac:dyDescent="0.25">
      <c r="A218" s="27">
        <v>2017</v>
      </c>
      <c r="B218" s="29"/>
    </row>
    <row r="219" spans="1:3" ht="15" x14ac:dyDescent="0.25">
      <c r="A219" s="27" t="s">
        <v>253</v>
      </c>
      <c r="B219" s="29">
        <v>15052</v>
      </c>
    </row>
    <row r="223" spans="1:3" ht="15" x14ac:dyDescent="0.25">
      <c r="A223" s="26" t="s">
        <v>252</v>
      </c>
      <c r="B223" s="196" t="s">
        <v>277</v>
      </c>
      <c r="C223" s="196" t="s">
        <v>275</v>
      </c>
    </row>
    <row r="224" spans="1:3" ht="15" x14ac:dyDescent="0.25">
      <c r="A224" s="27">
        <v>2010</v>
      </c>
      <c r="B224" s="29">
        <v>123</v>
      </c>
      <c r="C224" s="29">
        <v>171</v>
      </c>
    </row>
    <row r="225" spans="1:3" ht="15" x14ac:dyDescent="0.25">
      <c r="A225" s="27">
        <v>2011</v>
      </c>
      <c r="B225" s="29">
        <v>184</v>
      </c>
      <c r="C225" s="29">
        <v>183</v>
      </c>
    </row>
    <row r="226" spans="1:3" ht="15" x14ac:dyDescent="0.25">
      <c r="A226" s="27">
        <v>2012</v>
      </c>
      <c r="B226" s="29">
        <v>146</v>
      </c>
      <c r="C226" s="29">
        <v>188</v>
      </c>
    </row>
    <row r="227" spans="1:3" ht="15" x14ac:dyDescent="0.25">
      <c r="A227" s="27">
        <v>2013</v>
      </c>
      <c r="B227" s="29">
        <v>143</v>
      </c>
      <c r="C227" s="29">
        <v>214</v>
      </c>
    </row>
    <row r="228" spans="1:3" ht="15" x14ac:dyDescent="0.25">
      <c r="A228" s="27">
        <v>2014</v>
      </c>
      <c r="B228" s="29">
        <v>68</v>
      </c>
      <c r="C228" s="29">
        <v>145</v>
      </c>
    </row>
    <row r="229" spans="1:3" ht="15" x14ac:dyDescent="0.25">
      <c r="A229" s="27">
        <v>2015</v>
      </c>
      <c r="B229" s="29">
        <v>83</v>
      </c>
      <c r="C229" s="29">
        <v>121</v>
      </c>
    </row>
    <row r="230" spans="1:3" ht="15" x14ac:dyDescent="0.25">
      <c r="A230" s="27">
        <v>2016</v>
      </c>
      <c r="B230" s="29">
        <v>57</v>
      </c>
      <c r="C230" s="29">
        <v>93</v>
      </c>
    </row>
    <row r="231" spans="1:3" ht="15" x14ac:dyDescent="0.25">
      <c r="A231" s="27">
        <v>2017</v>
      </c>
      <c r="B231" s="29"/>
      <c r="C231" s="29">
        <v>77</v>
      </c>
    </row>
    <row r="232" spans="1:3" ht="15" x14ac:dyDescent="0.25">
      <c r="A232" s="27" t="s">
        <v>253</v>
      </c>
      <c r="B232" s="29">
        <v>804</v>
      </c>
      <c r="C232" s="29">
        <v>1192</v>
      </c>
    </row>
    <row r="236" spans="1:3" ht="15" x14ac:dyDescent="0.25">
      <c r="A236" s="26" t="s">
        <v>252</v>
      </c>
      <c r="B236" t="s">
        <v>378</v>
      </c>
    </row>
    <row r="237" spans="1:3" ht="15" x14ac:dyDescent="0.25">
      <c r="A237" s="27">
        <v>2010</v>
      </c>
      <c r="B237" s="29">
        <v>260</v>
      </c>
    </row>
    <row r="238" spans="1:3" ht="15" x14ac:dyDescent="0.25">
      <c r="A238" s="27">
        <v>2011</v>
      </c>
      <c r="B238" s="29">
        <v>257</v>
      </c>
    </row>
    <row r="239" spans="1:3" ht="15" x14ac:dyDescent="0.25">
      <c r="A239" s="27">
        <v>2012</v>
      </c>
      <c r="B239" s="29">
        <v>222</v>
      </c>
    </row>
    <row r="240" spans="1:3" ht="15" x14ac:dyDescent="0.25">
      <c r="A240" s="27">
        <v>2013</v>
      </c>
      <c r="B240" s="29">
        <v>246</v>
      </c>
    </row>
    <row r="241" spans="1:2" ht="15" x14ac:dyDescent="0.25">
      <c r="A241" s="27">
        <v>2014</v>
      </c>
      <c r="B241" s="29">
        <v>239</v>
      </c>
    </row>
    <row r="242" spans="1:2" ht="15" x14ac:dyDescent="0.25">
      <c r="A242" s="27">
        <v>2015</v>
      </c>
      <c r="B242" s="29">
        <v>223</v>
      </c>
    </row>
    <row r="243" spans="1:2" ht="15" x14ac:dyDescent="0.25">
      <c r="A243" s="27">
        <v>2016</v>
      </c>
      <c r="B243" s="29">
        <v>212</v>
      </c>
    </row>
    <row r="244" spans="1:2" ht="15" x14ac:dyDescent="0.25">
      <c r="A244" s="27">
        <v>2017</v>
      </c>
      <c r="B244" s="29">
        <v>218</v>
      </c>
    </row>
    <row r="245" spans="1:2" ht="15" x14ac:dyDescent="0.25">
      <c r="A245" s="27" t="s">
        <v>253</v>
      </c>
      <c r="B245" s="29">
        <v>1877</v>
      </c>
    </row>
    <row r="264" spans="1:3" ht="15" x14ac:dyDescent="0.25">
      <c r="A264" s="26" t="s">
        <v>252</v>
      </c>
      <c r="B264" s="196" t="s">
        <v>1815</v>
      </c>
      <c r="C264" s="196" t="s">
        <v>1816</v>
      </c>
    </row>
    <row r="265" spans="1:3" ht="15" x14ac:dyDescent="0.25">
      <c r="A265" s="27">
        <v>2013</v>
      </c>
      <c r="B265" s="29">
        <v>588</v>
      </c>
      <c r="C265" s="29">
        <v>25</v>
      </c>
    </row>
    <row r="266" spans="1:3" ht="15" x14ac:dyDescent="0.25">
      <c r="A266" s="27">
        <v>2014</v>
      </c>
      <c r="B266" s="29">
        <v>593</v>
      </c>
      <c r="C266" s="29">
        <v>27</v>
      </c>
    </row>
    <row r="267" spans="1:3" ht="15" x14ac:dyDescent="0.25">
      <c r="A267" s="27">
        <v>2015</v>
      </c>
      <c r="B267" s="29">
        <v>593</v>
      </c>
      <c r="C267" s="29">
        <v>29</v>
      </c>
    </row>
    <row r="268" spans="1:3" ht="15" x14ac:dyDescent="0.25">
      <c r="A268" s="27">
        <v>2016</v>
      </c>
      <c r="B268" s="29">
        <v>591</v>
      </c>
      <c r="C268" s="29">
        <v>37</v>
      </c>
    </row>
    <row r="269" spans="1:3" ht="15" x14ac:dyDescent="0.25">
      <c r="A269" s="27">
        <v>2017</v>
      </c>
      <c r="B269" s="29">
        <v>601</v>
      </c>
      <c r="C269" s="29">
        <v>44</v>
      </c>
    </row>
    <row r="270" spans="1:3" ht="15" x14ac:dyDescent="0.25">
      <c r="A270" s="27" t="s">
        <v>253</v>
      </c>
      <c r="B270" s="29">
        <v>2966</v>
      </c>
      <c r="C270" s="29">
        <v>162</v>
      </c>
    </row>
    <row r="279" spans="1:2" ht="15" x14ac:dyDescent="0.25">
      <c r="A279" s="26" t="s">
        <v>252</v>
      </c>
      <c r="B279" t="s">
        <v>1817</v>
      </c>
    </row>
    <row r="280" spans="1:2" ht="15" x14ac:dyDescent="0.25">
      <c r="A280" s="27">
        <v>2008</v>
      </c>
      <c r="B280" s="29">
        <v>183</v>
      </c>
    </row>
    <row r="281" spans="1:2" ht="15" x14ac:dyDescent="0.25">
      <c r="A281" s="27">
        <v>2013</v>
      </c>
      <c r="B281" s="29">
        <v>129</v>
      </c>
    </row>
    <row r="282" spans="1:2" ht="15" x14ac:dyDescent="0.25">
      <c r="A282" s="27">
        <v>2014</v>
      </c>
      <c r="B282" s="29">
        <v>131</v>
      </c>
    </row>
    <row r="283" spans="1:2" ht="15" x14ac:dyDescent="0.25">
      <c r="A283" s="27">
        <v>2015</v>
      </c>
      <c r="B283" s="29">
        <v>130</v>
      </c>
    </row>
    <row r="284" spans="1:2" ht="15" x14ac:dyDescent="0.25">
      <c r="A284" s="27">
        <v>2016</v>
      </c>
      <c r="B284" s="29">
        <v>128</v>
      </c>
    </row>
    <row r="285" spans="1:2" ht="15" x14ac:dyDescent="0.25">
      <c r="A285" s="27">
        <v>2017</v>
      </c>
      <c r="B285" s="29">
        <v>118</v>
      </c>
    </row>
    <row r="286" spans="1:2" ht="15" x14ac:dyDescent="0.25">
      <c r="A286" s="27">
        <v>2018</v>
      </c>
      <c r="B286" s="29">
        <v>101</v>
      </c>
    </row>
    <row r="287" spans="1:2" ht="15" x14ac:dyDescent="0.25">
      <c r="A287" s="27" t="s">
        <v>253</v>
      </c>
      <c r="B287" s="29">
        <v>920</v>
      </c>
    </row>
  </sheetData>
  <pageMargins left="0.7" right="0.7" top="0.75" bottom="0.75" header="0.3" footer="0.3"/>
  <pageSetup paperSize="9" orientation="portrait" r:id="rId2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
  <sheetViews>
    <sheetView topLeftCell="D19" workbookViewId="0">
      <selection activeCell="D109" sqref="D109"/>
    </sheetView>
  </sheetViews>
  <sheetFormatPr defaultRowHeight="14.4" x14ac:dyDescent="0.3"/>
  <cols>
    <col min="1" max="1" width="36" customWidth="1"/>
    <col min="2" max="2" width="58.109375" customWidth="1"/>
    <col min="3" max="3" width="57.88671875" customWidth="1"/>
    <col min="4" max="4" width="62.33203125" customWidth="1"/>
    <col min="5" max="5" width="64.88671875" customWidth="1"/>
    <col min="6" max="6" width="18.44140625" customWidth="1"/>
    <col min="7" max="7" width="16.6640625" customWidth="1"/>
    <col min="8" max="8" width="15.88671875" customWidth="1"/>
    <col min="9" max="9" width="15.44140625" customWidth="1"/>
    <col min="10" max="10" width="21.44140625" customWidth="1"/>
    <col min="11" max="11" width="21.88671875" customWidth="1"/>
  </cols>
  <sheetData>
    <row r="1" spans="1:5" s="196" customFormat="1" ht="21" x14ac:dyDescent="0.35">
      <c r="A1" s="16" t="s">
        <v>1002</v>
      </c>
    </row>
    <row r="2" spans="1:5" s="196" customFormat="1" ht="15" x14ac:dyDescent="0.25">
      <c r="A2" s="196" t="s">
        <v>1003</v>
      </c>
    </row>
    <row r="3" spans="1:5" s="196" customFormat="1" ht="15" x14ac:dyDescent="0.25">
      <c r="A3" s="23" t="s">
        <v>905</v>
      </c>
    </row>
    <row r="4" spans="1:5" s="196" customFormat="1" ht="15" x14ac:dyDescent="0.25"/>
    <row r="5" spans="1:5" s="196" customFormat="1" ht="15" x14ac:dyDescent="0.25">
      <c r="A5" s="196" t="s">
        <v>95</v>
      </c>
      <c r="B5" s="196" t="s">
        <v>1004</v>
      </c>
      <c r="C5" s="196" t="s">
        <v>1005</v>
      </c>
      <c r="D5" s="196" t="s">
        <v>1006</v>
      </c>
      <c r="E5" s="196" t="s">
        <v>1007</v>
      </c>
    </row>
    <row r="6" spans="1:5" s="196" customFormat="1" ht="15" x14ac:dyDescent="0.25">
      <c r="A6" s="196">
        <v>2010</v>
      </c>
      <c r="B6" s="196">
        <v>3.9</v>
      </c>
      <c r="C6" s="196">
        <v>5.7</v>
      </c>
      <c r="D6" s="196">
        <v>14.4</v>
      </c>
      <c r="E6" s="196">
        <v>18.100000000000001</v>
      </c>
    </row>
    <row r="7" spans="1:5" s="196" customFormat="1" ht="15" x14ac:dyDescent="0.25">
      <c r="A7" s="196">
        <v>2011</v>
      </c>
      <c r="B7" s="196">
        <v>3.7</v>
      </c>
      <c r="C7" s="196">
        <v>5.7</v>
      </c>
      <c r="D7" s="196">
        <v>12.7</v>
      </c>
      <c r="E7" s="196">
        <v>17.600000000000001</v>
      </c>
    </row>
    <row r="8" spans="1:5" s="196" customFormat="1" ht="15" x14ac:dyDescent="0.25">
      <c r="A8" s="196">
        <v>2012</v>
      </c>
      <c r="B8" s="196">
        <v>3</v>
      </c>
      <c r="C8" s="196">
        <v>5.3</v>
      </c>
      <c r="D8" s="196">
        <v>7.4</v>
      </c>
      <c r="E8" s="196">
        <v>16.3</v>
      </c>
    </row>
    <row r="9" spans="1:5" s="196" customFormat="1" ht="15" x14ac:dyDescent="0.25">
      <c r="A9" s="196">
        <v>2013</v>
      </c>
      <c r="B9" s="196">
        <v>3.4</v>
      </c>
      <c r="C9" s="196">
        <v>5</v>
      </c>
      <c r="D9" s="196">
        <v>13.2</v>
      </c>
      <c r="E9" s="196">
        <v>16.399999999999999</v>
      </c>
    </row>
    <row r="10" spans="1:5" s="196" customFormat="1" ht="15" x14ac:dyDescent="0.25">
      <c r="A10" s="196">
        <v>2014</v>
      </c>
      <c r="B10" s="196">
        <v>3.4</v>
      </c>
      <c r="C10" s="196">
        <v>4.9000000000000004</v>
      </c>
      <c r="D10" s="196">
        <v>11.8</v>
      </c>
      <c r="E10" s="196">
        <v>17.3</v>
      </c>
    </row>
    <row r="11" spans="1:5" s="196" customFormat="1" ht="15" x14ac:dyDescent="0.25">
      <c r="A11" s="196">
        <v>2015</v>
      </c>
      <c r="B11" s="196">
        <v>2.7</v>
      </c>
      <c r="C11" s="196">
        <v>5</v>
      </c>
      <c r="D11" s="196">
        <v>11.1</v>
      </c>
      <c r="E11" s="196">
        <v>17.8</v>
      </c>
    </row>
    <row r="12" spans="1:5" s="196" customFormat="1" ht="15" x14ac:dyDescent="0.25">
      <c r="A12" s="196">
        <v>2016</v>
      </c>
      <c r="B12" s="196">
        <v>2.8</v>
      </c>
      <c r="C12" s="196">
        <v>5.4</v>
      </c>
      <c r="D12" s="196">
        <v>11.3</v>
      </c>
      <c r="E12" s="196">
        <v>19.399999999999999</v>
      </c>
    </row>
    <row r="13" spans="1:5" s="196" customFormat="1" ht="15" x14ac:dyDescent="0.25">
      <c r="A13" s="196">
        <v>2017</v>
      </c>
      <c r="B13" s="196">
        <v>2.9</v>
      </c>
      <c r="C13" s="196">
        <v>6</v>
      </c>
      <c r="D13" s="196">
        <v>12.6</v>
      </c>
      <c r="E13" s="196">
        <v>22.4</v>
      </c>
    </row>
    <row r="14" spans="1:5" s="196" customFormat="1" ht="15" x14ac:dyDescent="0.25"/>
    <row r="15" spans="1:5" s="196" customFormat="1" ht="15" x14ac:dyDescent="0.25"/>
    <row r="16" spans="1:5" s="196" customFormat="1" ht="15" x14ac:dyDescent="0.25"/>
    <row r="17" spans="1:5" s="196" customFormat="1" ht="15" x14ac:dyDescent="0.25"/>
    <row r="18" spans="1:5" s="196" customFormat="1" ht="21" x14ac:dyDescent="0.35">
      <c r="A18" s="16" t="s">
        <v>1012</v>
      </c>
    </row>
    <row r="19" spans="1:5" s="196" customFormat="1" ht="15" x14ac:dyDescent="0.25">
      <c r="A19" s="196" t="s">
        <v>1003</v>
      </c>
    </row>
    <row r="20" spans="1:5" s="196" customFormat="1" ht="15" x14ac:dyDescent="0.25">
      <c r="A20" s="23" t="s">
        <v>905</v>
      </c>
    </row>
    <row r="21" spans="1:5" s="196" customFormat="1" ht="15" x14ac:dyDescent="0.25"/>
    <row r="22" spans="1:5" s="196" customFormat="1" ht="15" x14ac:dyDescent="0.25">
      <c r="A22" s="196" t="s">
        <v>95</v>
      </c>
      <c r="B22" s="196" t="s">
        <v>1013</v>
      </c>
      <c r="C22" s="196" t="s">
        <v>1014</v>
      </c>
      <c r="D22" s="196" t="s">
        <v>1015</v>
      </c>
      <c r="E22" s="196" t="s">
        <v>1016</v>
      </c>
    </row>
    <row r="23" spans="1:5" s="196" customFormat="1" ht="15" x14ac:dyDescent="0.25">
      <c r="A23" s="196">
        <v>2010</v>
      </c>
      <c r="B23" s="196">
        <v>38.799999999999997</v>
      </c>
      <c r="C23" s="196">
        <v>2.6</v>
      </c>
      <c r="D23" s="196">
        <v>42.8</v>
      </c>
      <c r="E23" s="196">
        <v>5.7</v>
      </c>
    </row>
    <row r="24" spans="1:5" s="196" customFormat="1" ht="15" x14ac:dyDescent="0.25">
      <c r="A24" s="196">
        <v>2011</v>
      </c>
      <c r="B24" s="196">
        <v>40.200000000000003</v>
      </c>
      <c r="C24" s="196">
        <v>2.2000000000000002</v>
      </c>
      <c r="D24" s="196">
        <v>43.8</v>
      </c>
      <c r="E24" s="196">
        <v>4.9000000000000004</v>
      </c>
    </row>
    <row r="25" spans="1:5" s="196" customFormat="1" ht="15" x14ac:dyDescent="0.25">
      <c r="A25" s="196">
        <v>2012</v>
      </c>
      <c r="B25" s="196">
        <v>42</v>
      </c>
      <c r="C25" s="196">
        <v>1.8</v>
      </c>
      <c r="D25" s="196">
        <v>44</v>
      </c>
      <c r="E25" s="196">
        <v>4.2</v>
      </c>
    </row>
    <row r="26" spans="1:5" s="196" customFormat="1" ht="15" x14ac:dyDescent="0.25">
      <c r="A26" s="196">
        <v>2013</v>
      </c>
      <c r="B26" s="196">
        <v>41.7</v>
      </c>
      <c r="C26" s="196">
        <v>1.7</v>
      </c>
      <c r="D26" s="196">
        <v>44.7</v>
      </c>
      <c r="E26" s="196">
        <v>3.7</v>
      </c>
    </row>
    <row r="27" spans="1:5" s="196" customFormat="1" ht="15" x14ac:dyDescent="0.25">
      <c r="A27" s="196">
        <v>2014</v>
      </c>
      <c r="B27" s="196">
        <v>39.9</v>
      </c>
      <c r="C27" s="196">
        <v>1.3</v>
      </c>
      <c r="D27" s="196">
        <v>45.8</v>
      </c>
      <c r="E27" s="196">
        <v>3.2</v>
      </c>
    </row>
    <row r="28" spans="1:5" s="196" customFormat="1" ht="15" x14ac:dyDescent="0.25">
      <c r="A28" s="196">
        <v>2015</v>
      </c>
      <c r="B28" s="196">
        <v>38.299999999999997</v>
      </c>
      <c r="C28" s="196">
        <v>1.1000000000000001</v>
      </c>
      <c r="D28" s="196">
        <v>45.1</v>
      </c>
      <c r="E28" s="196">
        <v>2.8</v>
      </c>
    </row>
    <row r="29" spans="1:5" s="196" customFormat="1" ht="15" x14ac:dyDescent="0.25">
      <c r="A29" s="196">
        <v>2016</v>
      </c>
      <c r="B29" s="196">
        <v>35.6</v>
      </c>
      <c r="C29" s="196">
        <v>0.7</v>
      </c>
      <c r="D29" s="196">
        <v>43.1</v>
      </c>
      <c r="E29" s="196">
        <v>2.2999999999999998</v>
      </c>
    </row>
    <row r="30" spans="1:5" s="196" customFormat="1" ht="15" x14ac:dyDescent="0.25">
      <c r="A30" s="196">
        <v>2017</v>
      </c>
      <c r="B30" s="196">
        <v>35.299999999999997</v>
      </c>
      <c r="C30" s="196">
        <v>0.5</v>
      </c>
      <c r="D30" s="196">
        <v>40.6</v>
      </c>
      <c r="E30" s="15">
        <v>2</v>
      </c>
    </row>
    <row r="31" spans="1:5" s="196" customFormat="1" ht="15" x14ac:dyDescent="0.25"/>
    <row r="32" spans="1:5" s="196" customFormat="1" ht="15" x14ac:dyDescent="0.25"/>
    <row r="33" spans="1:4" s="196" customFormat="1" ht="15" x14ac:dyDescent="0.25"/>
    <row r="34" spans="1:4" s="196" customFormat="1" ht="15" x14ac:dyDescent="0.25"/>
    <row r="35" spans="1:4" s="196" customFormat="1" ht="15" x14ac:dyDescent="0.25"/>
    <row r="36" spans="1:4" ht="21" x14ac:dyDescent="0.35">
      <c r="A36" s="16" t="s">
        <v>25</v>
      </c>
    </row>
    <row r="37" spans="1:4" ht="15" x14ac:dyDescent="0.25">
      <c r="A37" t="s">
        <v>135</v>
      </c>
    </row>
    <row r="38" spans="1:4" ht="15" x14ac:dyDescent="0.25">
      <c r="A38" s="23" t="s">
        <v>905</v>
      </c>
    </row>
    <row r="40" spans="1:4" ht="15" x14ac:dyDescent="0.25">
      <c r="A40" t="s">
        <v>95</v>
      </c>
      <c r="B40" t="s">
        <v>107</v>
      </c>
      <c r="C40" t="s">
        <v>106</v>
      </c>
      <c r="D40" t="s">
        <v>3</v>
      </c>
    </row>
    <row r="41" spans="1:4" ht="15" x14ac:dyDescent="0.25">
      <c r="A41">
        <v>2010</v>
      </c>
      <c r="D41">
        <v>513</v>
      </c>
    </row>
    <row r="42" spans="1:4" ht="15" x14ac:dyDescent="0.25">
      <c r="A42">
        <v>2011</v>
      </c>
      <c r="B42">
        <v>488</v>
      </c>
      <c r="D42">
        <v>473</v>
      </c>
    </row>
    <row r="43" spans="1:4" ht="15" x14ac:dyDescent="0.25">
      <c r="A43">
        <v>2012</v>
      </c>
      <c r="B43">
        <v>482</v>
      </c>
      <c r="D43">
        <v>674</v>
      </c>
    </row>
    <row r="44" spans="1:4" ht="15" x14ac:dyDescent="0.25">
      <c r="A44">
        <v>2013</v>
      </c>
      <c r="B44">
        <v>581</v>
      </c>
      <c r="D44">
        <v>737</v>
      </c>
    </row>
    <row r="45" spans="1:4" ht="15" x14ac:dyDescent="0.25">
      <c r="A45">
        <v>2014</v>
      </c>
      <c r="B45">
        <v>704</v>
      </c>
      <c r="C45">
        <v>512</v>
      </c>
      <c r="D45">
        <v>830</v>
      </c>
    </row>
    <row r="46" spans="1:4" ht="15" x14ac:dyDescent="0.25">
      <c r="A46">
        <v>2015</v>
      </c>
      <c r="B46">
        <v>618</v>
      </c>
      <c r="C46">
        <v>458</v>
      </c>
      <c r="D46">
        <v>961</v>
      </c>
    </row>
    <row r="47" spans="1:4" ht="15" x14ac:dyDescent="0.25">
      <c r="A47">
        <v>2016</v>
      </c>
      <c r="B47">
        <v>914</v>
      </c>
      <c r="C47">
        <v>609</v>
      </c>
      <c r="D47">
        <v>934</v>
      </c>
    </row>
    <row r="48" spans="1:4" s="196" customFormat="1" ht="15" x14ac:dyDescent="0.25">
      <c r="A48" s="196">
        <v>2017</v>
      </c>
      <c r="B48" s="196">
        <v>902</v>
      </c>
      <c r="C48" s="196">
        <v>595</v>
      </c>
      <c r="D48" s="196">
        <v>843</v>
      </c>
    </row>
    <row r="52" spans="1:7" ht="21" x14ac:dyDescent="0.4">
      <c r="A52" s="16" t="s">
        <v>891</v>
      </c>
      <c r="G52" t="s">
        <v>649</v>
      </c>
    </row>
    <row r="53" spans="1:7" x14ac:dyDescent="0.3">
      <c r="A53" t="s">
        <v>135</v>
      </c>
    </row>
    <row r="54" spans="1:7" x14ac:dyDescent="0.3">
      <c r="A54" s="23" t="s">
        <v>905</v>
      </c>
    </row>
    <row r="56" spans="1:7" ht="64.5" customHeight="1" x14ac:dyDescent="0.3">
      <c r="A56" t="s">
        <v>95</v>
      </c>
      <c r="B56" s="1" t="s">
        <v>0</v>
      </c>
      <c r="C56" s="1" t="s">
        <v>1</v>
      </c>
      <c r="D56" s="1" t="s">
        <v>2</v>
      </c>
      <c r="E56" s="1" t="s">
        <v>384</v>
      </c>
      <c r="F56" s="1" t="s">
        <v>385</v>
      </c>
      <c r="G56" s="1" t="s">
        <v>648</v>
      </c>
    </row>
    <row r="57" spans="1:7" x14ac:dyDescent="0.3">
      <c r="A57">
        <v>2010</v>
      </c>
      <c r="B57">
        <v>292</v>
      </c>
      <c r="C57">
        <v>111</v>
      </c>
      <c r="D57">
        <v>357</v>
      </c>
      <c r="G57" s="172">
        <f t="shared" ref="G57:G63" si="0">B73+C73+D73+E73+F73+G73+H73+I73+J73</f>
        <v>143</v>
      </c>
    </row>
    <row r="58" spans="1:7" x14ac:dyDescent="0.3">
      <c r="A58">
        <v>2011</v>
      </c>
      <c r="B58">
        <v>297</v>
      </c>
      <c r="C58">
        <v>104</v>
      </c>
      <c r="D58">
        <v>367</v>
      </c>
      <c r="G58" s="172">
        <f t="shared" si="0"/>
        <v>140</v>
      </c>
    </row>
    <row r="59" spans="1:7" x14ac:dyDescent="0.3">
      <c r="A59">
        <v>2012</v>
      </c>
      <c r="B59">
        <v>275</v>
      </c>
      <c r="C59">
        <v>101</v>
      </c>
      <c r="D59">
        <v>379</v>
      </c>
      <c r="G59" s="172">
        <f t="shared" si="0"/>
        <v>130</v>
      </c>
    </row>
    <row r="60" spans="1:7" x14ac:dyDescent="0.3">
      <c r="A60">
        <v>2013</v>
      </c>
      <c r="B60">
        <v>282</v>
      </c>
      <c r="C60">
        <v>92</v>
      </c>
      <c r="D60">
        <v>362</v>
      </c>
      <c r="G60" s="172">
        <f t="shared" si="0"/>
        <v>147</v>
      </c>
    </row>
    <row r="61" spans="1:7" x14ac:dyDescent="0.3">
      <c r="A61">
        <v>2014</v>
      </c>
      <c r="B61">
        <v>231</v>
      </c>
      <c r="C61">
        <v>97</v>
      </c>
      <c r="D61">
        <v>341</v>
      </c>
      <c r="G61" s="172">
        <f t="shared" si="0"/>
        <v>143</v>
      </c>
    </row>
    <row r="62" spans="1:7" x14ac:dyDescent="0.3">
      <c r="A62">
        <v>2015</v>
      </c>
      <c r="B62">
        <v>270</v>
      </c>
      <c r="C62">
        <v>64</v>
      </c>
      <c r="D62">
        <v>348</v>
      </c>
      <c r="G62" s="172">
        <f t="shared" si="0"/>
        <v>154</v>
      </c>
    </row>
    <row r="63" spans="1:7" x14ac:dyDescent="0.3">
      <c r="A63">
        <v>2016</v>
      </c>
      <c r="B63">
        <v>252</v>
      </c>
      <c r="C63">
        <v>50</v>
      </c>
      <c r="D63">
        <v>308</v>
      </c>
      <c r="E63">
        <v>115</v>
      </c>
      <c r="F63">
        <v>91</v>
      </c>
      <c r="G63" s="172">
        <f t="shared" si="0"/>
        <v>153</v>
      </c>
    </row>
    <row r="64" spans="1:7" x14ac:dyDescent="0.3">
      <c r="A64">
        <v>2017</v>
      </c>
      <c r="B64">
        <v>298</v>
      </c>
      <c r="C64">
        <v>60</v>
      </c>
      <c r="D64">
        <v>310</v>
      </c>
      <c r="E64">
        <v>150</v>
      </c>
      <c r="F64">
        <v>119</v>
      </c>
      <c r="G64" s="172">
        <v>163</v>
      </c>
    </row>
    <row r="65" spans="1:10" x14ac:dyDescent="0.3">
      <c r="G65" s="172">
        <f>B81+C81+D81+E81+F81+G81+H81+I81+J81</f>
        <v>0</v>
      </c>
    </row>
    <row r="66" spans="1:10" x14ac:dyDescent="0.3">
      <c r="G66" s="23"/>
    </row>
    <row r="68" spans="1:10" ht="21" x14ac:dyDescent="0.4">
      <c r="A68" s="16" t="s">
        <v>892</v>
      </c>
    </row>
    <row r="69" spans="1:10" x14ac:dyDescent="0.3">
      <c r="A69" t="s">
        <v>135</v>
      </c>
    </row>
    <row r="70" spans="1:10" x14ac:dyDescent="0.3">
      <c r="A70" s="23" t="s">
        <v>905</v>
      </c>
    </row>
    <row r="72" spans="1:10" x14ac:dyDescent="0.3">
      <c r="A72" t="s">
        <v>95</v>
      </c>
      <c r="B72" t="s">
        <v>893</v>
      </c>
      <c r="C72" t="s">
        <v>4</v>
      </c>
      <c r="D72" t="s">
        <v>5</v>
      </c>
      <c r="E72" t="s">
        <v>6</v>
      </c>
      <c r="F72" t="s">
        <v>7</v>
      </c>
      <c r="G72" t="s">
        <v>8</v>
      </c>
      <c r="H72" t="s">
        <v>9</v>
      </c>
      <c r="I72" t="s">
        <v>10</v>
      </c>
      <c r="J72" t="s">
        <v>11</v>
      </c>
    </row>
    <row r="73" spans="1:10" x14ac:dyDescent="0.3">
      <c r="A73" s="2">
        <v>2010</v>
      </c>
      <c r="B73">
        <v>24</v>
      </c>
      <c r="C73">
        <v>26</v>
      </c>
      <c r="D73">
        <v>12</v>
      </c>
      <c r="E73">
        <v>30</v>
      </c>
      <c r="F73">
        <v>22</v>
      </c>
      <c r="G73">
        <v>14</v>
      </c>
      <c r="H73">
        <v>11</v>
      </c>
      <c r="I73">
        <v>3</v>
      </c>
      <c r="J73">
        <v>1</v>
      </c>
    </row>
    <row r="74" spans="1:10" x14ac:dyDescent="0.3">
      <c r="A74" s="3">
        <v>2011</v>
      </c>
      <c r="B74">
        <v>25</v>
      </c>
      <c r="C74">
        <v>27</v>
      </c>
      <c r="D74">
        <v>13</v>
      </c>
      <c r="E74">
        <v>26</v>
      </c>
      <c r="F74">
        <v>24</v>
      </c>
      <c r="G74">
        <v>17</v>
      </c>
      <c r="H74">
        <v>6</v>
      </c>
      <c r="I74">
        <v>1</v>
      </c>
      <c r="J74">
        <v>1</v>
      </c>
    </row>
    <row r="75" spans="1:10" x14ac:dyDescent="0.3">
      <c r="A75" s="2">
        <v>2012</v>
      </c>
      <c r="B75">
        <v>24</v>
      </c>
      <c r="C75">
        <v>23</v>
      </c>
      <c r="D75">
        <v>11</v>
      </c>
      <c r="E75">
        <v>26</v>
      </c>
      <c r="F75">
        <v>27</v>
      </c>
      <c r="G75">
        <v>12</v>
      </c>
      <c r="H75">
        <v>7</v>
      </c>
    </row>
    <row r="76" spans="1:10" x14ac:dyDescent="0.3">
      <c r="A76" s="3">
        <v>2013</v>
      </c>
      <c r="B76">
        <v>28</v>
      </c>
      <c r="C76">
        <v>25</v>
      </c>
      <c r="D76">
        <v>17</v>
      </c>
      <c r="E76">
        <v>24</v>
      </c>
      <c r="F76">
        <v>28</v>
      </c>
      <c r="G76">
        <v>17</v>
      </c>
      <c r="H76">
        <v>6</v>
      </c>
      <c r="I76">
        <v>1</v>
      </c>
      <c r="J76">
        <v>1</v>
      </c>
    </row>
    <row r="77" spans="1:10" x14ac:dyDescent="0.3">
      <c r="A77" s="2">
        <v>2014</v>
      </c>
      <c r="B77">
        <v>20</v>
      </c>
      <c r="C77">
        <v>26</v>
      </c>
      <c r="D77">
        <v>15</v>
      </c>
      <c r="E77">
        <v>27</v>
      </c>
      <c r="F77">
        <v>27</v>
      </c>
      <c r="G77">
        <v>18</v>
      </c>
      <c r="H77">
        <v>8</v>
      </c>
      <c r="I77">
        <v>1</v>
      </c>
      <c r="J77">
        <v>1</v>
      </c>
    </row>
    <row r="78" spans="1:10" x14ac:dyDescent="0.3">
      <c r="A78" s="3">
        <v>2015</v>
      </c>
      <c r="B78">
        <v>22</v>
      </c>
      <c r="C78">
        <v>26</v>
      </c>
      <c r="D78">
        <v>21</v>
      </c>
      <c r="E78">
        <v>30</v>
      </c>
      <c r="F78">
        <v>28</v>
      </c>
      <c r="G78">
        <v>19</v>
      </c>
      <c r="H78">
        <v>5</v>
      </c>
      <c r="I78">
        <v>2</v>
      </c>
      <c r="J78">
        <v>1</v>
      </c>
    </row>
    <row r="79" spans="1:10" x14ac:dyDescent="0.3">
      <c r="A79" s="194">
        <v>2016</v>
      </c>
      <c r="B79">
        <v>20</v>
      </c>
      <c r="C79">
        <v>26</v>
      </c>
      <c r="D79">
        <v>26</v>
      </c>
      <c r="E79">
        <v>27</v>
      </c>
      <c r="F79">
        <v>24</v>
      </c>
      <c r="G79">
        <v>25</v>
      </c>
      <c r="H79">
        <v>3</v>
      </c>
      <c r="I79">
        <v>2</v>
      </c>
    </row>
    <row r="80" spans="1:10" x14ac:dyDescent="0.3">
      <c r="A80" s="332">
        <v>2017</v>
      </c>
      <c r="B80" s="333">
        <v>27</v>
      </c>
      <c r="C80" s="333">
        <v>27</v>
      </c>
      <c r="D80" s="333">
        <v>30</v>
      </c>
      <c r="E80" s="333">
        <v>26</v>
      </c>
      <c r="F80" s="333">
        <v>29</v>
      </c>
      <c r="G80" s="333">
        <v>16</v>
      </c>
      <c r="H80" s="333">
        <v>6</v>
      </c>
      <c r="I80" s="333">
        <v>1</v>
      </c>
      <c r="J80" s="333">
        <v>1</v>
      </c>
    </row>
    <row r="81" spans="1:4" x14ac:dyDescent="0.3">
      <c r="A81" s="4"/>
    </row>
    <row r="82" spans="1:4" x14ac:dyDescent="0.3">
      <c r="A82" s="4"/>
    </row>
    <row r="83" spans="1:4" ht="21" x14ac:dyDescent="0.4">
      <c r="A83" s="16" t="s">
        <v>904</v>
      </c>
    </row>
    <row r="84" spans="1:4" x14ac:dyDescent="0.3">
      <c r="A84" t="s">
        <v>906</v>
      </c>
    </row>
    <row r="85" spans="1:4" x14ac:dyDescent="0.3">
      <c r="A85" s="23" t="s">
        <v>905</v>
      </c>
    </row>
    <row r="87" spans="1:4" x14ac:dyDescent="0.3">
      <c r="A87" t="s">
        <v>95</v>
      </c>
      <c r="B87" t="s">
        <v>96</v>
      </c>
      <c r="C87" t="s">
        <v>93</v>
      </c>
      <c r="D87" t="s">
        <v>94</v>
      </c>
    </row>
    <row r="88" spans="1:4" x14ac:dyDescent="0.3">
      <c r="A88">
        <v>2010</v>
      </c>
      <c r="B88" s="6">
        <v>5.0999999999999997E-2</v>
      </c>
      <c r="C88" s="6"/>
      <c r="D88" s="6"/>
    </row>
    <row r="89" spans="1:4" x14ac:dyDescent="0.3">
      <c r="A89">
        <v>2011</v>
      </c>
      <c r="B89" s="6">
        <v>6.3E-2</v>
      </c>
      <c r="C89" s="6"/>
      <c r="D89" s="6"/>
    </row>
    <row r="90" spans="1:4" x14ac:dyDescent="0.3">
      <c r="A90">
        <v>2012</v>
      </c>
      <c r="B90" s="6">
        <v>8.5000000000000006E-2</v>
      </c>
      <c r="C90" s="6"/>
      <c r="D90" s="6"/>
    </row>
    <row r="91" spans="1:4" x14ac:dyDescent="0.3">
      <c r="A91">
        <v>2013</v>
      </c>
      <c r="B91" s="6">
        <v>7.3999999999999996E-2</v>
      </c>
      <c r="C91" s="6"/>
      <c r="D91" s="6"/>
    </row>
    <row r="92" spans="1:4" x14ac:dyDescent="0.3">
      <c r="A92">
        <v>2014</v>
      </c>
      <c r="B92" s="5">
        <v>7.0999999999999994E-2</v>
      </c>
      <c r="C92" s="5">
        <v>2.8000000000000001E-2</v>
      </c>
      <c r="D92" s="5">
        <v>0.254</v>
      </c>
    </row>
    <row r="93" spans="1:4" x14ac:dyDescent="0.3">
      <c r="A93">
        <v>2015</v>
      </c>
      <c r="B93" s="5">
        <v>0.05</v>
      </c>
      <c r="C93" s="5">
        <v>1.4E-2</v>
      </c>
      <c r="D93" s="5">
        <v>0.20399999999999999</v>
      </c>
    </row>
    <row r="94" spans="1:4" x14ac:dyDescent="0.3">
      <c r="A94">
        <v>2016</v>
      </c>
      <c r="B94" s="5">
        <v>9.0999999999999998E-2</v>
      </c>
      <c r="C94" s="5">
        <v>3.5000000000000003E-2</v>
      </c>
      <c r="D94" s="5">
        <v>0.29399999999999998</v>
      </c>
    </row>
    <row r="95" spans="1:4" x14ac:dyDescent="0.3">
      <c r="A95" s="4"/>
    </row>
    <row r="96" spans="1:4" x14ac:dyDescent="0.3">
      <c r="A96" s="4"/>
    </row>
    <row r="97" spans="1:3" x14ac:dyDescent="0.3">
      <c r="A97" s="4"/>
    </row>
    <row r="98" spans="1:3" x14ac:dyDescent="0.3">
      <c r="A98" s="4"/>
    </row>
    <row r="99" spans="1:3" ht="21" x14ac:dyDescent="0.4">
      <c r="A99" s="16" t="s">
        <v>903</v>
      </c>
    </row>
    <row r="100" spans="1:3" x14ac:dyDescent="0.3">
      <c r="A100" t="s">
        <v>135</v>
      </c>
    </row>
    <row r="101" spans="1:3" x14ac:dyDescent="0.3">
      <c r="A101" s="23" t="s">
        <v>905</v>
      </c>
    </row>
    <row r="103" spans="1:3" ht="28.8" x14ac:dyDescent="0.3">
      <c r="A103" t="s">
        <v>95</v>
      </c>
      <c r="B103" s="1" t="s">
        <v>1483</v>
      </c>
      <c r="C103" s="1" t="s">
        <v>1484</v>
      </c>
    </row>
    <row r="104" spans="1:3" x14ac:dyDescent="0.3">
      <c r="A104" s="2">
        <v>2012</v>
      </c>
      <c r="B104">
        <v>37</v>
      </c>
      <c r="C104">
        <v>45</v>
      </c>
    </row>
    <row r="105" spans="1:3" x14ac:dyDescent="0.3">
      <c r="A105" s="3">
        <v>2013</v>
      </c>
      <c r="B105">
        <v>35</v>
      </c>
      <c r="C105">
        <v>42</v>
      </c>
    </row>
    <row r="106" spans="1:3" x14ac:dyDescent="0.3">
      <c r="A106" s="2">
        <v>2014</v>
      </c>
      <c r="B106">
        <v>26</v>
      </c>
      <c r="C106">
        <v>25</v>
      </c>
    </row>
    <row r="107" spans="1:3" x14ac:dyDescent="0.3">
      <c r="A107" s="3">
        <v>2015</v>
      </c>
      <c r="B107">
        <v>29</v>
      </c>
      <c r="C107">
        <v>24</v>
      </c>
    </row>
    <row r="108" spans="1:3" x14ac:dyDescent="0.3">
      <c r="A108" s="194">
        <v>2016</v>
      </c>
      <c r="B108">
        <v>29</v>
      </c>
      <c r="C108">
        <v>19</v>
      </c>
    </row>
    <row r="109" spans="1:3" x14ac:dyDescent="0.3">
      <c r="A109" s="332">
        <v>2017</v>
      </c>
      <c r="B109" s="333">
        <v>43</v>
      </c>
      <c r="C109" s="333">
        <v>9</v>
      </c>
    </row>
    <row r="110" spans="1:3" s="196" customFormat="1" x14ac:dyDescent="0.3">
      <c r="A110" s="4"/>
    </row>
    <row r="111" spans="1:3" s="196" customFormat="1" x14ac:dyDescent="0.3">
      <c r="A111" s="4"/>
    </row>
    <row r="112" spans="1:3" s="196" customFormat="1" ht="21" x14ac:dyDescent="0.4">
      <c r="A112" s="16" t="s">
        <v>948</v>
      </c>
    </row>
    <row r="113" spans="1:8" s="196" customFormat="1" x14ac:dyDescent="0.3">
      <c r="A113" s="196" t="s">
        <v>135</v>
      </c>
    </row>
    <row r="114" spans="1:8" x14ac:dyDescent="0.3">
      <c r="A114" s="23" t="s">
        <v>905</v>
      </c>
    </row>
    <row r="115" spans="1:8" x14ac:dyDescent="0.3">
      <c r="C115" s="334" t="s">
        <v>1485</v>
      </c>
    </row>
    <row r="116" spans="1:8" ht="28.8" x14ac:dyDescent="0.3">
      <c r="A116" t="s">
        <v>95</v>
      </c>
      <c r="B116" s="1" t="s">
        <v>12</v>
      </c>
      <c r="C116" s="32" t="s">
        <v>13</v>
      </c>
      <c r="D116" s="32" t="s">
        <v>14</v>
      </c>
      <c r="E116" s="1" t="s">
        <v>274</v>
      </c>
      <c r="F116" s="1" t="s">
        <v>16</v>
      </c>
      <c r="G116" s="31" t="s">
        <v>15</v>
      </c>
      <c r="H116" s="1" t="s">
        <v>17</v>
      </c>
    </row>
    <row r="117" spans="1:8" x14ac:dyDescent="0.3">
      <c r="A117">
        <v>2010</v>
      </c>
      <c r="B117">
        <v>153</v>
      </c>
      <c r="C117" s="33"/>
      <c r="D117" s="33">
        <v>18</v>
      </c>
      <c r="E117">
        <f>Tabel4[[#This Row],[Stookolietoelage Met recht op verhoogde tegmoetkoming]]+Tabel4[[#This Row],[Stookolietoelage Met laag inkomen]]+Tabel4[[#This Row],[Stookolietoelage Met schuldbemiddeling]]</f>
        <v>171</v>
      </c>
      <c r="F117">
        <v>1783</v>
      </c>
      <c r="G117" s="30" t="s">
        <v>97</v>
      </c>
      <c r="H117">
        <v>123</v>
      </c>
    </row>
    <row r="118" spans="1:8" x14ac:dyDescent="0.3">
      <c r="A118">
        <v>2011</v>
      </c>
      <c r="B118">
        <v>156</v>
      </c>
      <c r="C118" s="33">
        <v>20</v>
      </c>
      <c r="D118" s="33">
        <v>7</v>
      </c>
      <c r="E118">
        <f>Tabel4[[#This Row],[Stookolietoelage Met recht op verhoogde tegmoetkoming]]+Tabel4[[#This Row],[Stookolietoelage Met laag inkomen]]+Tabel4[[#This Row],[Stookolietoelage Met schuldbemiddeling]]</f>
        <v>183</v>
      </c>
      <c r="F118">
        <v>2251</v>
      </c>
      <c r="G118" s="30" t="s">
        <v>98</v>
      </c>
      <c r="H118">
        <v>184</v>
      </c>
    </row>
    <row r="119" spans="1:8" x14ac:dyDescent="0.3">
      <c r="A119">
        <v>2012</v>
      </c>
      <c r="B119">
        <v>183</v>
      </c>
      <c r="C119" s="33"/>
      <c r="D119" s="33">
        <v>5</v>
      </c>
      <c r="E119">
        <f>Tabel4[[#This Row],[Stookolietoelage Met recht op verhoogde tegmoetkoming]]+Tabel4[[#This Row],[Stookolietoelage Met laag inkomen]]+Tabel4[[#This Row],[Stookolietoelage Met schuldbemiddeling]]</f>
        <v>188</v>
      </c>
      <c r="F119">
        <v>3511</v>
      </c>
      <c r="G119" s="30" t="s">
        <v>99</v>
      </c>
      <c r="H119">
        <v>146</v>
      </c>
    </row>
    <row r="120" spans="1:8" x14ac:dyDescent="0.3">
      <c r="A120">
        <v>2013</v>
      </c>
      <c r="B120">
        <v>208</v>
      </c>
      <c r="C120" s="33"/>
      <c r="D120" s="33">
        <v>6</v>
      </c>
      <c r="E120">
        <f>Tabel4[[#This Row],[Stookolietoelage Met recht op verhoogde tegmoetkoming]]+Tabel4[[#This Row],[Stookolietoelage Met laag inkomen]]+Tabel4[[#This Row],[Stookolietoelage Met schuldbemiddeling]]</f>
        <v>214</v>
      </c>
      <c r="F120">
        <v>3208</v>
      </c>
      <c r="G120" s="30" t="s">
        <v>100</v>
      </c>
      <c r="H120">
        <v>143</v>
      </c>
    </row>
    <row r="121" spans="1:8" x14ac:dyDescent="0.3">
      <c r="A121">
        <v>2014</v>
      </c>
      <c r="B121">
        <v>138</v>
      </c>
      <c r="C121" s="33"/>
      <c r="D121" s="33">
        <v>7</v>
      </c>
      <c r="E121">
        <f>Tabel4[[#This Row],[Stookolietoelage Met recht op verhoogde tegmoetkoming]]+Tabel4[[#This Row],[Stookolietoelage Met laag inkomen]]+Tabel4[[#This Row],[Stookolietoelage Met schuldbemiddeling]]</f>
        <v>145</v>
      </c>
      <c r="F121">
        <v>2601</v>
      </c>
      <c r="G121" s="30" t="s">
        <v>101</v>
      </c>
      <c r="H121">
        <v>68</v>
      </c>
    </row>
    <row r="122" spans="1:8" x14ac:dyDescent="0.3">
      <c r="A122">
        <v>2015</v>
      </c>
      <c r="B122">
        <v>111</v>
      </c>
      <c r="C122" s="33"/>
      <c r="D122" s="33">
        <v>10</v>
      </c>
      <c r="E122">
        <f>Tabel4[[#This Row],[Stookolietoelage Met recht op verhoogde tegmoetkoming]]+Tabel4[[#This Row],[Stookolietoelage Met laag inkomen]]+Tabel4[[#This Row],[Stookolietoelage Met schuldbemiddeling]]</f>
        <v>121</v>
      </c>
      <c r="F122">
        <v>976</v>
      </c>
      <c r="G122" s="30" t="s">
        <v>102</v>
      </c>
      <c r="H122">
        <v>83</v>
      </c>
    </row>
    <row r="123" spans="1:8" x14ac:dyDescent="0.3">
      <c r="A123">
        <v>2016</v>
      </c>
      <c r="B123">
        <v>87</v>
      </c>
      <c r="C123" s="33"/>
      <c r="D123" s="33">
        <v>6</v>
      </c>
      <c r="E123">
        <f>Tabel4[[#This Row],[Stookolietoelage Met recht op verhoogde tegmoetkoming]]+Tabel4[[#This Row],[Stookolietoelage Met laag inkomen]]+Tabel4[[#This Row],[Stookolietoelage Met schuldbemiddeling]]</f>
        <v>93</v>
      </c>
      <c r="F123">
        <v>722</v>
      </c>
      <c r="G123" s="30" t="s">
        <v>103</v>
      </c>
      <c r="H123">
        <v>57</v>
      </c>
    </row>
    <row r="124" spans="1:8" x14ac:dyDescent="0.3">
      <c r="A124">
        <v>2017</v>
      </c>
      <c r="B124">
        <v>77</v>
      </c>
      <c r="C124" s="33"/>
      <c r="D124" s="33"/>
      <c r="E124" s="29">
        <f>Tabel4[[#This Row],[Stookolietoelage Met recht op verhoogde tegmoetkoming]]+Tabel4[[#This Row],[Stookolietoelage Met laag inkomen]]+Tabel4[[#This Row],[Stookolietoelage Met schuldbemiddeling]]</f>
        <v>77</v>
      </c>
      <c r="G124" s="30"/>
    </row>
    <row r="127" spans="1:8" ht="21" x14ac:dyDescent="0.4">
      <c r="A127" s="16" t="s">
        <v>949</v>
      </c>
    </row>
    <row r="128" spans="1:8" x14ac:dyDescent="0.3">
      <c r="A128" s="196" t="s">
        <v>135</v>
      </c>
    </row>
    <row r="129" spans="1:3" x14ac:dyDescent="0.3">
      <c r="A129" s="23" t="s">
        <v>905</v>
      </c>
    </row>
    <row r="131" spans="1:3" x14ac:dyDescent="0.3">
      <c r="A131" s="44"/>
    </row>
    <row r="132" spans="1:3" ht="15" thickBot="1" x14ac:dyDescent="0.35">
      <c r="A132" s="49" t="s">
        <v>95</v>
      </c>
      <c r="B132" s="49" t="s">
        <v>293</v>
      </c>
      <c r="C132" s="50" t="s">
        <v>377</v>
      </c>
    </row>
    <row r="133" spans="1:3" ht="15" thickBot="1" x14ac:dyDescent="0.35">
      <c r="A133" s="335">
        <v>2010</v>
      </c>
      <c r="B133" s="45">
        <v>260</v>
      </c>
      <c r="C133" s="46">
        <v>80</v>
      </c>
    </row>
    <row r="134" spans="1:3" ht="15" thickBot="1" x14ac:dyDescent="0.35">
      <c r="A134" s="335">
        <v>2011</v>
      </c>
      <c r="B134" s="45">
        <v>257</v>
      </c>
      <c r="C134" s="46">
        <v>126</v>
      </c>
    </row>
    <row r="135" spans="1:3" ht="15" thickBot="1" x14ac:dyDescent="0.35">
      <c r="A135" s="335">
        <v>2012</v>
      </c>
      <c r="B135" s="45">
        <v>222</v>
      </c>
      <c r="C135" s="46">
        <v>132</v>
      </c>
    </row>
    <row r="136" spans="1:3" ht="15" thickBot="1" x14ac:dyDescent="0.35">
      <c r="A136" s="335">
        <v>2013</v>
      </c>
      <c r="B136" s="45">
        <v>246</v>
      </c>
      <c r="C136" s="46">
        <v>155</v>
      </c>
    </row>
    <row r="137" spans="1:3" ht="15" thickBot="1" x14ac:dyDescent="0.35">
      <c r="A137" s="335">
        <v>2014</v>
      </c>
      <c r="B137" s="45">
        <v>239</v>
      </c>
      <c r="C137" s="46">
        <v>149</v>
      </c>
    </row>
    <row r="138" spans="1:3" ht="15" thickBot="1" x14ac:dyDescent="0.35">
      <c r="A138" s="335">
        <v>2015</v>
      </c>
      <c r="B138" s="45">
        <v>223</v>
      </c>
      <c r="C138" s="46">
        <v>140</v>
      </c>
    </row>
    <row r="139" spans="1:3" x14ac:dyDescent="0.3">
      <c r="A139" s="336">
        <v>2016</v>
      </c>
      <c r="B139" s="47">
        <v>212</v>
      </c>
      <c r="C139" s="48">
        <v>142</v>
      </c>
    </row>
    <row r="140" spans="1:3" x14ac:dyDescent="0.3">
      <c r="A140" s="336">
        <v>2017</v>
      </c>
      <c r="B140" s="47">
        <v>218</v>
      </c>
      <c r="C140" s="48">
        <v>132</v>
      </c>
    </row>
    <row r="142" spans="1:3" s="196" customFormat="1" x14ac:dyDescent="0.3"/>
    <row r="143" spans="1:3" s="196" customFormat="1" x14ac:dyDescent="0.3"/>
    <row r="144" spans="1:3" s="196" customFormat="1" x14ac:dyDescent="0.3"/>
    <row r="145" spans="1:4" s="196" customFormat="1" ht="21" x14ac:dyDescent="0.4">
      <c r="A145" s="16" t="s">
        <v>1021</v>
      </c>
    </row>
    <row r="146" spans="1:4" x14ac:dyDescent="0.3">
      <c r="A146" s="196" t="s">
        <v>135</v>
      </c>
    </row>
    <row r="147" spans="1:4" x14ac:dyDescent="0.3">
      <c r="A147" s="23" t="s">
        <v>905</v>
      </c>
    </row>
    <row r="149" spans="1:4" x14ac:dyDescent="0.3">
      <c r="A149" t="s">
        <v>46</v>
      </c>
      <c r="B149" s="1" t="s">
        <v>47</v>
      </c>
      <c r="C149" s="1" t="s">
        <v>651</v>
      </c>
      <c r="D149" s="1" t="s">
        <v>48</v>
      </c>
    </row>
    <row r="150" spans="1:4" x14ac:dyDescent="0.3">
      <c r="A150">
        <v>2010</v>
      </c>
      <c r="B150">
        <v>950</v>
      </c>
      <c r="D150">
        <v>132</v>
      </c>
    </row>
    <row r="151" spans="1:4" x14ac:dyDescent="0.3">
      <c r="A151">
        <v>2011</v>
      </c>
      <c r="B151">
        <v>1131</v>
      </c>
      <c r="D151">
        <v>156</v>
      </c>
    </row>
    <row r="152" spans="1:4" x14ac:dyDescent="0.3">
      <c r="A152">
        <v>2012</v>
      </c>
      <c r="B152">
        <v>1434</v>
      </c>
      <c r="D152">
        <v>160</v>
      </c>
    </row>
    <row r="153" spans="1:4" x14ac:dyDescent="0.3">
      <c r="A153">
        <v>2013</v>
      </c>
      <c r="B153">
        <v>1432</v>
      </c>
      <c r="D153">
        <v>164</v>
      </c>
    </row>
    <row r="154" spans="1:4" x14ac:dyDescent="0.3">
      <c r="A154">
        <v>2014</v>
      </c>
      <c r="C154">
        <v>1340</v>
      </c>
      <c r="D154">
        <v>177</v>
      </c>
    </row>
    <row r="155" spans="1:4" x14ac:dyDescent="0.3">
      <c r="A155">
        <v>2015</v>
      </c>
      <c r="C155">
        <v>1368</v>
      </c>
      <c r="D155">
        <v>174</v>
      </c>
    </row>
    <row r="156" spans="1:4" x14ac:dyDescent="0.3">
      <c r="A156">
        <v>2016</v>
      </c>
      <c r="C156">
        <v>1485</v>
      </c>
      <c r="D156">
        <v>197</v>
      </c>
    </row>
    <row r="157" spans="1:4" s="196" customFormat="1" x14ac:dyDescent="0.3">
      <c r="A157" s="196">
        <v>2017</v>
      </c>
      <c r="C157" s="196">
        <v>1253</v>
      </c>
      <c r="D157" s="196">
        <v>179</v>
      </c>
    </row>
    <row r="160" spans="1:4" ht="21" x14ac:dyDescent="0.4">
      <c r="A160" s="16" t="s">
        <v>1022</v>
      </c>
    </row>
    <row r="161" spans="1:6" x14ac:dyDescent="0.3">
      <c r="A161" s="196" t="s">
        <v>135</v>
      </c>
    </row>
    <row r="162" spans="1:6" x14ac:dyDescent="0.3">
      <c r="A162" s="23" t="s">
        <v>905</v>
      </c>
    </row>
    <row r="164" spans="1:6" ht="43.2" x14ac:dyDescent="0.3">
      <c r="A164" s="12" t="s">
        <v>95</v>
      </c>
      <c r="B164" s="128" t="s">
        <v>49</v>
      </c>
      <c r="C164" s="128" t="s">
        <v>50</v>
      </c>
      <c r="D164" s="128" t="s">
        <v>51</v>
      </c>
      <c r="E164" s="168" t="s">
        <v>631</v>
      </c>
      <c r="F164" s="170" t="s">
        <v>632</v>
      </c>
    </row>
    <row r="165" spans="1:6" x14ac:dyDescent="0.3">
      <c r="A165" s="10">
        <v>2011</v>
      </c>
      <c r="B165" s="169">
        <v>37164</v>
      </c>
      <c r="C165" s="10">
        <v>2099</v>
      </c>
      <c r="D165" s="10"/>
      <c r="E165" s="14">
        <f>Tabel35[[#This Row],[Aantal verkochte warme maaltijden aan huis]]/365</f>
        <v>101.81917808219178</v>
      </c>
      <c r="F165" s="171">
        <f>Tabel35[[#This Row],[Aantal verkochte diepvriesmaaltijden aan huis]]/365</f>
        <v>5.7506849315068491</v>
      </c>
    </row>
    <row r="166" spans="1:6" x14ac:dyDescent="0.3">
      <c r="A166" s="11">
        <v>2012</v>
      </c>
      <c r="B166" s="167">
        <v>36714</v>
      </c>
      <c r="C166" s="11">
        <v>2963</v>
      </c>
      <c r="D166" s="11"/>
      <c r="E166" s="14">
        <f>Tabel35[[#This Row],[Aantal verkochte warme maaltijden aan huis]]/365</f>
        <v>100.58630136986301</v>
      </c>
      <c r="F166" s="171">
        <f>Tabel35[[#This Row],[Aantal verkochte diepvriesmaaltijden aan huis]]/365</f>
        <v>8.117808219178082</v>
      </c>
    </row>
    <row r="167" spans="1:6" x14ac:dyDescent="0.3">
      <c r="A167" s="10">
        <v>2013</v>
      </c>
      <c r="B167" s="169">
        <v>38309</v>
      </c>
      <c r="C167" s="10">
        <v>3199</v>
      </c>
      <c r="D167" s="10">
        <v>330</v>
      </c>
      <c r="E167" s="14">
        <f>Tabel35[[#This Row],[Aantal verkochte warme maaltijden aan huis]]/365</f>
        <v>104.95616438356164</v>
      </c>
      <c r="F167" s="171">
        <f>Tabel35[[#This Row],[Aantal verkochte diepvriesmaaltijden aan huis]]/365</f>
        <v>8.7643835616438359</v>
      </c>
    </row>
    <row r="168" spans="1:6" x14ac:dyDescent="0.3">
      <c r="A168" s="11">
        <v>2014</v>
      </c>
      <c r="B168" s="167">
        <v>38303</v>
      </c>
      <c r="C168" s="11">
        <v>2887</v>
      </c>
      <c r="D168" s="11">
        <v>292</v>
      </c>
      <c r="E168" s="14">
        <f>Tabel35[[#This Row],[Aantal verkochte warme maaltijden aan huis]]/365</f>
        <v>104.93972602739726</v>
      </c>
      <c r="F168" s="171">
        <f>Tabel35[[#This Row],[Aantal verkochte diepvriesmaaltijden aan huis]]/365</f>
        <v>7.9095890410958907</v>
      </c>
    </row>
    <row r="169" spans="1:6" x14ac:dyDescent="0.3">
      <c r="A169" s="10">
        <v>2015</v>
      </c>
      <c r="B169" s="169">
        <v>32828</v>
      </c>
      <c r="C169" s="10">
        <v>1520</v>
      </c>
      <c r="D169" s="10">
        <v>246</v>
      </c>
      <c r="E169" s="14">
        <f>Tabel35[[#This Row],[Aantal verkochte warme maaltijden aan huis]]/365</f>
        <v>89.939726027397256</v>
      </c>
      <c r="F169" s="171">
        <f>Tabel35[[#This Row],[Aantal verkochte diepvriesmaaltijden aan huis]]/365</f>
        <v>4.1643835616438354</v>
      </c>
    </row>
    <row r="170" spans="1:6" x14ac:dyDescent="0.3">
      <c r="A170" s="11">
        <v>2016</v>
      </c>
      <c r="B170" s="167">
        <v>27682</v>
      </c>
      <c r="C170" s="11">
        <v>1434</v>
      </c>
      <c r="D170" s="11">
        <v>197</v>
      </c>
      <c r="E170" s="14">
        <f>Tabel35[[#This Row],[Aantal verkochte warme maaltijden aan huis]]/365</f>
        <v>75.841095890410955</v>
      </c>
      <c r="F170" s="171">
        <f>Tabel35[[#This Row],[Aantal verkochte diepvriesmaaltijden aan huis]]/365</f>
        <v>3.9287671232876713</v>
      </c>
    </row>
    <row r="175" spans="1:6" ht="21" x14ac:dyDescent="0.4">
      <c r="A175" s="16" t="s">
        <v>780</v>
      </c>
    </row>
    <row r="176" spans="1:6" x14ac:dyDescent="0.3">
      <c r="A176" t="s">
        <v>135</v>
      </c>
    </row>
    <row r="177" spans="1:8" x14ac:dyDescent="0.3">
      <c r="A177" t="s">
        <v>136</v>
      </c>
    </row>
    <row r="178" spans="1:8" s="196" customFormat="1" x14ac:dyDescent="0.3"/>
    <row r="179" spans="1:8" ht="43.2" x14ac:dyDescent="0.3">
      <c r="A179" s="1" t="s">
        <v>95</v>
      </c>
      <c r="B179" s="1" t="s">
        <v>18</v>
      </c>
      <c r="C179" s="1" t="s">
        <v>24</v>
      </c>
      <c r="D179" s="1" t="s">
        <v>19</v>
      </c>
      <c r="E179" s="1" t="s">
        <v>20</v>
      </c>
      <c r="F179" s="1" t="s">
        <v>21</v>
      </c>
      <c r="G179" s="1" t="s">
        <v>22</v>
      </c>
      <c r="H179" s="1" t="s">
        <v>23</v>
      </c>
    </row>
    <row r="180" spans="1:8" x14ac:dyDescent="0.3">
      <c r="A180">
        <v>2014</v>
      </c>
      <c r="B180">
        <v>12</v>
      </c>
      <c r="C180">
        <v>12</v>
      </c>
      <c r="D180">
        <v>20</v>
      </c>
      <c r="E180">
        <v>11</v>
      </c>
      <c r="F180">
        <v>14</v>
      </c>
      <c r="G180">
        <v>17</v>
      </c>
      <c r="H180">
        <v>21</v>
      </c>
    </row>
    <row r="181" spans="1:8" x14ac:dyDescent="0.3">
      <c r="A181">
        <v>2015</v>
      </c>
      <c r="B181">
        <v>20</v>
      </c>
      <c r="C181">
        <v>22</v>
      </c>
      <c r="D181">
        <v>18</v>
      </c>
      <c r="E181">
        <v>5</v>
      </c>
      <c r="F181">
        <v>12</v>
      </c>
      <c r="G181">
        <v>9</v>
      </c>
      <c r="H181">
        <v>30</v>
      </c>
    </row>
    <row r="182" spans="1:8" x14ac:dyDescent="0.3">
      <c r="A182">
        <v>2016</v>
      </c>
      <c r="B182">
        <v>20</v>
      </c>
      <c r="C182">
        <v>28</v>
      </c>
      <c r="D182">
        <v>31</v>
      </c>
      <c r="E182">
        <v>4</v>
      </c>
      <c r="F182">
        <v>12</v>
      </c>
      <c r="G182">
        <v>15</v>
      </c>
      <c r="H182">
        <v>33</v>
      </c>
    </row>
    <row r="183" spans="1:8" x14ac:dyDescent="0.3">
      <c r="A183">
        <v>2017</v>
      </c>
      <c r="B183">
        <v>23</v>
      </c>
      <c r="C183">
        <v>28</v>
      </c>
      <c r="D183">
        <v>12</v>
      </c>
      <c r="E183">
        <v>3</v>
      </c>
      <c r="F183">
        <v>9</v>
      </c>
      <c r="G183">
        <v>37</v>
      </c>
      <c r="H183">
        <v>27</v>
      </c>
    </row>
  </sheetData>
  <pageMargins left="0.7" right="0.7" top="0.75" bottom="0.75" header="0.3" footer="0.3"/>
  <pageSetup paperSize="9"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63"/>
  <sheetViews>
    <sheetView topLeftCell="A139" zoomScale="110" zoomScaleNormal="110" workbookViewId="0">
      <selection activeCell="A151" sqref="A151:A153"/>
    </sheetView>
  </sheetViews>
  <sheetFormatPr defaultRowHeight="14.4" x14ac:dyDescent="0.3"/>
  <cols>
    <col min="1" max="1" width="35.33203125" customWidth="1"/>
    <col min="2" max="2" width="27.88671875" customWidth="1"/>
    <col min="3" max="3" width="26.6640625" customWidth="1"/>
    <col min="4" max="4" width="21.109375" customWidth="1"/>
    <col min="5" max="5" width="23.44140625" customWidth="1"/>
    <col min="6" max="16" width="15.6640625" customWidth="1"/>
    <col min="17" max="17" width="15.33203125" customWidth="1"/>
    <col min="18" max="18" width="15.44140625" customWidth="1"/>
    <col min="19" max="19" width="15.5546875" customWidth="1"/>
  </cols>
  <sheetData>
    <row r="2" spans="1:5" ht="21" x14ac:dyDescent="0.35">
      <c r="A2" s="16" t="s">
        <v>124</v>
      </c>
    </row>
    <row r="3" spans="1:5" ht="15" x14ac:dyDescent="0.25">
      <c r="A3" t="s">
        <v>950</v>
      </c>
    </row>
    <row r="4" spans="1:5" ht="15" x14ac:dyDescent="0.25">
      <c r="A4" t="s">
        <v>137</v>
      </c>
    </row>
    <row r="5" spans="1:5" s="196" customFormat="1" ht="15" x14ac:dyDescent="0.25"/>
    <row r="6" spans="1:5" ht="15" x14ac:dyDescent="0.25">
      <c r="A6" t="s">
        <v>95</v>
      </c>
      <c r="B6" t="s">
        <v>126</v>
      </c>
      <c r="C6" t="s">
        <v>127</v>
      </c>
      <c r="D6" t="s">
        <v>128</v>
      </c>
      <c r="E6" t="s">
        <v>134</v>
      </c>
    </row>
    <row r="7" spans="1:5" ht="15" x14ac:dyDescent="0.25">
      <c r="A7">
        <v>2010</v>
      </c>
      <c r="B7">
        <v>461</v>
      </c>
      <c r="C7" s="201">
        <v>0.53</v>
      </c>
      <c r="D7" s="201">
        <v>0.41</v>
      </c>
      <c r="E7" s="201">
        <v>0.37</v>
      </c>
    </row>
    <row r="8" spans="1:5" ht="15" x14ac:dyDescent="0.25">
      <c r="A8">
        <v>2011</v>
      </c>
      <c r="B8">
        <v>428</v>
      </c>
      <c r="C8" s="201">
        <v>0.46</v>
      </c>
      <c r="D8" s="201">
        <v>0.42</v>
      </c>
      <c r="E8" s="201">
        <v>0.38</v>
      </c>
    </row>
    <row r="9" spans="1:5" ht="15" x14ac:dyDescent="0.25">
      <c r="A9">
        <v>2012</v>
      </c>
      <c r="B9">
        <v>448</v>
      </c>
      <c r="C9" s="201">
        <v>0.45</v>
      </c>
      <c r="D9" s="201">
        <v>0.42</v>
      </c>
      <c r="E9" s="201">
        <v>0.39</v>
      </c>
    </row>
    <row r="10" spans="1:5" ht="15" x14ac:dyDescent="0.25">
      <c r="A10">
        <v>2013</v>
      </c>
      <c r="B10">
        <v>472</v>
      </c>
      <c r="C10" s="201">
        <v>0.48</v>
      </c>
      <c r="D10" s="201">
        <v>0.44</v>
      </c>
      <c r="E10" s="201">
        <v>0.4</v>
      </c>
    </row>
    <row r="11" spans="1:5" ht="15" x14ac:dyDescent="0.25">
      <c r="A11">
        <v>2014</v>
      </c>
      <c r="B11">
        <v>424</v>
      </c>
      <c r="C11" s="201">
        <v>0.47</v>
      </c>
      <c r="D11" s="201">
        <v>0.44</v>
      </c>
      <c r="E11" s="201">
        <v>0.41</v>
      </c>
    </row>
    <row r="12" spans="1:5" ht="15" x14ac:dyDescent="0.25">
      <c r="A12">
        <v>2015</v>
      </c>
      <c r="B12">
        <v>461</v>
      </c>
      <c r="C12" s="201">
        <v>0.52</v>
      </c>
      <c r="D12" s="201">
        <v>0.45</v>
      </c>
      <c r="E12" s="201">
        <v>0.42</v>
      </c>
    </row>
    <row r="13" spans="1:5" ht="15" x14ac:dyDescent="0.25">
      <c r="A13">
        <v>2016</v>
      </c>
      <c r="B13">
        <v>421</v>
      </c>
      <c r="C13" s="201">
        <v>0.48</v>
      </c>
      <c r="D13" s="201">
        <v>0.46</v>
      </c>
      <c r="E13" s="201">
        <v>0.42</v>
      </c>
    </row>
    <row r="15" spans="1:5" s="196" customFormat="1" ht="15" x14ac:dyDescent="0.25"/>
    <row r="16" spans="1:5" s="196" customFormat="1" ht="21" x14ac:dyDescent="0.35">
      <c r="A16" s="16" t="s">
        <v>954</v>
      </c>
    </row>
    <row r="17" spans="1:3" s="196" customFormat="1" ht="15" x14ac:dyDescent="0.25">
      <c r="A17" s="183" t="s">
        <v>957</v>
      </c>
    </row>
    <row r="18" spans="1:3" s="196" customFormat="1" ht="15" x14ac:dyDescent="0.25">
      <c r="A18" s="196" t="s">
        <v>950</v>
      </c>
    </row>
    <row r="19" spans="1:3" s="196" customFormat="1" ht="15" x14ac:dyDescent="0.25">
      <c r="A19" s="196" t="s">
        <v>137</v>
      </c>
    </row>
    <row r="21" spans="1:3" ht="15" x14ac:dyDescent="0.25">
      <c r="A21" t="s">
        <v>958</v>
      </c>
      <c r="B21" t="s">
        <v>961</v>
      </c>
      <c r="C21" t="s">
        <v>962</v>
      </c>
    </row>
    <row r="22" spans="1:3" ht="15" x14ac:dyDescent="0.25">
      <c r="A22" t="s">
        <v>110</v>
      </c>
      <c r="B22" s="175">
        <v>0.08</v>
      </c>
      <c r="C22" s="175">
        <v>0.8</v>
      </c>
    </row>
    <row r="23" spans="1:3" ht="15" x14ac:dyDescent="0.25">
      <c r="A23" t="s">
        <v>668</v>
      </c>
      <c r="B23" s="175">
        <v>0.12</v>
      </c>
      <c r="C23" s="175">
        <v>0.71</v>
      </c>
    </row>
    <row r="24" spans="1:3" s="196" customFormat="1" ht="15" x14ac:dyDescent="0.25"/>
    <row r="25" spans="1:3" s="196" customFormat="1" ht="15" x14ac:dyDescent="0.25"/>
    <row r="26" spans="1:3" s="196" customFormat="1" ht="21" x14ac:dyDescent="0.35">
      <c r="A26" s="16" t="s">
        <v>955</v>
      </c>
    </row>
    <row r="27" spans="1:3" s="196" customFormat="1" ht="15" x14ac:dyDescent="0.25">
      <c r="A27" s="183" t="s">
        <v>956</v>
      </c>
    </row>
    <row r="28" spans="1:3" s="196" customFormat="1" ht="15" x14ac:dyDescent="0.25">
      <c r="A28" s="196" t="s">
        <v>950</v>
      </c>
    </row>
    <row r="29" spans="1:3" ht="15" x14ac:dyDescent="0.25">
      <c r="A29" s="196" t="s">
        <v>137</v>
      </c>
    </row>
    <row r="31" spans="1:3" ht="15" x14ac:dyDescent="0.25">
      <c r="A31" s="196" t="s">
        <v>958</v>
      </c>
      <c r="B31" s="196" t="s">
        <v>951</v>
      </c>
      <c r="C31" s="196" t="s">
        <v>953</v>
      </c>
    </row>
    <row r="32" spans="1:3" ht="15" x14ac:dyDescent="0.25">
      <c r="A32" s="196" t="s">
        <v>110</v>
      </c>
      <c r="B32" s="175">
        <v>0.06</v>
      </c>
      <c r="C32" s="175">
        <v>0.74</v>
      </c>
    </row>
    <row r="33" spans="1:19" ht="15" x14ac:dyDescent="0.25">
      <c r="A33" t="s">
        <v>668</v>
      </c>
      <c r="B33" s="175">
        <v>0.09</v>
      </c>
      <c r="C33" s="233">
        <v>0.69</v>
      </c>
    </row>
    <row r="39" spans="1:19" ht="21" x14ac:dyDescent="0.35">
      <c r="A39" s="16" t="s">
        <v>1132</v>
      </c>
    </row>
    <row r="40" spans="1:19" ht="15" x14ac:dyDescent="0.25">
      <c r="A40" t="s">
        <v>1133</v>
      </c>
    </row>
    <row r="41" spans="1:19" ht="15" x14ac:dyDescent="0.25">
      <c r="A41" t="s">
        <v>1115</v>
      </c>
    </row>
    <row r="43" spans="1:19" ht="75" x14ac:dyDescent="0.25">
      <c r="A43" s="1" t="s">
        <v>1127</v>
      </c>
      <c r="B43" s="1" t="s">
        <v>1128</v>
      </c>
      <c r="C43" s="1" t="s">
        <v>1129</v>
      </c>
      <c r="D43" s="1" t="s">
        <v>1130</v>
      </c>
      <c r="E43" s="1" t="s">
        <v>1131</v>
      </c>
      <c r="F43" s="1" t="s">
        <v>1116</v>
      </c>
      <c r="G43" s="1" t="s">
        <v>1117</v>
      </c>
      <c r="H43" s="1" t="s">
        <v>1118</v>
      </c>
      <c r="I43" s="1" t="s">
        <v>1119</v>
      </c>
      <c r="J43" s="1" t="s">
        <v>1120</v>
      </c>
      <c r="K43" s="228" t="s">
        <v>1121</v>
      </c>
      <c r="L43" s="228" t="s">
        <v>1122</v>
      </c>
      <c r="M43" s="228" t="s">
        <v>1123</v>
      </c>
      <c r="N43" s="228" t="s">
        <v>1124</v>
      </c>
      <c r="O43" s="228" t="s">
        <v>1125</v>
      </c>
      <c r="P43" s="228" t="s">
        <v>1126</v>
      </c>
      <c r="Q43" s="228" t="s">
        <v>1174</v>
      </c>
      <c r="R43" s="228" t="s">
        <v>1175</v>
      </c>
      <c r="S43" s="228" t="s">
        <v>1176</v>
      </c>
    </row>
    <row r="44" spans="1:19" ht="15" x14ac:dyDescent="0.25">
      <c r="A44" s="196">
        <v>2004</v>
      </c>
      <c r="B44" s="229">
        <v>18538</v>
      </c>
      <c r="C44" s="229">
        <v>322</v>
      </c>
      <c r="D44" s="229">
        <v>3774</v>
      </c>
      <c r="E44" s="229">
        <v>21</v>
      </c>
      <c r="F44" s="229">
        <v>3363</v>
      </c>
      <c r="G44" s="229">
        <v>22</v>
      </c>
      <c r="H44" s="195">
        <f>Tabel586[[#This Row],[Harelbeke Belgen]]+Tabel586[[#This Row],[Harelbeke niet Belgen]]</f>
        <v>18860</v>
      </c>
      <c r="I44" s="195">
        <f>Tabel586[[#This Row],[Bavikhove Belgen]]+Tabel586[[#This Row],[Bavikhove niet Belgen]]</f>
        <v>3795</v>
      </c>
      <c r="J44" s="195">
        <f>Tabel586[[#This Row],[Hulste Belgen]]+Tabel586[[#This Row],[Hulste niet Belgen]]</f>
        <v>3385</v>
      </c>
      <c r="K44" s="230">
        <f>Tabel586[[#This Row],[Harelbeke niet Belgen]]+Tabel586[[#This Row],[Bavikhove niet Belgen]]+Tabel586[[#This Row],[Hulste niet Belgen]]</f>
        <v>365</v>
      </c>
      <c r="L44" s="230">
        <f>Tabel586[[#This Row],[Harelbeke Belgen]]+Tabel586[[#This Row],[Harelbeke niet Belgen]]+Tabel586[[#This Row],[Bavikhove Belgen]]+Tabel586[[#This Row],[Bavikhove niet Belgen]]+Tabel586[[#This Row],[Hulste Belgen]]+Tabel586[[#This Row],[Hulste niet Belgen]]</f>
        <v>26040</v>
      </c>
      <c r="M44" s="231">
        <f>Tabel586[[#This Row],[Totaal niet Belgen]]/Tabel586[[#This Row],[Totaal aantal inwoners]]</f>
        <v>1.401689708141321E-2</v>
      </c>
      <c r="N44" s="210">
        <f>Tabel586[[#This Row],[Totaal Deelgemeente Harelbeke]]/Tabel586[[#This Row],[Totaal aantal inwoners]]</f>
        <v>0.72427035330261136</v>
      </c>
      <c r="O44" s="210">
        <f>Tabel586[[#This Row],[Totaal deelgemeente Bavikhove]]/Tabel586[[#This Row],[Totaal aantal inwoners]]</f>
        <v>0.14573732718894009</v>
      </c>
      <c r="P44" s="210">
        <f>Tabel586[[#This Row],[Totaal deelgemeente Hulste]]/Tabel586[[#This Row],[Totaal aantal inwoners]]</f>
        <v>0.12999231950844853</v>
      </c>
      <c r="Q44" s="231"/>
      <c r="R44" s="231"/>
      <c r="S44" s="231"/>
    </row>
    <row r="45" spans="1:19" ht="15" x14ac:dyDescent="0.25">
      <c r="A45" s="196">
        <v>2005</v>
      </c>
      <c r="B45" s="229">
        <v>18576</v>
      </c>
      <c r="C45" s="229">
        <v>342</v>
      </c>
      <c r="D45" s="229">
        <v>3820</v>
      </c>
      <c r="E45" s="229">
        <v>15</v>
      </c>
      <c r="F45" s="229">
        <v>3387</v>
      </c>
      <c r="G45" s="229">
        <v>30</v>
      </c>
      <c r="H45" s="195">
        <f>Tabel586[[#This Row],[Harelbeke Belgen]]+Tabel586[[#This Row],[Harelbeke niet Belgen]]</f>
        <v>18918</v>
      </c>
      <c r="I45" s="195">
        <f>Tabel586[[#This Row],[Bavikhove Belgen]]+Tabel586[[#This Row],[Bavikhove niet Belgen]]</f>
        <v>3835</v>
      </c>
      <c r="J45" s="195">
        <f>Tabel586[[#This Row],[Hulste Belgen]]+Tabel586[[#This Row],[Hulste niet Belgen]]</f>
        <v>3417</v>
      </c>
      <c r="K45" s="230">
        <f>Tabel586[[#This Row],[Harelbeke niet Belgen]]+Tabel586[[#This Row],[Bavikhove niet Belgen]]+Tabel586[[#This Row],[Hulste niet Belgen]]</f>
        <v>387</v>
      </c>
      <c r="L45" s="230">
        <f>Tabel586[[#This Row],[Harelbeke Belgen]]+Tabel586[[#This Row],[Harelbeke niet Belgen]]+Tabel586[[#This Row],[Bavikhove Belgen]]+Tabel586[[#This Row],[Bavikhove niet Belgen]]+Tabel586[[#This Row],[Hulste Belgen]]+Tabel586[[#This Row],[Hulste niet Belgen]]</f>
        <v>26170</v>
      </c>
      <c r="M45" s="231">
        <f>Tabel586[[#This Row],[Totaal niet Belgen]]/Tabel586[[#This Row],[Totaal aantal inwoners]]</f>
        <v>1.4787925105082155E-2</v>
      </c>
      <c r="N45" s="210">
        <f>Tabel586[[#This Row],[Totaal Deelgemeente Harelbeke]]/Tabel586[[#This Row],[Totaal aantal inwoners]]</f>
        <v>0.722888803974016</v>
      </c>
      <c r="O45" s="210">
        <f>Tabel586[[#This Row],[Totaal deelgemeente Bavikhove]]/Tabel586[[#This Row],[Totaal aantal inwoners]]</f>
        <v>0.14654184180359189</v>
      </c>
      <c r="P45" s="210">
        <f>Tabel586[[#This Row],[Totaal deelgemeente Hulste]]/Tabel586[[#This Row],[Totaal aantal inwoners]]</f>
        <v>0.13056935422239205</v>
      </c>
      <c r="Q45" s="231"/>
      <c r="R45" s="231"/>
      <c r="S45" s="231"/>
    </row>
    <row r="46" spans="1:19" ht="15" x14ac:dyDescent="0.25">
      <c r="A46" s="196">
        <v>2006</v>
      </c>
      <c r="B46" s="229">
        <v>18557</v>
      </c>
      <c r="C46" s="229">
        <v>356</v>
      </c>
      <c r="D46" s="229">
        <v>3860</v>
      </c>
      <c r="E46" s="229">
        <v>19</v>
      </c>
      <c r="F46" s="229">
        <v>3462</v>
      </c>
      <c r="G46" s="229">
        <v>37</v>
      </c>
      <c r="H46" s="195">
        <f>Tabel586[[#This Row],[Harelbeke Belgen]]+Tabel586[[#This Row],[Harelbeke niet Belgen]]</f>
        <v>18913</v>
      </c>
      <c r="I46" s="195">
        <f>Tabel586[[#This Row],[Bavikhove Belgen]]+Tabel586[[#This Row],[Bavikhove niet Belgen]]</f>
        <v>3879</v>
      </c>
      <c r="J46" s="195">
        <f>Tabel586[[#This Row],[Hulste Belgen]]+Tabel586[[#This Row],[Hulste niet Belgen]]</f>
        <v>3499</v>
      </c>
      <c r="K46" s="230">
        <f>Tabel586[[#This Row],[Harelbeke niet Belgen]]+Tabel586[[#This Row],[Bavikhove niet Belgen]]+Tabel586[[#This Row],[Hulste niet Belgen]]</f>
        <v>412</v>
      </c>
      <c r="L46" s="230">
        <f>Tabel586[[#This Row],[Harelbeke Belgen]]+Tabel586[[#This Row],[Harelbeke niet Belgen]]+Tabel586[[#This Row],[Bavikhove Belgen]]+Tabel586[[#This Row],[Bavikhove niet Belgen]]+Tabel586[[#This Row],[Hulste Belgen]]+Tabel586[[#This Row],[Hulste niet Belgen]]</f>
        <v>26291</v>
      </c>
      <c r="M46" s="231">
        <f>Tabel586[[#This Row],[Totaal niet Belgen]]/Tabel586[[#This Row],[Totaal aantal inwoners]]</f>
        <v>1.5670761857669926E-2</v>
      </c>
      <c r="N46" s="210">
        <f>Tabel586[[#This Row],[Totaal Deelgemeente Harelbeke]]/Tabel586[[#This Row],[Totaal aantal inwoners]]</f>
        <v>0.71937164809250309</v>
      </c>
      <c r="O46" s="210">
        <f>Tabel586[[#This Row],[Totaal deelgemeente Bavikhove]]/Tabel586[[#This Row],[Totaal aantal inwoners]]</f>
        <v>0.14754098360655737</v>
      </c>
      <c r="P46" s="210">
        <f>Tabel586[[#This Row],[Totaal deelgemeente Hulste]]/Tabel586[[#This Row],[Totaal aantal inwoners]]</f>
        <v>0.13308736830093948</v>
      </c>
      <c r="Q46" s="231"/>
      <c r="R46" s="231"/>
      <c r="S46" s="231"/>
    </row>
    <row r="47" spans="1:19" ht="15" x14ac:dyDescent="0.25">
      <c r="A47" s="196">
        <v>2007</v>
      </c>
      <c r="B47" s="232">
        <v>18593</v>
      </c>
      <c r="C47" s="232">
        <v>364</v>
      </c>
      <c r="D47" s="232">
        <v>3860</v>
      </c>
      <c r="E47" s="232">
        <v>38</v>
      </c>
      <c r="F47" s="232">
        <v>3436</v>
      </c>
      <c r="G47" s="232">
        <v>41</v>
      </c>
      <c r="H47" s="195">
        <f>Tabel586[[#This Row],[Harelbeke Belgen]]+Tabel586[[#This Row],[Harelbeke niet Belgen]]</f>
        <v>18957</v>
      </c>
      <c r="I47" s="195">
        <f>Tabel586[[#This Row],[Bavikhove Belgen]]+Tabel586[[#This Row],[Bavikhove niet Belgen]]</f>
        <v>3898</v>
      </c>
      <c r="J47" s="195">
        <f>Tabel586[[#This Row],[Hulste Belgen]]+Tabel586[[#This Row],[Hulste niet Belgen]]</f>
        <v>3477</v>
      </c>
      <c r="K47" s="230">
        <f>Tabel586[[#This Row],[Harelbeke niet Belgen]]+Tabel586[[#This Row],[Bavikhove niet Belgen]]+Tabel586[[#This Row],[Hulste niet Belgen]]</f>
        <v>443</v>
      </c>
      <c r="L47" s="230">
        <f>Tabel586[[#This Row],[Harelbeke Belgen]]+Tabel586[[#This Row],[Harelbeke niet Belgen]]+Tabel586[[#This Row],[Bavikhove Belgen]]+Tabel586[[#This Row],[Bavikhove niet Belgen]]+Tabel586[[#This Row],[Hulste Belgen]]+Tabel586[[#This Row],[Hulste niet Belgen]]</f>
        <v>26332</v>
      </c>
      <c r="M47" s="231">
        <f>Tabel586[[#This Row],[Totaal niet Belgen]]/Tabel586[[#This Row],[Totaal aantal inwoners]]</f>
        <v>1.6823636639829866E-2</v>
      </c>
      <c r="N47" s="210">
        <f>Tabel586[[#This Row],[Totaal Deelgemeente Harelbeke]]/Tabel586[[#This Row],[Totaal aantal inwoners]]</f>
        <v>0.71992252772292264</v>
      </c>
      <c r="O47" s="210">
        <f>Tabel586[[#This Row],[Totaal deelgemeente Bavikhove]]/Tabel586[[#This Row],[Totaal aantal inwoners]]</f>
        <v>0.14803281178793862</v>
      </c>
      <c r="P47" s="210">
        <f>Tabel586[[#This Row],[Totaal deelgemeente Hulste]]/Tabel586[[#This Row],[Totaal aantal inwoners]]</f>
        <v>0.13204466048913868</v>
      </c>
      <c r="Q47" s="231"/>
      <c r="R47" s="231"/>
      <c r="S47" s="231"/>
    </row>
    <row r="48" spans="1:19" ht="15" x14ac:dyDescent="0.25">
      <c r="A48" s="196">
        <v>2008</v>
      </c>
      <c r="B48" s="232">
        <v>18686</v>
      </c>
      <c r="C48" s="232">
        <v>415</v>
      </c>
      <c r="D48" s="232">
        <v>3880</v>
      </c>
      <c r="E48" s="232">
        <v>25</v>
      </c>
      <c r="F48" s="232">
        <v>3403</v>
      </c>
      <c r="G48" s="232">
        <v>53</v>
      </c>
      <c r="H48" s="195">
        <f>Tabel586[[#This Row],[Harelbeke Belgen]]+Tabel586[[#This Row],[Harelbeke niet Belgen]]</f>
        <v>19101</v>
      </c>
      <c r="I48" s="195">
        <f>Tabel586[[#This Row],[Bavikhove Belgen]]+Tabel586[[#This Row],[Bavikhove niet Belgen]]</f>
        <v>3905</v>
      </c>
      <c r="J48" s="195">
        <f>Tabel586[[#This Row],[Hulste Belgen]]+Tabel586[[#This Row],[Hulste niet Belgen]]</f>
        <v>3456</v>
      </c>
      <c r="K48" s="230">
        <f>Tabel586[[#This Row],[Harelbeke niet Belgen]]+Tabel586[[#This Row],[Bavikhove niet Belgen]]+Tabel586[[#This Row],[Hulste niet Belgen]]</f>
        <v>493</v>
      </c>
      <c r="L48" s="230">
        <f>Tabel586[[#This Row],[Harelbeke Belgen]]+Tabel586[[#This Row],[Harelbeke niet Belgen]]+Tabel586[[#This Row],[Bavikhove Belgen]]+Tabel586[[#This Row],[Bavikhove niet Belgen]]+Tabel586[[#This Row],[Hulste Belgen]]+Tabel586[[#This Row],[Hulste niet Belgen]]</f>
        <v>26462</v>
      </c>
      <c r="M48" s="231">
        <f>Tabel586[[#This Row],[Totaal niet Belgen]]/Tabel586[[#This Row],[Totaal aantal inwoners]]</f>
        <v>1.8630489003098782E-2</v>
      </c>
      <c r="N48" s="210">
        <f>Tabel586[[#This Row],[Totaal Deelgemeente Harelbeke]]/Tabel586[[#This Row],[Totaal aantal inwoners]]</f>
        <v>0.72182752626407676</v>
      </c>
      <c r="O48" s="210">
        <f>Tabel586[[#This Row],[Totaal deelgemeente Bavikhove]]/Tabel586[[#This Row],[Totaal aantal inwoners]]</f>
        <v>0.14757010052150255</v>
      </c>
      <c r="P48" s="210">
        <f>Tabel586[[#This Row],[Totaal deelgemeente Hulste]]/Tabel586[[#This Row],[Totaal aantal inwoners]]</f>
        <v>0.13060237321442067</v>
      </c>
      <c r="Q48" s="231"/>
      <c r="R48" s="231"/>
      <c r="S48" s="231"/>
    </row>
    <row r="49" spans="1:19" ht="15" x14ac:dyDescent="0.25">
      <c r="A49" s="196">
        <v>2009</v>
      </c>
      <c r="B49" s="229">
        <v>18742</v>
      </c>
      <c r="C49" s="229">
        <v>482</v>
      </c>
      <c r="D49" s="229">
        <v>3877</v>
      </c>
      <c r="E49" s="229">
        <v>41</v>
      </c>
      <c r="F49" s="229">
        <v>3371</v>
      </c>
      <c r="G49" s="229">
        <v>65</v>
      </c>
      <c r="H49" s="195">
        <f>Tabel586[[#This Row],[Harelbeke Belgen]]+Tabel586[[#This Row],[Harelbeke niet Belgen]]</f>
        <v>19224</v>
      </c>
      <c r="I49" s="195">
        <f>Tabel586[[#This Row],[Bavikhove Belgen]]+Tabel586[[#This Row],[Bavikhove niet Belgen]]</f>
        <v>3918</v>
      </c>
      <c r="J49" s="195">
        <f>Tabel586[[#This Row],[Hulste Belgen]]+Tabel586[[#This Row],[Hulste niet Belgen]]</f>
        <v>3436</v>
      </c>
      <c r="K49" s="230">
        <f>Tabel586[[#This Row],[Harelbeke niet Belgen]]+Tabel586[[#This Row],[Bavikhove niet Belgen]]+Tabel586[[#This Row],[Hulste niet Belgen]]</f>
        <v>588</v>
      </c>
      <c r="L49" s="230">
        <f>Tabel586[[#This Row],[Harelbeke Belgen]]+Tabel586[[#This Row],[Harelbeke niet Belgen]]+Tabel586[[#This Row],[Bavikhove Belgen]]+Tabel586[[#This Row],[Bavikhove niet Belgen]]+Tabel586[[#This Row],[Hulste Belgen]]+Tabel586[[#This Row],[Hulste niet Belgen]]</f>
        <v>26578</v>
      </c>
      <c r="M49" s="231">
        <f>Tabel586[[#This Row],[Totaal niet Belgen]]/Tabel586[[#This Row],[Totaal aantal inwoners]]</f>
        <v>2.2123560839792309E-2</v>
      </c>
      <c r="N49" s="210">
        <f>Tabel586[[#This Row],[Totaal Deelgemeente Harelbeke]]/Tabel586[[#This Row],[Totaal aantal inwoners]]</f>
        <v>0.72330498908871999</v>
      </c>
      <c r="O49" s="210">
        <f>Tabel586[[#This Row],[Totaal deelgemeente Bavikhove]]/Tabel586[[#This Row],[Totaal aantal inwoners]]</f>
        <v>0.14741515539167732</v>
      </c>
      <c r="P49" s="210">
        <f>Tabel586[[#This Row],[Totaal deelgemeente Hulste]]/Tabel586[[#This Row],[Totaal aantal inwoners]]</f>
        <v>0.12927985551960267</v>
      </c>
      <c r="Q49" s="231"/>
      <c r="R49" s="231"/>
      <c r="S49" s="231"/>
    </row>
    <row r="50" spans="1:19" ht="15" x14ac:dyDescent="0.25">
      <c r="A50" s="196">
        <v>2010</v>
      </c>
      <c r="B50" s="229">
        <v>18853</v>
      </c>
      <c r="C50" s="229">
        <v>561</v>
      </c>
      <c r="D50" s="229">
        <v>3872</v>
      </c>
      <c r="E50" s="229">
        <v>38</v>
      </c>
      <c r="F50" s="229">
        <v>3357</v>
      </c>
      <c r="G50" s="229">
        <v>75</v>
      </c>
      <c r="H50" s="195">
        <f>Tabel586[[#This Row],[Harelbeke Belgen]]+Tabel586[[#This Row],[Harelbeke niet Belgen]]</f>
        <v>19414</v>
      </c>
      <c r="I50" s="195">
        <f>Tabel586[[#This Row],[Bavikhove Belgen]]+Tabel586[[#This Row],[Bavikhove niet Belgen]]</f>
        <v>3910</v>
      </c>
      <c r="J50" s="195">
        <f>Tabel586[[#This Row],[Hulste Belgen]]+Tabel586[[#This Row],[Hulste niet Belgen]]</f>
        <v>3432</v>
      </c>
      <c r="K50" s="230">
        <f>Tabel586[[#This Row],[Harelbeke niet Belgen]]+Tabel586[[#This Row],[Bavikhove niet Belgen]]+Tabel586[[#This Row],[Hulste niet Belgen]]</f>
        <v>674</v>
      </c>
      <c r="L50" s="230">
        <f>Tabel586[[#This Row],[Harelbeke Belgen]]+Tabel586[[#This Row],[Harelbeke niet Belgen]]+Tabel586[[#This Row],[Bavikhove Belgen]]+Tabel586[[#This Row],[Bavikhove niet Belgen]]+Tabel586[[#This Row],[Hulste Belgen]]+Tabel586[[#This Row],[Hulste niet Belgen]]</f>
        <v>26756</v>
      </c>
      <c r="M50" s="231">
        <f>Tabel586[[#This Row],[Totaal niet Belgen]]/Tabel586[[#This Row],[Totaal aantal inwoners]]</f>
        <v>2.5190611451637018E-2</v>
      </c>
      <c r="N50" s="210">
        <f>Tabel586[[#This Row],[Totaal Deelgemeente Harelbeke]]/Tabel586[[#This Row],[Totaal aantal inwoners]]</f>
        <v>0.72559425923157428</v>
      </c>
      <c r="O50" s="210">
        <f>Tabel586[[#This Row],[Totaal deelgemeente Bavikhove]]/Tabel586[[#This Row],[Totaal aantal inwoners]]</f>
        <v>0.1461354462550456</v>
      </c>
      <c r="P50" s="210">
        <f>Tabel586[[#This Row],[Totaal deelgemeente Hulste]]/Tabel586[[#This Row],[Totaal aantal inwoners]]</f>
        <v>0.12827029451338018</v>
      </c>
      <c r="Q50" s="231"/>
      <c r="R50" s="231"/>
      <c r="S50" s="231"/>
    </row>
    <row r="51" spans="1:19" ht="15" x14ac:dyDescent="0.25">
      <c r="A51" s="196">
        <v>2011</v>
      </c>
      <c r="B51" s="229">
        <v>18967</v>
      </c>
      <c r="C51" s="229">
        <v>658</v>
      </c>
      <c r="D51" s="229">
        <v>3846</v>
      </c>
      <c r="E51" s="229">
        <v>35</v>
      </c>
      <c r="F51" s="229">
        <v>3355</v>
      </c>
      <c r="G51" s="229">
        <v>91</v>
      </c>
      <c r="H51" s="195">
        <f>Tabel586[[#This Row],[Harelbeke Belgen]]+Tabel586[[#This Row],[Harelbeke niet Belgen]]</f>
        <v>19625</v>
      </c>
      <c r="I51" s="195">
        <f>Tabel586[[#This Row],[Bavikhove Belgen]]+Tabel586[[#This Row],[Bavikhove niet Belgen]]</f>
        <v>3881</v>
      </c>
      <c r="J51" s="195">
        <f>Tabel586[[#This Row],[Hulste Belgen]]+Tabel586[[#This Row],[Hulste niet Belgen]]</f>
        <v>3446</v>
      </c>
      <c r="K51" s="230">
        <f>Tabel586[[#This Row],[Harelbeke niet Belgen]]+Tabel586[[#This Row],[Bavikhove niet Belgen]]+Tabel586[[#This Row],[Hulste niet Belgen]]</f>
        <v>784</v>
      </c>
      <c r="L51" s="230">
        <f>Tabel586[[#This Row],[Harelbeke Belgen]]+Tabel586[[#This Row],[Harelbeke niet Belgen]]+Tabel586[[#This Row],[Bavikhove Belgen]]+Tabel586[[#This Row],[Bavikhove niet Belgen]]+Tabel586[[#This Row],[Hulste Belgen]]+Tabel586[[#This Row],[Hulste niet Belgen]]</f>
        <v>26952</v>
      </c>
      <c r="M51" s="231">
        <f>Tabel586[[#This Row],[Totaal niet Belgen]]/Tabel586[[#This Row],[Totaal aantal inwoners]]</f>
        <v>2.9088750371029978E-2</v>
      </c>
      <c r="N51" s="210">
        <f>Tabel586[[#This Row],[Totaal Deelgemeente Harelbeke]]/Tabel586[[#This Row],[Totaal aantal inwoners]]</f>
        <v>0.72814633422380526</v>
      </c>
      <c r="O51" s="210">
        <f>Tabel586[[#This Row],[Totaal deelgemeente Bavikhove]]/Tabel586[[#This Row],[Totaal aantal inwoners]]</f>
        <v>0.14399673493618284</v>
      </c>
      <c r="P51" s="210">
        <f>Tabel586[[#This Row],[Totaal deelgemeente Hulste]]/Tabel586[[#This Row],[Totaal aantal inwoners]]</f>
        <v>0.12785693084001187</v>
      </c>
      <c r="Q51" s="234">
        <v>2.47E-2</v>
      </c>
      <c r="R51" s="234">
        <v>5.4300000000000001E-2</v>
      </c>
      <c r="S51" s="234">
        <f>Tabel586[[#This Row],[Aandeel personen buitenlandse herkomst EU]]+Tabel586[[#This Row],[Aandeel personen buitenlandse herkomst Niet EU]]</f>
        <v>7.9000000000000001E-2</v>
      </c>
    </row>
    <row r="52" spans="1:19" ht="15" x14ac:dyDescent="0.25">
      <c r="A52" s="196">
        <v>2012</v>
      </c>
      <c r="B52" s="229">
        <v>19065</v>
      </c>
      <c r="C52" s="229">
        <v>740</v>
      </c>
      <c r="D52" s="229">
        <v>3826</v>
      </c>
      <c r="E52" s="229">
        <v>44</v>
      </c>
      <c r="F52" s="229">
        <v>3313</v>
      </c>
      <c r="G52" s="229">
        <v>112</v>
      </c>
      <c r="H52" s="195">
        <f>Tabel586[[#This Row],[Harelbeke Belgen]]+Tabel586[[#This Row],[Harelbeke niet Belgen]]</f>
        <v>19805</v>
      </c>
      <c r="I52" s="195">
        <f>Tabel586[[#This Row],[Bavikhove Belgen]]+Tabel586[[#This Row],[Bavikhove niet Belgen]]</f>
        <v>3870</v>
      </c>
      <c r="J52" s="195">
        <f>Tabel586[[#This Row],[Hulste Belgen]]+Tabel586[[#This Row],[Hulste niet Belgen]]</f>
        <v>3425</v>
      </c>
      <c r="K52" s="230">
        <f>Tabel586[[#This Row],[Harelbeke niet Belgen]]+Tabel586[[#This Row],[Bavikhove niet Belgen]]+Tabel586[[#This Row],[Hulste niet Belgen]]</f>
        <v>896</v>
      </c>
      <c r="L52" s="230">
        <f>Tabel586[[#This Row],[Harelbeke Belgen]]+Tabel586[[#This Row],[Harelbeke niet Belgen]]+Tabel586[[#This Row],[Bavikhove Belgen]]+Tabel586[[#This Row],[Bavikhove niet Belgen]]+Tabel586[[#This Row],[Hulste Belgen]]+Tabel586[[#This Row],[Hulste niet Belgen]]</f>
        <v>27100</v>
      </c>
      <c r="M52" s="231">
        <f>Tabel586[[#This Row],[Totaal niet Belgen]]/Tabel586[[#This Row],[Totaal aantal inwoners]]</f>
        <v>3.3062730627306275E-2</v>
      </c>
      <c r="N52" s="210">
        <f>Tabel586[[#This Row],[Totaal Deelgemeente Harelbeke]]/Tabel586[[#This Row],[Totaal aantal inwoners]]</f>
        <v>0.73081180811808122</v>
      </c>
      <c r="O52" s="210">
        <f>Tabel586[[#This Row],[Totaal deelgemeente Bavikhove]]/Tabel586[[#This Row],[Totaal aantal inwoners]]</f>
        <v>0.14280442804428045</v>
      </c>
      <c r="P52" s="210">
        <f>Tabel586[[#This Row],[Totaal deelgemeente Hulste]]/Tabel586[[#This Row],[Totaal aantal inwoners]]</f>
        <v>0.12638376383763839</v>
      </c>
      <c r="Q52" s="234">
        <v>2.6599999999999999E-2</v>
      </c>
      <c r="R52" s="234">
        <v>5.8999999999999997E-2</v>
      </c>
      <c r="S52" s="234">
        <f>Tabel586[[#This Row],[Aandeel personen buitenlandse herkomst EU]]+Tabel586[[#This Row],[Aandeel personen buitenlandse herkomst Niet EU]]</f>
        <v>8.5599999999999996E-2</v>
      </c>
    </row>
    <row r="53" spans="1:19" ht="15" x14ac:dyDescent="0.25">
      <c r="A53" s="196">
        <v>2013</v>
      </c>
      <c r="B53" s="229">
        <v>19151</v>
      </c>
      <c r="C53" s="229">
        <f>190+619+1</f>
        <v>810</v>
      </c>
      <c r="D53" s="229">
        <v>3839</v>
      </c>
      <c r="E53" s="229">
        <f>15+36</f>
        <v>51</v>
      </c>
      <c r="F53" s="229">
        <v>3286</v>
      </c>
      <c r="G53" s="229">
        <f>31+78</f>
        <v>109</v>
      </c>
      <c r="H53" s="195">
        <f>Tabel586[[#This Row],[Harelbeke Belgen]]+Tabel586[[#This Row],[Harelbeke niet Belgen]]</f>
        <v>19961</v>
      </c>
      <c r="I53" s="195">
        <f>Tabel586[[#This Row],[Bavikhove Belgen]]+Tabel586[[#This Row],[Bavikhove niet Belgen]]</f>
        <v>3890</v>
      </c>
      <c r="J53" s="195">
        <f>Tabel586[[#This Row],[Hulste Belgen]]+Tabel586[[#This Row],[Hulste niet Belgen]]</f>
        <v>3395</v>
      </c>
      <c r="K53" s="230">
        <f>Tabel586[[#This Row],[Harelbeke niet Belgen]]+Tabel586[[#This Row],[Bavikhove niet Belgen]]+Tabel586[[#This Row],[Hulste niet Belgen]]</f>
        <v>970</v>
      </c>
      <c r="L53" s="230">
        <f>Tabel586[[#This Row],[Harelbeke Belgen]]+Tabel586[[#This Row],[Harelbeke niet Belgen]]+Tabel586[[#This Row],[Bavikhove Belgen]]+Tabel586[[#This Row],[Bavikhove niet Belgen]]+Tabel586[[#This Row],[Hulste Belgen]]+Tabel586[[#This Row],[Hulste niet Belgen]]</f>
        <v>27246</v>
      </c>
      <c r="M53" s="231">
        <f>Tabel586[[#This Row],[Totaal niet Belgen]]/Tabel586[[#This Row],[Totaal aantal inwoners]]</f>
        <v>3.5601556191734565E-2</v>
      </c>
      <c r="N53" s="210">
        <f>Tabel586[[#This Row],[Totaal Deelgemeente Harelbeke]]/Tabel586[[#This Row],[Totaal aantal inwoners]]</f>
        <v>0.73262130220949861</v>
      </c>
      <c r="O53" s="210">
        <f>Tabel586[[#This Row],[Totaal deelgemeente Bavikhove]]/Tabel586[[#This Row],[Totaal aantal inwoners]]</f>
        <v>0.14277325111943037</v>
      </c>
      <c r="P53" s="210">
        <f>Tabel586[[#This Row],[Totaal deelgemeente Hulste]]/Tabel586[[#This Row],[Totaal aantal inwoners]]</f>
        <v>0.12460544667107099</v>
      </c>
      <c r="Q53" s="234">
        <v>2.9499999999999998E-2</v>
      </c>
      <c r="R53" s="234">
        <v>6.5299999999999997E-2</v>
      </c>
      <c r="S53" s="234">
        <f>Tabel586[[#This Row],[Aandeel personen buitenlandse herkomst EU]]+Tabel586[[#This Row],[Aandeel personen buitenlandse herkomst Niet EU]]</f>
        <v>9.4799999999999995E-2</v>
      </c>
    </row>
    <row r="54" spans="1:19" ht="15" x14ac:dyDescent="0.25">
      <c r="A54" s="196">
        <v>2014</v>
      </c>
      <c r="B54" s="229">
        <v>19336</v>
      </c>
      <c r="C54" s="229">
        <v>858</v>
      </c>
      <c r="D54" s="229">
        <v>3788</v>
      </c>
      <c r="E54" s="229">
        <v>64</v>
      </c>
      <c r="F54" s="229">
        <v>3287</v>
      </c>
      <c r="G54" s="229">
        <v>105</v>
      </c>
      <c r="H54" s="195">
        <f>Tabel586[[#This Row],[Harelbeke Belgen]]+Tabel586[[#This Row],[Harelbeke niet Belgen]]</f>
        <v>20194</v>
      </c>
      <c r="I54" s="195">
        <f>Tabel586[[#This Row],[Bavikhove Belgen]]+Tabel586[[#This Row],[Bavikhove niet Belgen]]</f>
        <v>3852</v>
      </c>
      <c r="J54" s="195">
        <f>Tabel586[[#This Row],[Hulste Belgen]]+Tabel586[[#This Row],[Hulste niet Belgen]]</f>
        <v>3392</v>
      </c>
      <c r="K54" s="230">
        <f>Tabel586[[#This Row],[Harelbeke niet Belgen]]+Tabel586[[#This Row],[Bavikhove niet Belgen]]+Tabel586[[#This Row],[Hulste niet Belgen]]</f>
        <v>1027</v>
      </c>
      <c r="L54" s="230">
        <f>Tabel586[[#This Row],[Harelbeke Belgen]]+Tabel586[[#This Row],[Harelbeke niet Belgen]]+Tabel586[[#This Row],[Bavikhove Belgen]]+Tabel586[[#This Row],[Bavikhove niet Belgen]]+Tabel586[[#This Row],[Hulste Belgen]]+Tabel586[[#This Row],[Hulste niet Belgen]]</f>
        <v>27438</v>
      </c>
      <c r="M54" s="231">
        <f>Tabel586[[#This Row],[Totaal niet Belgen]]/Tabel586[[#This Row],[Totaal aantal inwoners]]</f>
        <v>3.7429841825205916E-2</v>
      </c>
      <c r="N54" s="210">
        <f>Tabel586[[#This Row],[Totaal Deelgemeente Harelbeke]]/Tabel586[[#This Row],[Totaal aantal inwoners]]</f>
        <v>0.73598658794372762</v>
      </c>
      <c r="O54" s="210">
        <f>Tabel586[[#This Row],[Totaal deelgemeente Bavikhove]]/Tabel586[[#This Row],[Totaal aantal inwoners]]</f>
        <v>0.14038924119833807</v>
      </c>
      <c r="P54" s="210">
        <f>Tabel586[[#This Row],[Totaal deelgemeente Hulste]]/Tabel586[[#This Row],[Totaal aantal inwoners]]</f>
        <v>0.12362417085793426</v>
      </c>
      <c r="Q54" s="234">
        <v>3.3300000000000003E-2</v>
      </c>
      <c r="R54" s="234">
        <v>6.9099999999999995E-2</v>
      </c>
      <c r="S54" s="234">
        <f>Tabel586[[#This Row],[Aandeel personen buitenlandse herkomst EU]]+Tabel586[[#This Row],[Aandeel personen buitenlandse herkomst Niet EU]]</f>
        <v>0.10239999999999999</v>
      </c>
    </row>
    <row r="55" spans="1:19" ht="15" x14ac:dyDescent="0.25">
      <c r="A55" s="196">
        <v>2015</v>
      </c>
      <c r="B55" s="229">
        <v>19366</v>
      </c>
      <c r="C55" s="229">
        <v>951</v>
      </c>
      <c r="D55" s="229">
        <v>3774</v>
      </c>
      <c r="E55" s="229">
        <v>70</v>
      </c>
      <c r="F55" s="229">
        <v>3227</v>
      </c>
      <c r="G55" s="229">
        <v>115</v>
      </c>
      <c r="H55" s="195">
        <f>Tabel586[[#This Row],[Harelbeke Belgen]]+Tabel586[[#This Row],[Harelbeke niet Belgen]]</f>
        <v>20317</v>
      </c>
      <c r="I55" s="195">
        <f>Tabel586[[#This Row],[Bavikhove Belgen]]+Tabel586[[#This Row],[Bavikhove niet Belgen]]</f>
        <v>3844</v>
      </c>
      <c r="J55" s="195">
        <f>Tabel586[[#This Row],[Hulste Belgen]]+Tabel586[[#This Row],[Hulste niet Belgen]]</f>
        <v>3342</v>
      </c>
      <c r="K55" s="230">
        <f>Tabel586[[#This Row],[Harelbeke niet Belgen]]+Tabel586[[#This Row],[Bavikhove niet Belgen]]+Tabel586[[#This Row],[Hulste niet Belgen]]</f>
        <v>1136</v>
      </c>
      <c r="L55" s="230">
        <f>Tabel586[[#This Row],[Harelbeke Belgen]]+Tabel586[[#This Row],[Harelbeke niet Belgen]]+Tabel586[[#This Row],[Bavikhove Belgen]]+Tabel586[[#This Row],[Bavikhove niet Belgen]]+Tabel586[[#This Row],[Hulste Belgen]]+Tabel586[[#This Row],[Hulste niet Belgen]]</f>
        <v>27503</v>
      </c>
      <c r="M55" s="231">
        <f>Tabel586[[#This Row],[Totaal niet Belgen]]/Tabel586[[#This Row],[Totaal aantal inwoners]]</f>
        <v>4.1304584954368617E-2</v>
      </c>
      <c r="N55" s="210">
        <f>Tabel586[[#This Row],[Totaal Deelgemeente Harelbeke]]/Tabel586[[#This Row],[Totaal aantal inwoners]]</f>
        <v>0.7387194124277352</v>
      </c>
      <c r="O55" s="210">
        <f>Tabel586[[#This Row],[Totaal deelgemeente Bavikhove]]/Tabel586[[#This Row],[Totaal aantal inwoners]]</f>
        <v>0.13976657091953604</v>
      </c>
      <c r="P55" s="210">
        <f>Tabel586[[#This Row],[Totaal deelgemeente Hulste]]/Tabel586[[#This Row],[Totaal aantal inwoners]]</f>
        <v>0.12151401665272879</v>
      </c>
      <c r="Q55" s="234">
        <v>3.4500000000000003E-2</v>
      </c>
      <c r="R55" s="234">
        <v>7.2499999999999995E-2</v>
      </c>
      <c r="S55" s="234">
        <f>Tabel586[[#This Row],[Aandeel personen buitenlandse herkomst EU]]+Tabel586[[#This Row],[Aandeel personen buitenlandse herkomst Niet EU]]</f>
        <v>0.107</v>
      </c>
    </row>
    <row r="56" spans="1:19" ht="15" x14ac:dyDescent="0.25">
      <c r="A56" s="196">
        <v>2016</v>
      </c>
      <c r="B56" s="229">
        <v>19374</v>
      </c>
      <c r="C56" s="229">
        <v>1129</v>
      </c>
      <c r="D56" s="229">
        <v>3752</v>
      </c>
      <c r="E56" s="229">
        <v>83</v>
      </c>
      <c r="F56" s="229">
        <v>3204</v>
      </c>
      <c r="G56" s="229">
        <v>129</v>
      </c>
      <c r="H56" s="195">
        <f>Tabel586[[#This Row],[Harelbeke Belgen]]+Tabel586[[#This Row],[Harelbeke niet Belgen]]</f>
        <v>20503</v>
      </c>
      <c r="I56" s="195">
        <f>Tabel586[[#This Row],[Bavikhove Belgen]]+Tabel586[[#This Row],[Bavikhove niet Belgen]]</f>
        <v>3835</v>
      </c>
      <c r="J56" s="195">
        <f>Tabel586[[#This Row],[Hulste Belgen]]+Tabel586[[#This Row],[Hulste niet Belgen]]</f>
        <v>3333</v>
      </c>
      <c r="K56" s="230">
        <f>Tabel586[[#This Row],[Harelbeke niet Belgen]]+Tabel586[[#This Row],[Bavikhove niet Belgen]]+Tabel586[[#This Row],[Hulste niet Belgen]]</f>
        <v>1341</v>
      </c>
      <c r="L56" s="230">
        <f>Tabel586[[#This Row],[Harelbeke Belgen]]+Tabel586[[#This Row],[Harelbeke niet Belgen]]+Tabel586[[#This Row],[Bavikhove Belgen]]+Tabel586[[#This Row],[Bavikhove niet Belgen]]+Tabel586[[#This Row],[Hulste Belgen]]+Tabel586[[#This Row],[Hulste niet Belgen]]</f>
        <v>27671</v>
      </c>
      <c r="M56" s="231">
        <f>Tabel586[[#This Row],[Totaal niet Belgen]]/Tabel586[[#This Row],[Totaal aantal inwoners]]</f>
        <v>4.8462289039066173E-2</v>
      </c>
      <c r="N56" s="210">
        <f>Tabel586[[#This Row],[Totaal Deelgemeente Harelbeke]]/Tabel586[[#This Row],[Totaal aantal inwoners]]</f>
        <v>0.74095623577030101</v>
      </c>
      <c r="O56" s="210">
        <f>Tabel586[[#This Row],[Totaal deelgemeente Bavikhove]]/Tabel586[[#This Row],[Totaal aantal inwoners]]</f>
        <v>0.13859275053304904</v>
      </c>
      <c r="P56" s="210">
        <f>Tabel586[[#This Row],[Totaal deelgemeente Hulste]]/Tabel586[[#This Row],[Totaal aantal inwoners]]</f>
        <v>0.12045101369664993</v>
      </c>
      <c r="Q56" s="234">
        <v>3.7600000000000001E-2</v>
      </c>
      <c r="R56" s="234">
        <v>7.7799999999999994E-2</v>
      </c>
      <c r="S56" s="234">
        <f>Tabel586[[#This Row],[Aandeel personen buitenlandse herkomst EU]]+Tabel586[[#This Row],[Aandeel personen buitenlandse herkomst Niet EU]]</f>
        <v>0.1154</v>
      </c>
    </row>
    <row r="57" spans="1:19" ht="15" x14ac:dyDescent="0.25">
      <c r="A57" s="196">
        <v>2017</v>
      </c>
      <c r="B57" s="229">
        <v>19498</v>
      </c>
      <c r="C57" s="229">
        <v>1237</v>
      </c>
      <c r="D57" s="229">
        <v>3746</v>
      </c>
      <c r="E57" s="229">
        <v>107</v>
      </c>
      <c r="F57" s="229">
        <v>3147</v>
      </c>
      <c r="G57" s="229">
        <v>144</v>
      </c>
      <c r="H57" s="195">
        <f>Tabel586[[#This Row],[Harelbeke Belgen]]+Tabel586[[#This Row],[Harelbeke niet Belgen]]</f>
        <v>20735</v>
      </c>
      <c r="I57" s="195">
        <f>Tabel586[[#This Row],[Bavikhove Belgen]]+Tabel586[[#This Row],[Bavikhove niet Belgen]]</f>
        <v>3853</v>
      </c>
      <c r="J57" s="195">
        <f>Tabel586[[#This Row],[Hulste Belgen]]+Tabel586[[#This Row],[Hulste niet Belgen]]</f>
        <v>3291</v>
      </c>
      <c r="K57" s="195">
        <f>Tabel586[[#This Row],[Harelbeke niet Belgen]]+Tabel586[[#This Row],[Bavikhove niet Belgen]]+Tabel586[[#This Row],[Hulste niet Belgen]]</f>
        <v>1488</v>
      </c>
      <c r="L57" s="195">
        <f>Tabel586[[#This Row],[Harelbeke Belgen]]+Tabel586[[#This Row],[Harelbeke niet Belgen]]+Tabel586[[#This Row],[Bavikhove Belgen]]+Tabel586[[#This Row],[Bavikhove niet Belgen]]+Tabel586[[#This Row],[Hulste Belgen]]+Tabel586[[#This Row],[Hulste niet Belgen]]</f>
        <v>27879</v>
      </c>
      <c r="M57" s="5">
        <f>Tabel586[[#This Row],[Totaal niet Belgen]]/Tabel586[[#This Row],[Totaal aantal inwoners]]</f>
        <v>5.3373506940708061E-2</v>
      </c>
      <c r="N57" s="175">
        <f>Tabel586[[#This Row],[Totaal Deelgemeente Harelbeke]]/Tabel586[[#This Row],[Totaal aantal inwoners]]</f>
        <v>0.74374977581692314</v>
      </c>
      <c r="O57" s="201">
        <f>Tabel586[[#This Row],[Totaal deelgemeente Bavikhove]]/Tabel586[[#This Row],[Totaal aantal inwoners]]</f>
        <v>0.13820438322751893</v>
      </c>
      <c r="P57" s="201">
        <f>Tabel586[[#This Row],[Totaal deelgemeente Hulste]]/Tabel586[[#This Row],[Totaal aantal inwoners]]</f>
        <v>0.11804584095555795</v>
      </c>
      <c r="Q57" s="234"/>
      <c r="R57" s="234"/>
      <c r="S57" s="234"/>
    </row>
    <row r="58" spans="1:19" s="23" customFormat="1" ht="15" x14ac:dyDescent="0.25">
      <c r="B58" s="230"/>
      <c r="C58" s="230"/>
      <c r="D58" s="230"/>
      <c r="E58" s="230"/>
      <c r="F58" s="230"/>
      <c r="G58" s="230"/>
      <c r="H58" s="230"/>
      <c r="I58" s="230"/>
      <c r="J58" s="230"/>
      <c r="K58" s="230"/>
      <c r="L58" s="230"/>
      <c r="M58" s="231"/>
      <c r="N58" s="210"/>
      <c r="O58" s="298"/>
      <c r="P58" s="298"/>
      <c r="Q58" s="231"/>
      <c r="R58" s="231"/>
      <c r="S58" s="231"/>
    </row>
    <row r="59" spans="1:19" s="23" customFormat="1" ht="15" x14ac:dyDescent="0.25">
      <c r="B59" s="230"/>
      <c r="C59" s="230"/>
      <c r="D59" s="230"/>
      <c r="E59" s="230"/>
      <c r="F59" s="230"/>
      <c r="G59" s="230"/>
      <c r="H59" s="230"/>
      <c r="I59" s="230"/>
      <c r="J59" s="230"/>
      <c r="K59" s="230"/>
      <c r="L59" s="230"/>
      <c r="M59" s="231"/>
      <c r="N59" s="210"/>
      <c r="O59" s="298"/>
      <c r="P59" s="298"/>
      <c r="Q59" s="231"/>
      <c r="R59" s="231"/>
      <c r="S59" s="231"/>
    </row>
    <row r="60" spans="1:19" s="23" customFormat="1" ht="15" x14ac:dyDescent="0.25">
      <c r="B60" s="230"/>
      <c r="C60" s="230"/>
      <c r="D60" s="230"/>
      <c r="E60" s="230"/>
      <c r="F60" s="230"/>
      <c r="G60" s="230"/>
      <c r="H60" s="230"/>
      <c r="I60" s="230"/>
      <c r="J60" s="230"/>
      <c r="K60" s="230"/>
      <c r="L60" s="230"/>
      <c r="M60" s="231"/>
      <c r="N60" s="210"/>
      <c r="O60" s="298"/>
      <c r="P60" s="298"/>
      <c r="Q60" s="231"/>
      <c r="R60" s="231"/>
      <c r="S60" s="231"/>
    </row>
    <row r="61" spans="1:19" s="23" customFormat="1" ht="15" x14ac:dyDescent="0.25">
      <c r="B61" s="230"/>
      <c r="C61" s="230"/>
      <c r="D61" s="230"/>
      <c r="E61" s="230"/>
      <c r="F61" s="230"/>
      <c r="G61" s="230"/>
      <c r="H61" s="230"/>
      <c r="I61" s="230"/>
      <c r="J61" s="230"/>
      <c r="K61" s="230"/>
      <c r="L61" s="230"/>
      <c r="M61" s="231"/>
      <c r="N61" s="210"/>
      <c r="O61" s="298"/>
      <c r="P61" s="298"/>
      <c r="Q61" s="231"/>
      <c r="R61" s="231"/>
      <c r="S61" s="231"/>
    </row>
    <row r="62" spans="1:19" s="23" customFormat="1" ht="15" x14ac:dyDescent="0.25">
      <c r="B62" s="230"/>
      <c r="C62" s="230"/>
      <c r="D62" s="230"/>
      <c r="E62" s="230"/>
      <c r="F62" s="230"/>
      <c r="G62" s="230"/>
      <c r="H62" s="230"/>
      <c r="I62" s="230"/>
      <c r="J62" s="230"/>
      <c r="K62" s="230"/>
      <c r="L62" s="230"/>
      <c r="M62" s="231"/>
      <c r="N62" s="210"/>
      <c r="O62" s="298"/>
      <c r="P62" s="298"/>
      <c r="Q62" s="231"/>
      <c r="R62" s="231"/>
      <c r="S62" s="231"/>
    </row>
    <row r="63" spans="1:19" s="23" customFormat="1" ht="15" x14ac:dyDescent="0.25">
      <c r="B63" s="230"/>
      <c r="C63" s="230"/>
      <c r="D63" s="230"/>
      <c r="E63" s="230"/>
      <c r="F63" s="230"/>
      <c r="G63" s="230"/>
      <c r="H63" s="230"/>
      <c r="I63" s="230"/>
      <c r="J63" s="230"/>
      <c r="K63" s="230"/>
      <c r="L63" s="230"/>
      <c r="M63" s="231"/>
      <c r="N63" s="210"/>
      <c r="O63" s="298"/>
      <c r="P63" s="298"/>
      <c r="Q63" s="231"/>
      <c r="R63" s="231"/>
      <c r="S63" s="231"/>
    </row>
    <row r="64" spans="1:19" s="23" customFormat="1" ht="15" x14ac:dyDescent="0.25">
      <c r="B64" s="230"/>
      <c r="C64" s="230"/>
      <c r="D64" s="230"/>
      <c r="E64" s="230"/>
      <c r="F64" s="230"/>
      <c r="G64" s="230"/>
      <c r="H64" s="230"/>
      <c r="I64" s="230"/>
      <c r="J64" s="230"/>
      <c r="K64" s="230"/>
      <c r="L64" s="230"/>
      <c r="M64" s="231"/>
      <c r="N64" s="210"/>
      <c r="O64" s="298"/>
      <c r="P64" s="298"/>
      <c r="Q64" s="231"/>
      <c r="R64" s="231"/>
      <c r="S64" s="231"/>
    </row>
    <row r="66" spans="1:8" s="196" customFormat="1" ht="21" x14ac:dyDescent="0.35">
      <c r="A66" s="16" t="s">
        <v>1412</v>
      </c>
    </row>
    <row r="67" spans="1:8" s="196" customFormat="1" x14ac:dyDescent="0.3">
      <c r="A67" s="196" t="s">
        <v>1413</v>
      </c>
    </row>
    <row r="68" spans="1:8" s="196" customFormat="1" ht="15" x14ac:dyDescent="0.25">
      <c r="A68" s="196" t="s">
        <v>1115</v>
      </c>
    </row>
    <row r="69" spans="1:8" s="196" customFormat="1" ht="15" x14ac:dyDescent="0.25"/>
    <row r="70" spans="1:8" s="196" customFormat="1" ht="15.75" thickBot="1" x14ac:dyDescent="0.3">
      <c r="A70" s="297" t="s">
        <v>273</v>
      </c>
      <c r="B70" s="293" t="s">
        <v>1405</v>
      </c>
      <c r="C70" s="294" t="s">
        <v>1407</v>
      </c>
      <c r="D70" s="295" t="s">
        <v>1406</v>
      </c>
      <c r="E70" s="294" t="s">
        <v>1408</v>
      </c>
      <c r="F70" s="295" t="s">
        <v>1409</v>
      </c>
      <c r="G70" s="294" t="s">
        <v>1410</v>
      </c>
      <c r="H70" s="296" t="s">
        <v>1411</v>
      </c>
    </row>
    <row r="71" spans="1:8" s="196" customFormat="1" ht="15.75" thickBot="1" x14ac:dyDescent="0.3">
      <c r="A71" s="287" t="s">
        <v>264</v>
      </c>
      <c r="B71" s="288">
        <v>2512</v>
      </c>
      <c r="C71" s="289">
        <v>111</v>
      </c>
      <c r="D71" s="299">
        <v>4.4200000000000003E-2</v>
      </c>
      <c r="E71" s="307">
        <v>249</v>
      </c>
      <c r="F71" s="299">
        <v>9.9099999999999994E-2</v>
      </c>
      <c r="G71" s="307">
        <v>123</v>
      </c>
      <c r="H71" s="303">
        <v>0.49399999999999999</v>
      </c>
    </row>
    <row r="72" spans="1:8" s="196" customFormat="1" ht="15.75" thickBot="1" x14ac:dyDescent="0.3">
      <c r="A72" s="290" t="s">
        <v>265</v>
      </c>
      <c r="B72" s="288">
        <v>3734</v>
      </c>
      <c r="C72" s="289">
        <v>76</v>
      </c>
      <c r="D72" s="300">
        <v>2.0400000000000001E-2</v>
      </c>
      <c r="E72" s="307">
        <v>150</v>
      </c>
      <c r="F72" s="299">
        <v>4.02E-2</v>
      </c>
      <c r="G72" s="307">
        <v>72</v>
      </c>
      <c r="H72" s="303">
        <v>0.48</v>
      </c>
    </row>
    <row r="73" spans="1:8" s="196" customFormat="1" ht="15.75" thickBot="1" x14ac:dyDescent="0.3">
      <c r="A73" s="290" t="s">
        <v>266</v>
      </c>
      <c r="B73" s="288">
        <v>3863</v>
      </c>
      <c r="C73" s="289">
        <v>338</v>
      </c>
      <c r="D73" s="301">
        <v>8.7499999999999994E-2</v>
      </c>
      <c r="E73" s="307">
        <v>537</v>
      </c>
      <c r="F73" s="301">
        <v>0.13900000000000001</v>
      </c>
      <c r="G73" s="307">
        <v>240</v>
      </c>
      <c r="H73" s="303">
        <v>0.44690000000000002</v>
      </c>
    </row>
    <row r="74" spans="1:8" s="196" customFormat="1" ht="15.75" thickBot="1" x14ac:dyDescent="0.3">
      <c r="A74" s="290" t="s">
        <v>267</v>
      </c>
      <c r="B74" s="288">
        <v>2890</v>
      </c>
      <c r="C74" s="289">
        <v>140</v>
      </c>
      <c r="D74" s="299">
        <v>4.8399999999999999E-2</v>
      </c>
      <c r="E74" s="307">
        <v>327</v>
      </c>
      <c r="F74" s="299">
        <v>0.11310000000000001</v>
      </c>
      <c r="G74" s="307">
        <v>189</v>
      </c>
      <c r="H74" s="304">
        <v>0.57799999999999996</v>
      </c>
    </row>
    <row r="75" spans="1:8" s="196" customFormat="1" ht="15.75" thickBot="1" x14ac:dyDescent="0.3">
      <c r="A75" s="290" t="s">
        <v>268</v>
      </c>
      <c r="B75" s="288">
        <v>3437</v>
      </c>
      <c r="C75" s="289">
        <v>139</v>
      </c>
      <c r="D75" s="299">
        <v>4.0399999999999998E-2</v>
      </c>
      <c r="E75" s="307">
        <v>196</v>
      </c>
      <c r="F75" s="299">
        <v>5.7000000000000002E-2</v>
      </c>
      <c r="G75" s="307">
        <v>59</v>
      </c>
      <c r="H75" s="303">
        <v>0.30099999999999999</v>
      </c>
    </row>
    <row r="76" spans="1:8" s="196" customFormat="1" ht="15.75" thickBot="1" x14ac:dyDescent="0.3">
      <c r="A76" s="290" t="s">
        <v>269</v>
      </c>
      <c r="B76" s="288">
        <v>1863</v>
      </c>
      <c r="C76" s="289">
        <v>37</v>
      </c>
      <c r="D76" s="300">
        <v>1.9900000000000001E-2</v>
      </c>
      <c r="E76" s="307">
        <v>57</v>
      </c>
      <c r="F76" s="300">
        <v>3.0599999999999999E-2</v>
      </c>
      <c r="G76" s="307">
        <v>11</v>
      </c>
      <c r="H76" s="305">
        <v>0.193</v>
      </c>
    </row>
    <row r="77" spans="1:8" s="196" customFormat="1" ht="15.75" thickBot="1" x14ac:dyDescent="0.3">
      <c r="A77" s="290" t="s">
        <v>270</v>
      </c>
      <c r="B77" s="288">
        <v>1361</v>
      </c>
      <c r="C77" s="289">
        <v>100</v>
      </c>
      <c r="D77" s="299">
        <v>7.3499999999999996E-2</v>
      </c>
      <c r="E77" s="307">
        <v>182</v>
      </c>
      <c r="F77" s="301">
        <v>0.13370000000000001</v>
      </c>
      <c r="G77" s="307">
        <v>63</v>
      </c>
      <c r="H77" s="303">
        <v>0.34620000000000001</v>
      </c>
    </row>
    <row r="78" spans="1:8" s="196" customFormat="1" ht="15.75" thickBot="1" x14ac:dyDescent="0.3">
      <c r="A78" s="290" t="s">
        <v>271</v>
      </c>
      <c r="B78" s="288">
        <v>4556</v>
      </c>
      <c r="C78" s="289">
        <v>99</v>
      </c>
      <c r="D78" s="300">
        <v>2.1700000000000001E-2</v>
      </c>
      <c r="E78" s="307">
        <v>220</v>
      </c>
      <c r="F78" s="299">
        <v>4.8300000000000003E-2</v>
      </c>
      <c r="G78" s="307">
        <v>83</v>
      </c>
      <c r="H78" s="303">
        <v>0.37730000000000002</v>
      </c>
    </row>
    <row r="79" spans="1:8" s="196" customFormat="1" ht="15.75" thickBot="1" x14ac:dyDescent="0.3">
      <c r="A79" s="290" t="s">
        <v>272</v>
      </c>
      <c r="B79" s="288">
        <v>3511</v>
      </c>
      <c r="C79" s="289">
        <v>360</v>
      </c>
      <c r="D79" s="301">
        <v>0.10249999999999999</v>
      </c>
      <c r="E79" s="308">
        <v>592</v>
      </c>
      <c r="F79" s="301">
        <v>0.1686</v>
      </c>
      <c r="G79" s="307">
        <v>257</v>
      </c>
      <c r="H79" s="303">
        <v>0.43409999999999999</v>
      </c>
    </row>
    <row r="80" spans="1:8" s="196" customFormat="1" ht="15.75" thickBot="1" x14ac:dyDescent="0.3">
      <c r="A80" s="291" t="s">
        <v>110</v>
      </c>
      <c r="B80" s="292">
        <v>27728</v>
      </c>
      <c r="C80" s="292">
        <v>1401</v>
      </c>
      <c r="D80" s="302">
        <v>5.0500000000000003E-2</v>
      </c>
      <c r="E80" s="308">
        <v>2511</v>
      </c>
      <c r="F80" s="302">
        <v>9.06E-2</v>
      </c>
      <c r="G80" s="308">
        <v>1097</v>
      </c>
      <c r="H80" s="306">
        <v>0.43690000000000001</v>
      </c>
    </row>
    <row r="81" spans="1:8" s="196" customFormat="1" ht="15" x14ac:dyDescent="0.25"/>
    <row r="82" spans="1:8" s="196" customFormat="1" ht="15" x14ac:dyDescent="0.25"/>
    <row r="83" spans="1:8" s="196" customFormat="1" ht="15" x14ac:dyDescent="0.25"/>
    <row r="84" spans="1:8" s="196" customFormat="1" ht="15" x14ac:dyDescent="0.25"/>
    <row r="85" spans="1:8" ht="15" x14ac:dyDescent="0.25">
      <c r="C85" s="227"/>
    </row>
    <row r="87" spans="1:8" ht="21" x14ac:dyDescent="0.35">
      <c r="A87" s="16" t="s">
        <v>1113</v>
      </c>
    </row>
    <row r="88" spans="1:8" ht="15" x14ac:dyDescent="0.25">
      <c r="A88" t="s">
        <v>1114</v>
      </c>
    </row>
    <row r="89" spans="1:8" ht="15" x14ac:dyDescent="0.25">
      <c r="A89" t="s">
        <v>1115</v>
      </c>
    </row>
    <row r="91" spans="1:8" ht="15" x14ac:dyDescent="0.25">
      <c r="A91" s="223"/>
      <c r="B91" s="40"/>
      <c r="C91" s="40"/>
      <c r="D91" s="40"/>
      <c r="E91" s="40"/>
      <c r="F91" s="40"/>
      <c r="G91" s="40"/>
      <c r="H91" s="40"/>
    </row>
    <row r="92" spans="1:8" ht="57.6" x14ac:dyDescent="0.3">
      <c r="A92" s="249" t="s">
        <v>1158</v>
      </c>
      <c r="B92" s="1" t="s">
        <v>1159</v>
      </c>
      <c r="C92" s="1" t="s">
        <v>1160</v>
      </c>
      <c r="D92" s="1" t="s">
        <v>1161</v>
      </c>
      <c r="E92" s="1" t="s">
        <v>1162</v>
      </c>
      <c r="F92" s="1" t="s">
        <v>1163</v>
      </c>
      <c r="G92" s="1" t="s">
        <v>1164</v>
      </c>
      <c r="H92" s="225"/>
    </row>
    <row r="93" spans="1:8" ht="15" x14ac:dyDescent="0.25">
      <c r="A93" s="250">
        <v>2010</v>
      </c>
      <c r="B93" s="238">
        <v>84</v>
      </c>
      <c r="C93" s="238">
        <v>-78</v>
      </c>
      <c r="D93" s="196">
        <f>Tabel690[[#This Row],[Interne inwijking binnen België niet Belgen]]+Tabel690[[#This Row],[Interne uitwijking binnen België niet belgen]]</f>
        <v>6</v>
      </c>
      <c r="E93" s="238">
        <v>131</v>
      </c>
      <c r="F93" s="238">
        <v>-36</v>
      </c>
      <c r="G93" s="196">
        <f>Tabel690[[#This Row],[Internationale inwijking niet belgen]]+Tabel690[[#This Row],[Internationale uitwijking niet belgen]]</f>
        <v>95</v>
      </c>
      <c r="H93" s="225"/>
    </row>
    <row r="94" spans="1:8" ht="15" x14ac:dyDescent="0.25">
      <c r="A94" s="251">
        <v>2011</v>
      </c>
      <c r="B94" s="238">
        <v>117</v>
      </c>
      <c r="C94" s="238">
        <v>-100</v>
      </c>
      <c r="D94" s="196">
        <f>Tabel690[[#This Row],[Interne inwijking binnen België niet Belgen]]+Tabel690[[#This Row],[Interne uitwijking binnen België niet belgen]]</f>
        <v>17</v>
      </c>
      <c r="E94" s="238">
        <v>143</v>
      </c>
      <c r="F94" s="238">
        <v>-42</v>
      </c>
      <c r="G94" s="196">
        <f>Tabel690[[#This Row],[Internationale inwijking niet belgen]]+Tabel690[[#This Row],[Internationale uitwijking niet belgen]]</f>
        <v>101</v>
      </c>
      <c r="H94" s="224"/>
    </row>
    <row r="95" spans="1:8" ht="15" x14ac:dyDescent="0.25">
      <c r="A95" s="250">
        <v>2012</v>
      </c>
      <c r="B95" s="238">
        <v>109</v>
      </c>
      <c r="C95" s="238">
        <v>-64</v>
      </c>
      <c r="D95" s="196">
        <f>Tabel690[[#This Row],[Interne inwijking binnen België niet Belgen]]+Tabel690[[#This Row],[Interne uitwijking binnen België niet belgen]]</f>
        <v>45</v>
      </c>
      <c r="E95" s="238">
        <v>147</v>
      </c>
      <c r="F95" s="238">
        <v>-61</v>
      </c>
      <c r="G95" s="196">
        <f>Tabel690[[#This Row],[Internationale inwijking niet belgen]]+Tabel690[[#This Row],[Internationale uitwijking niet belgen]]</f>
        <v>86</v>
      </c>
      <c r="H95" s="224"/>
    </row>
    <row r="96" spans="1:8" ht="15" x14ac:dyDescent="0.25">
      <c r="A96" s="251">
        <v>2013</v>
      </c>
      <c r="B96" s="238">
        <v>125</v>
      </c>
      <c r="C96" s="238">
        <v>-109</v>
      </c>
      <c r="D96" s="196">
        <f>Tabel690[[#This Row],[Interne inwijking binnen België niet Belgen]]+Tabel690[[#This Row],[Interne uitwijking binnen België niet belgen]]</f>
        <v>16</v>
      </c>
      <c r="E96" s="238">
        <v>152</v>
      </c>
      <c r="F96" s="238">
        <v>-63</v>
      </c>
      <c r="G96" s="196">
        <f>Tabel690[[#This Row],[Internationale inwijking niet belgen]]+Tabel690[[#This Row],[Internationale uitwijking niet belgen]]</f>
        <v>89</v>
      </c>
      <c r="H96" s="224"/>
    </row>
    <row r="97" spans="1:8" ht="15" x14ac:dyDescent="0.25">
      <c r="A97" s="250">
        <v>2014</v>
      </c>
      <c r="B97" s="238">
        <v>114</v>
      </c>
      <c r="C97" s="238">
        <v>-135</v>
      </c>
      <c r="D97" s="196">
        <f>Tabel690[[#This Row],[Interne inwijking binnen België niet Belgen]]+Tabel690[[#This Row],[Interne uitwijking binnen België niet belgen]]</f>
        <v>-21</v>
      </c>
      <c r="E97" s="238">
        <v>149</v>
      </c>
      <c r="F97" s="238">
        <v>-51</v>
      </c>
      <c r="G97" s="196">
        <f>Tabel690[[#This Row],[Internationale inwijking niet belgen]]+Tabel690[[#This Row],[Internationale uitwijking niet belgen]]</f>
        <v>98</v>
      </c>
      <c r="H97" s="224"/>
    </row>
    <row r="98" spans="1:8" ht="15" x14ac:dyDescent="0.25">
      <c r="A98" s="251">
        <v>2015</v>
      </c>
      <c r="B98" s="238">
        <v>171</v>
      </c>
      <c r="C98" s="238">
        <v>-125</v>
      </c>
      <c r="D98" s="196">
        <f>Tabel690[[#This Row],[Interne inwijking binnen België niet Belgen]]+Tabel690[[#This Row],[Interne uitwijking binnen België niet belgen]]</f>
        <v>46</v>
      </c>
      <c r="E98" s="238">
        <v>143</v>
      </c>
      <c r="F98" s="238">
        <v>-41</v>
      </c>
      <c r="G98" s="196">
        <f>Tabel690[[#This Row],[Internationale inwijking niet belgen]]+Tabel690[[#This Row],[Internationale uitwijking niet belgen]]</f>
        <v>102</v>
      </c>
      <c r="H98" s="224"/>
    </row>
    <row r="99" spans="1:8" ht="15" x14ac:dyDescent="0.25">
      <c r="A99" s="250">
        <v>2016</v>
      </c>
      <c r="B99" s="172">
        <v>227</v>
      </c>
      <c r="C99" s="172">
        <v>-184</v>
      </c>
      <c r="D99" s="172">
        <f>Tabel690[[#This Row],[Interne inwijking binnen België niet Belgen]]+Tabel690[[#This Row],[Interne uitwijking binnen België niet belgen]]</f>
        <v>43</v>
      </c>
      <c r="E99" s="172">
        <v>143</v>
      </c>
      <c r="F99" s="172">
        <v>-27</v>
      </c>
      <c r="G99" s="196">
        <f>Tabel690[[#This Row],[Internationale inwijking niet belgen]]+Tabel690[[#This Row],[Internationale uitwijking niet belgen]]</f>
        <v>116</v>
      </c>
      <c r="H99" s="226"/>
    </row>
    <row r="100" spans="1:8" ht="15" x14ac:dyDescent="0.25">
      <c r="A100" s="252">
        <v>2017</v>
      </c>
      <c r="B100" s="253">
        <v>232</v>
      </c>
      <c r="C100" s="253">
        <v>-227</v>
      </c>
      <c r="D100" s="254">
        <f>Tabel690[[#This Row],[Interne inwijking binnen België niet Belgen]]+Tabel690[[#This Row],[Interne uitwijking binnen België niet belgen]]</f>
        <v>5</v>
      </c>
      <c r="E100" s="253">
        <v>214</v>
      </c>
      <c r="F100" s="253">
        <v>-26</v>
      </c>
      <c r="G100" s="255">
        <f>Tabel690[[#This Row],[Internationale inwijking niet belgen]]+Tabel690[[#This Row],[Internationale uitwijking niet belgen]]</f>
        <v>188</v>
      </c>
    </row>
    <row r="102" spans="1:8" s="196" customFormat="1" ht="15" x14ac:dyDescent="0.25"/>
    <row r="103" spans="1:8" s="196" customFormat="1" ht="15" x14ac:dyDescent="0.25"/>
    <row r="104" spans="1:8" s="196" customFormat="1" ht="21" x14ac:dyDescent="0.35">
      <c r="A104" s="16" t="s">
        <v>1266</v>
      </c>
    </row>
    <row r="105" spans="1:8" s="196" customFormat="1" ht="15" x14ac:dyDescent="0.25">
      <c r="A105" s="196" t="s">
        <v>1267</v>
      </c>
    </row>
    <row r="106" spans="1:8" s="196" customFormat="1" ht="15" x14ac:dyDescent="0.25">
      <c r="A106" s="196" t="s">
        <v>1115</v>
      </c>
    </row>
    <row r="107" spans="1:8" s="196" customFormat="1" ht="15" x14ac:dyDescent="0.25"/>
    <row r="108" spans="1:8" s="196" customFormat="1" ht="15" x14ac:dyDescent="0.25">
      <c r="A108" s="196" t="s">
        <v>95</v>
      </c>
      <c r="B108" s="196" t="s">
        <v>683</v>
      </c>
      <c r="C108" s="196" t="s">
        <v>1266</v>
      </c>
      <c r="D108" s="196" t="s">
        <v>961</v>
      </c>
      <c r="E108" s="196" t="s">
        <v>962</v>
      </c>
    </row>
    <row r="109" spans="1:8" s="196" customFormat="1" ht="15" x14ac:dyDescent="0.25">
      <c r="A109" s="196">
        <v>2017</v>
      </c>
      <c r="B109" s="196" t="s">
        <v>110</v>
      </c>
      <c r="C109" s="196" t="s">
        <v>1268</v>
      </c>
      <c r="D109" s="175">
        <v>0.22</v>
      </c>
      <c r="E109" s="175">
        <v>0.45</v>
      </c>
    </row>
    <row r="110" spans="1:8" s="196" customFormat="1" ht="15" x14ac:dyDescent="0.25">
      <c r="A110" s="196">
        <v>2017</v>
      </c>
      <c r="B110" s="196" t="s">
        <v>1269</v>
      </c>
      <c r="C110" s="196" t="s">
        <v>1268</v>
      </c>
      <c r="D110" s="175">
        <v>0.17</v>
      </c>
      <c r="E110" s="175">
        <v>0.54</v>
      </c>
    </row>
    <row r="111" spans="1:8" s="196" customFormat="1" ht="15" x14ac:dyDescent="0.25">
      <c r="A111" s="196">
        <v>2017</v>
      </c>
      <c r="B111" s="196" t="s">
        <v>110</v>
      </c>
      <c r="C111" s="196" t="s">
        <v>1270</v>
      </c>
      <c r="D111" s="175">
        <v>0.12</v>
      </c>
      <c r="E111" s="175">
        <v>0.6</v>
      </c>
    </row>
    <row r="112" spans="1:8" s="196" customFormat="1" ht="15" x14ac:dyDescent="0.25">
      <c r="A112" s="196">
        <v>2017</v>
      </c>
      <c r="B112" s="196" t="s">
        <v>1269</v>
      </c>
      <c r="C112" s="196" t="s">
        <v>1270</v>
      </c>
      <c r="D112" s="175">
        <v>0.08</v>
      </c>
      <c r="E112" s="175">
        <v>0.63</v>
      </c>
    </row>
    <row r="113" spans="1:8" s="196" customFormat="1" ht="15" x14ac:dyDescent="0.25"/>
    <row r="114" spans="1:8" s="196" customFormat="1" ht="15" x14ac:dyDescent="0.25"/>
    <row r="115" spans="1:8" s="196" customFormat="1" ht="15" x14ac:dyDescent="0.25"/>
    <row r="116" spans="1:8" s="196" customFormat="1" ht="15" x14ac:dyDescent="0.25"/>
    <row r="117" spans="1:8" s="196" customFormat="1" ht="15" x14ac:dyDescent="0.25"/>
    <row r="118" spans="1:8" s="196" customFormat="1" ht="15" x14ac:dyDescent="0.25"/>
    <row r="119" spans="1:8" s="196" customFormat="1" ht="15" x14ac:dyDescent="0.25"/>
    <row r="120" spans="1:8" s="196" customFormat="1" ht="15" x14ac:dyDescent="0.25"/>
    <row r="121" spans="1:8" s="196" customFormat="1" ht="15" x14ac:dyDescent="0.25"/>
    <row r="122" spans="1:8" s="196" customFormat="1" ht="15" x14ac:dyDescent="0.25"/>
    <row r="123" spans="1:8" s="196" customFormat="1" ht="21" x14ac:dyDescent="0.35">
      <c r="A123" s="16" t="s">
        <v>1193</v>
      </c>
    </row>
    <row r="124" spans="1:8" s="196" customFormat="1" ht="15" x14ac:dyDescent="0.25">
      <c r="A124" s="196" t="s">
        <v>1190</v>
      </c>
    </row>
    <row r="125" spans="1:8" ht="15" x14ac:dyDescent="0.25">
      <c r="A125" t="s">
        <v>1115</v>
      </c>
    </row>
    <row r="127" spans="1:8" ht="60" x14ac:dyDescent="0.25">
      <c r="A127" s="196" t="s">
        <v>1134</v>
      </c>
      <c r="B127" s="1" t="s">
        <v>1135</v>
      </c>
      <c r="C127" s="1" t="s">
        <v>1136</v>
      </c>
      <c r="D127" s="235" t="s">
        <v>1137</v>
      </c>
      <c r="E127" s="1" t="s">
        <v>1138</v>
      </c>
      <c r="F127" s="196" t="s">
        <v>1139</v>
      </c>
      <c r="G127" s="196" t="s">
        <v>1140</v>
      </c>
      <c r="H127" s="1" t="s">
        <v>1141</v>
      </c>
    </row>
    <row r="128" spans="1:8" ht="15" x14ac:dyDescent="0.25">
      <c r="A128" s="196">
        <v>2010</v>
      </c>
      <c r="B128" s="195">
        <v>26578</v>
      </c>
      <c r="C128" s="195">
        <f t="shared" ref="C128:C147" si="0">B129</f>
        <v>26758</v>
      </c>
      <c r="D128" s="236">
        <v>11499</v>
      </c>
      <c r="E128" s="237">
        <f>Tabel491[[#This Row],[Aantal inwoners]]/Tabel491[[#This Row],[Aantal gezinnen]]</f>
        <v>2.3269849552134967</v>
      </c>
      <c r="F128" s="238">
        <v>1430</v>
      </c>
      <c r="G128" s="238">
        <v>1610</v>
      </c>
      <c r="H128" s="231">
        <f>(Tabel491[[#This Row],[Aantal alleenwonende mannen]]+Tabel491[[#This Row],[Aantal alleenwonende vrouwen]])/Tabel491[[#This Row],[Aantal gezinnen]]</f>
        <v>0.26437081485346553</v>
      </c>
    </row>
    <row r="129" spans="1:8" ht="15" x14ac:dyDescent="0.25">
      <c r="A129" s="196">
        <v>2011</v>
      </c>
      <c r="B129" s="195">
        <v>26758</v>
      </c>
      <c r="C129" s="195">
        <f t="shared" si="0"/>
        <v>26952</v>
      </c>
      <c r="D129" s="236">
        <v>11554</v>
      </c>
      <c r="E129" s="239">
        <f>Tabel491[[#This Row],[Aantal inwoners]]/Tabel491[[#This Row],[Aantal gezinnen]]</f>
        <v>2.3326986325082224</v>
      </c>
      <c r="F129" s="238">
        <v>1469</v>
      </c>
      <c r="G129" s="238">
        <v>1624</v>
      </c>
      <c r="H129" s="231">
        <f>(Tabel491[[#This Row],[Aantal alleenwonende mannen]]+Tabel491[[#This Row],[Aantal alleenwonende vrouwen]])/Tabel491[[#This Row],[Aantal gezinnen]]</f>
        <v>0.26769949800934739</v>
      </c>
    </row>
    <row r="130" spans="1:8" ht="15" x14ac:dyDescent="0.25">
      <c r="A130" s="196">
        <v>2012</v>
      </c>
      <c r="B130" s="195">
        <v>26952</v>
      </c>
      <c r="C130" s="230">
        <f t="shared" si="0"/>
        <v>27096</v>
      </c>
      <c r="D130" s="236">
        <v>11655</v>
      </c>
      <c r="E130" s="237">
        <f>Tabel491[[#This Row],[Aantal inwoners]]/Tabel491[[#This Row],[Aantal gezinnen]]</f>
        <v>2.3248391248391247</v>
      </c>
      <c r="F130" s="238">
        <v>1481</v>
      </c>
      <c r="G130" s="238">
        <v>1625</v>
      </c>
      <c r="H130" s="231">
        <f>(Tabel491[[#This Row],[Aantal alleenwonende mannen]]+Tabel491[[#This Row],[Aantal alleenwonende vrouwen]])/Tabel491[[#This Row],[Aantal gezinnen]]</f>
        <v>0.26649506649506649</v>
      </c>
    </row>
    <row r="131" spans="1:8" ht="15" x14ac:dyDescent="0.25">
      <c r="A131" s="196">
        <v>2013</v>
      </c>
      <c r="B131" s="195">
        <v>27096</v>
      </c>
      <c r="C131" s="230">
        <f t="shared" si="0"/>
        <v>27246</v>
      </c>
      <c r="D131" s="236">
        <v>11767</v>
      </c>
      <c r="E131" s="191">
        <f>Tabel491[[#This Row],[Aantal inwoners]]/Tabel491[[#This Row],[Aantal gezinnen]]</f>
        <v>2.3154584855953089</v>
      </c>
      <c r="F131" s="238">
        <v>1577</v>
      </c>
      <c r="G131" s="238">
        <v>1676</v>
      </c>
      <c r="H131" s="231">
        <f>(Tabel491[[#This Row],[Aantal alleenwonende mannen]]+Tabel491[[#This Row],[Aantal alleenwonende vrouwen]])/Tabel491[[#This Row],[Aantal gezinnen]]</f>
        <v>0.27645109203705276</v>
      </c>
    </row>
    <row r="132" spans="1:8" ht="15" x14ac:dyDescent="0.25">
      <c r="A132" s="196">
        <v>2014</v>
      </c>
      <c r="B132" s="195">
        <v>27246</v>
      </c>
      <c r="C132" s="230">
        <f t="shared" si="0"/>
        <v>27444</v>
      </c>
      <c r="D132" s="236">
        <v>11956</v>
      </c>
      <c r="E132" s="191">
        <f>Tabel491[[#This Row],[Aantal inwoners]]/Tabel491[[#This Row],[Aantal gezinnen]]</f>
        <v>2.2954165272666445</v>
      </c>
      <c r="F132" s="238">
        <v>1677</v>
      </c>
      <c r="G132" s="238">
        <v>1731</v>
      </c>
      <c r="H132" s="231">
        <f>(Tabel491[[#This Row],[Aantal alleenwonende mannen]]+Tabel491[[#This Row],[Aantal alleenwonende vrouwen]])/Tabel491[[#This Row],[Aantal gezinnen]]</f>
        <v>0.28504516560722648</v>
      </c>
    </row>
    <row r="133" spans="1:8" ht="15" x14ac:dyDescent="0.25">
      <c r="A133" s="196">
        <v>2015</v>
      </c>
      <c r="B133" s="195">
        <v>27444</v>
      </c>
      <c r="C133" s="230">
        <f t="shared" si="0"/>
        <v>27532</v>
      </c>
      <c r="D133" s="236">
        <v>11999</v>
      </c>
      <c r="E133" s="191">
        <f>Tabel491[[#This Row],[Aantal inwoners]]/Tabel491[[#This Row],[Aantal gezinnen]]</f>
        <v>2.2945245437119759</v>
      </c>
      <c r="F133" s="238">
        <v>1716</v>
      </c>
      <c r="G133" s="238">
        <v>1748</v>
      </c>
      <c r="H133" s="231">
        <f>(Tabel491[[#This Row],[Aantal alleenwonende mannen]]+Tabel491[[#This Row],[Aantal alleenwonende vrouwen]])/Tabel491[[#This Row],[Aantal gezinnen]]</f>
        <v>0.28869072422701891</v>
      </c>
    </row>
    <row r="134" spans="1:8" ht="15" x14ac:dyDescent="0.25">
      <c r="A134" s="196">
        <v>2016</v>
      </c>
      <c r="B134" s="195">
        <v>27532</v>
      </c>
      <c r="C134" s="230">
        <f t="shared" si="0"/>
        <v>27673</v>
      </c>
      <c r="D134" s="236">
        <v>12133</v>
      </c>
      <c r="E134" s="191">
        <f>Tabel491[[#This Row],[Aantal inwoners]]/Tabel491[[#This Row],[Aantal gezinnen]]</f>
        <v>2.2808044177037829</v>
      </c>
      <c r="F134" s="238">
        <v>1716</v>
      </c>
      <c r="G134" s="238">
        <v>1748</v>
      </c>
      <c r="H134" s="231">
        <f>(Tabel491[[#This Row],[Aantal alleenwonende mannen]]+Tabel491[[#This Row],[Aantal alleenwonende vrouwen]])/Tabel491[[#This Row],[Aantal gezinnen]]</f>
        <v>0.28550234896563093</v>
      </c>
    </row>
    <row r="135" spans="1:8" ht="15" x14ac:dyDescent="0.25">
      <c r="A135" s="30">
        <v>2017</v>
      </c>
      <c r="B135" s="195">
        <v>27673</v>
      </c>
      <c r="C135" s="230">
        <f t="shared" si="0"/>
        <v>27844</v>
      </c>
      <c r="D135" s="240">
        <v>12237</v>
      </c>
      <c r="E135" s="191">
        <f>Tabel491[[#This Row],[Aantal inwoners]]/Tabel491[[#This Row],[Aantal gezinnen]]</f>
        <v>2.2753942959875788</v>
      </c>
      <c r="F135" s="238">
        <v>1576</v>
      </c>
      <c r="G135" s="238">
        <v>1740</v>
      </c>
      <c r="H135" s="231"/>
    </row>
    <row r="136" spans="1:8" ht="15" x14ac:dyDescent="0.25">
      <c r="A136" s="30" t="s">
        <v>1142</v>
      </c>
      <c r="B136" s="195">
        <v>27844</v>
      </c>
      <c r="C136" s="230">
        <f t="shared" si="0"/>
        <v>28005</v>
      </c>
      <c r="D136" s="240"/>
      <c r="E136" s="29"/>
      <c r="F136" s="238">
        <v>1585</v>
      </c>
      <c r="G136" s="238">
        <v>1762</v>
      </c>
      <c r="H136" s="231"/>
    </row>
    <row r="137" spans="1:8" ht="15" x14ac:dyDescent="0.25">
      <c r="A137" s="30" t="s">
        <v>1143</v>
      </c>
      <c r="B137" s="230">
        <v>28005</v>
      </c>
      <c r="C137" s="230">
        <f t="shared" si="0"/>
        <v>28169</v>
      </c>
      <c r="D137" s="240"/>
      <c r="E137" s="29"/>
      <c r="F137" s="238">
        <v>1601</v>
      </c>
      <c r="G137" s="238">
        <v>1781</v>
      </c>
      <c r="H137" s="231"/>
    </row>
    <row r="138" spans="1:8" ht="15" x14ac:dyDescent="0.25">
      <c r="A138" s="30" t="s">
        <v>1144</v>
      </c>
      <c r="B138" s="230">
        <v>28169</v>
      </c>
      <c r="C138" s="230">
        <f t="shared" si="0"/>
        <v>28328</v>
      </c>
      <c r="D138" s="240"/>
      <c r="E138" s="29"/>
      <c r="F138" s="238">
        <v>1616</v>
      </c>
      <c r="G138" s="238">
        <v>1797</v>
      </c>
      <c r="H138" s="231"/>
    </row>
    <row r="139" spans="1:8" ht="15" x14ac:dyDescent="0.25">
      <c r="A139" s="30" t="s">
        <v>1145</v>
      </c>
      <c r="B139" s="230">
        <v>28328</v>
      </c>
      <c r="C139" s="230">
        <f t="shared" si="0"/>
        <v>28500</v>
      </c>
      <c r="D139" s="240"/>
      <c r="E139" s="29"/>
      <c r="F139" s="238">
        <v>1628</v>
      </c>
      <c r="G139" s="238">
        <v>1815</v>
      </c>
      <c r="H139" s="231"/>
    </row>
    <row r="140" spans="1:8" ht="15" x14ac:dyDescent="0.25">
      <c r="A140" s="30" t="s">
        <v>1146</v>
      </c>
      <c r="B140" s="230">
        <v>28500</v>
      </c>
      <c r="C140" s="230">
        <f t="shared" si="0"/>
        <v>28648</v>
      </c>
      <c r="D140" s="240"/>
      <c r="E140" s="29"/>
      <c r="F140" s="238">
        <v>1641</v>
      </c>
      <c r="G140" s="238">
        <v>1831</v>
      </c>
      <c r="H140" s="231"/>
    </row>
    <row r="141" spans="1:8" ht="15" x14ac:dyDescent="0.25">
      <c r="A141" s="30" t="s">
        <v>1147</v>
      </c>
      <c r="B141" s="230">
        <v>28648</v>
      </c>
      <c r="C141" s="230">
        <f t="shared" si="0"/>
        <v>28802</v>
      </c>
      <c r="D141" s="240"/>
      <c r="E141" s="29"/>
      <c r="F141" s="238">
        <v>1651</v>
      </c>
      <c r="G141" s="238">
        <v>1849</v>
      </c>
      <c r="H141" s="231"/>
    </row>
    <row r="142" spans="1:8" ht="15" x14ac:dyDescent="0.25">
      <c r="A142" s="30" t="s">
        <v>1148</v>
      </c>
      <c r="B142" s="230">
        <v>28802</v>
      </c>
      <c r="C142" s="230">
        <f t="shared" si="0"/>
        <v>28952</v>
      </c>
      <c r="D142" s="240"/>
      <c r="E142" s="29"/>
      <c r="F142" s="238">
        <v>1661</v>
      </c>
      <c r="G142" s="238">
        <v>1862</v>
      </c>
      <c r="H142" s="231"/>
    </row>
    <row r="143" spans="1:8" ht="15" x14ac:dyDescent="0.25">
      <c r="A143" s="30" t="s">
        <v>1165</v>
      </c>
      <c r="B143" s="230">
        <v>28952</v>
      </c>
      <c r="C143" s="230">
        <f t="shared" si="0"/>
        <v>29091</v>
      </c>
      <c r="D143" s="257"/>
      <c r="E143" s="256" t="e">
        <f>Tabel491[[#This Row],[Aantal inwoners]]/Tabel491[[#This Row],[Aantal gezinnen]]</f>
        <v>#DIV/0!</v>
      </c>
      <c r="F143" s="238"/>
      <c r="G143" s="238"/>
      <c r="H143" s="231" t="e">
        <f>Tabel491[[#This Row],[Aantal alleenwonende mannen]]/Tabel491[[#This Row],[Aantal gezinnen]]</f>
        <v>#DIV/0!</v>
      </c>
    </row>
    <row r="144" spans="1:8" ht="15" x14ac:dyDescent="0.25">
      <c r="A144" s="30" t="s">
        <v>1166</v>
      </c>
      <c r="B144" s="230">
        <v>29091</v>
      </c>
      <c r="C144" s="230">
        <f t="shared" si="0"/>
        <v>29233</v>
      </c>
      <c r="D144" s="257"/>
      <c r="E144" s="256" t="e">
        <f>Tabel491[[#This Row],[Aantal inwoners]]/Tabel491[[#This Row],[Aantal gezinnen]]</f>
        <v>#DIV/0!</v>
      </c>
      <c r="F144" s="238"/>
      <c r="G144" s="238"/>
      <c r="H144" s="231" t="e">
        <f>Tabel491[[#This Row],[Aantal alleenwonende mannen]]/Tabel491[[#This Row],[Aantal gezinnen]]</f>
        <v>#DIV/0!</v>
      </c>
    </row>
    <row r="145" spans="1:10" ht="15" x14ac:dyDescent="0.25">
      <c r="A145" s="30" t="s">
        <v>1167</v>
      </c>
      <c r="B145" s="230">
        <v>29233</v>
      </c>
      <c r="C145" s="230">
        <f t="shared" si="0"/>
        <v>29616</v>
      </c>
      <c r="D145" s="257"/>
      <c r="E145" s="256" t="e">
        <f>Tabel491[[#This Row],[Aantal inwoners]]/Tabel491[[#This Row],[Aantal gezinnen]]</f>
        <v>#DIV/0!</v>
      </c>
      <c r="F145" s="238"/>
      <c r="G145" s="238"/>
      <c r="H145" s="231" t="e">
        <f>Tabel491[[#This Row],[Aantal alleenwonende mannen]]/Tabel491[[#This Row],[Aantal gezinnen]]</f>
        <v>#DIV/0!</v>
      </c>
    </row>
    <row r="146" spans="1:10" ht="15" x14ac:dyDescent="0.25">
      <c r="A146" s="30" t="s">
        <v>1168</v>
      </c>
      <c r="B146" s="230">
        <v>29616</v>
      </c>
      <c r="C146" s="230">
        <f t="shared" si="0"/>
        <v>30116</v>
      </c>
      <c r="D146" s="257"/>
      <c r="E146" s="256" t="e">
        <f>Tabel491[[#This Row],[Aantal inwoners]]/Tabel491[[#This Row],[Aantal gezinnen]]</f>
        <v>#DIV/0!</v>
      </c>
      <c r="F146" s="238"/>
      <c r="G146" s="238"/>
      <c r="H146" s="231" t="e">
        <f>Tabel491[[#This Row],[Aantal alleenwonende mannen]]/Tabel491[[#This Row],[Aantal gezinnen]]</f>
        <v>#DIV/0!</v>
      </c>
    </row>
    <row r="147" spans="1:10" ht="15" x14ac:dyDescent="0.25">
      <c r="A147" s="30" t="s">
        <v>1169</v>
      </c>
      <c r="B147" s="230">
        <v>30116</v>
      </c>
      <c r="C147" s="230">
        <f t="shared" si="0"/>
        <v>0</v>
      </c>
      <c r="D147" s="257"/>
      <c r="E147" s="256" t="e">
        <f>Tabel491[[#This Row],[Aantal inwoners]]/Tabel491[[#This Row],[Aantal gezinnen]]</f>
        <v>#DIV/0!</v>
      </c>
      <c r="F147" s="238"/>
      <c r="G147" s="238"/>
      <c r="H147" s="231" t="e">
        <f>Tabel491[[#This Row],[Aantal alleenwonende mannen]]/Tabel491[[#This Row],[Aantal gezinnen]]</f>
        <v>#DIV/0!</v>
      </c>
    </row>
    <row r="148" spans="1:10" s="196" customFormat="1" ht="15" x14ac:dyDescent="0.25">
      <c r="A148" s="30"/>
      <c r="B148" s="230"/>
      <c r="C148" s="230"/>
      <c r="D148" s="257"/>
      <c r="E148" s="256"/>
      <c r="F148" s="23"/>
      <c r="G148" s="23"/>
      <c r="H148" s="231"/>
    </row>
    <row r="149" spans="1:10" s="196" customFormat="1" ht="15" x14ac:dyDescent="0.25">
      <c r="A149" s="30"/>
      <c r="B149" s="230"/>
      <c r="C149" s="230"/>
      <c r="D149" s="257"/>
      <c r="E149" s="256"/>
      <c r="F149" s="23"/>
      <c r="G149" s="23"/>
      <c r="H149" s="231"/>
    </row>
    <row r="150" spans="1:10" s="196" customFormat="1" ht="15" x14ac:dyDescent="0.25">
      <c r="A150" s="30"/>
      <c r="B150" s="230"/>
      <c r="C150" s="230"/>
      <c r="D150" s="257"/>
      <c r="E150" s="256"/>
      <c r="F150" s="23"/>
      <c r="G150" s="23"/>
      <c r="H150" s="231"/>
    </row>
    <row r="151" spans="1:10" s="196" customFormat="1" ht="21" x14ac:dyDescent="0.35">
      <c r="A151" s="263" t="s">
        <v>1194</v>
      </c>
      <c r="B151" s="230"/>
      <c r="C151" s="230"/>
      <c r="D151" s="257"/>
      <c r="E151" s="256"/>
      <c r="F151" s="23"/>
      <c r="G151" s="23"/>
      <c r="H151" s="231"/>
    </row>
    <row r="152" spans="1:10" s="196" customFormat="1" ht="15" x14ac:dyDescent="0.25">
      <c r="A152" s="27" t="s">
        <v>1086</v>
      </c>
      <c r="B152" s="230"/>
      <c r="C152" s="230"/>
      <c r="D152" s="257"/>
      <c r="E152" s="256"/>
      <c r="F152" s="23"/>
      <c r="G152" s="23"/>
      <c r="H152" s="231"/>
    </row>
    <row r="153" spans="1:10" s="196" customFormat="1" ht="15" x14ac:dyDescent="0.25">
      <c r="A153" s="27" t="s">
        <v>1115</v>
      </c>
      <c r="B153" s="230"/>
      <c r="C153" s="230"/>
      <c r="D153" s="257"/>
      <c r="E153" s="256"/>
      <c r="F153" s="23"/>
      <c r="G153" s="23"/>
      <c r="H153" s="231"/>
    </row>
    <row r="155" spans="1:10" ht="15" x14ac:dyDescent="0.25">
      <c r="A155" s="241" t="s">
        <v>1134</v>
      </c>
      <c r="B155" s="242" t="s">
        <v>1149</v>
      </c>
      <c r="C155" s="242" t="s">
        <v>1150</v>
      </c>
      <c r="D155" s="242" t="s">
        <v>1151</v>
      </c>
      <c r="E155" s="23" t="s">
        <v>1152</v>
      </c>
      <c r="F155" s="23" t="s">
        <v>1153</v>
      </c>
      <c r="G155" s="23" t="s">
        <v>1154</v>
      </c>
      <c r="H155" s="23" t="s">
        <v>1155</v>
      </c>
      <c r="I155" s="23" t="s">
        <v>1156</v>
      </c>
      <c r="J155" s="23" t="s">
        <v>1157</v>
      </c>
    </row>
    <row r="156" spans="1:10" ht="15" x14ac:dyDescent="0.25">
      <c r="A156" s="10">
        <v>2010</v>
      </c>
      <c r="B156" s="243">
        <v>710</v>
      </c>
      <c r="C156" s="243">
        <v>933</v>
      </c>
      <c r="D156" s="243">
        <v>1530</v>
      </c>
      <c r="E156" s="244">
        <v>1744</v>
      </c>
      <c r="F156" s="244">
        <v>16084</v>
      </c>
      <c r="G156" s="244">
        <v>4928</v>
      </c>
      <c r="H156" s="244">
        <v>1274</v>
      </c>
      <c r="I156" s="245">
        <f>(Tabel789[[#This Row],[Inwoners 0-2,5 jaar]]+Tabel789[[#This Row],[Inwoners 2,5-5 jaar]]+Tabel789[[#This Row],[Inwoners 6-11 jaar]]+Tabel789[[#This Row],[Inwoners 12-17 jaar]])/Tabel789[[#This Row],[Inwoners 20-64 jaar]]</f>
        <v>0.30570753543894552</v>
      </c>
      <c r="J156" s="231">
        <f>Tabel789[[#This Row],[Inwoners 65+ jaar]]/Tabel789[[#This Row],[Inwoners 20-64 jaar]]</f>
        <v>0.30639144491420045</v>
      </c>
    </row>
    <row r="157" spans="1:10" ht="15" x14ac:dyDescent="0.25">
      <c r="A157" s="11">
        <v>2011</v>
      </c>
      <c r="B157" s="246">
        <v>720</v>
      </c>
      <c r="C157" s="246">
        <v>988</v>
      </c>
      <c r="D157" s="246">
        <v>1522</v>
      </c>
      <c r="E157" s="244">
        <v>1724</v>
      </c>
      <c r="F157" s="244">
        <v>16162</v>
      </c>
      <c r="G157" s="244">
        <v>5004</v>
      </c>
      <c r="H157" s="244">
        <v>1314</v>
      </c>
      <c r="I157" s="245">
        <f>(Tabel789[[#This Row],[Inwoners 0-2,5 jaar]]+Tabel789[[#This Row],[Inwoners 2,5-5 jaar]]+Tabel789[[#This Row],[Inwoners 6-11 jaar]]+Tabel789[[#This Row],[Inwoners 12-17 jaar]])/Tabel789[[#This Row],[Inwoners 20-64 jaar]]</f>
        <v>0.30652147011508479</v>
      </c>
      <c r="J157" s="231">
        <f>Tabel789[[#This Row],[Inwoners 65+ jaar]]/Tabel789[[#This Row],[Inwoners 20-64 jaar]]</f>
        <v>0.30961514664026729</v>
      </c>
    </row>
    <row r="158" spans="1:10" ht="15" x14ac:dyDescent="0.25">
      <c r="A158" s="10">
        <v>2012</v>
      </c>
      <c r="B158" s="243">
        <v>805</v>
      </c>
      <c r="C158" s="243">
        <v>996</v>
      </c>
      <c r="D158" s="243">
        <v>1576</v>
      </c>
      <c r="E158" s="244">
        <v>1663</v>
      </c>
      <c r="F158" s="244">
        <v>16209</v>
      </c>
      <c r="G158" s="244">
        <v>5094</v>
      </c>
      <c r="H158" s="244">
        <v>1375</v>
      </c>
      <c r="I158" s="245">
        <f>(Tabel789[[#This Row],[Inwoners 0-2,5 jaar]]+Tabel789[[#This Row],[Inwoners 2,5-5 jaar]]+Tabel789[[#This Row],[Inwoners 6-11 jaar]]+Tabel789[[#This Row],[Inwoners 12-17 jaar]])/Tabel789[[#This Row],[Inwoners 20-64 jaar]]</f>
        <v>0.31093836757357024</v>
      </c>
      <c r="J158" s="231">
        <f>Tabel789[[#This Row],[Inwoners 65+ jaar]]/Tabel789[[#This Row],[Inwoners 20-64 jaar]]</f>
        <v>0.31426985008328706</v>
      </c>
    </row>
    <row r="159" spans="1:10" ht="15" x14ac:dyDescent="0.25">
      <c r="A159" s="11">
        <v>2013</v>
      </c>
      <c r="B159" s="246">
        <v>842</v>
      </c>
      <c r="C159" s="246">
        <v>1018</v>
      </c>
      <c r="D159" s="246">
        <v>1608</v>
      </c>
      <c r="E159" s="244">
        <v>1629</v>
      </c>
      <c r="F159" s="244">
        <v>16202</v>
      </c>
      <c r="G159" s="244">
        <v>5178</v>
      </c>
      <c r="H159" s="244">
        <v>1416</v>
      </c>
      <c r="I159" s="245">
        <f>(Tabel789[[#This Row],[Inwoners 0-2,5 jaar]]+Tabel789[[#This Row],[Inwoners 2,5-5 jaar]]+Tabel789[[#This Row],[Inwoners 6-11 jaar]]+Tabel789[[#This Row],[Inwoners 12-17 jaar]])/Tabel789[[#This Row],[Inwoners 20-64 jaar]]</f>
        <v>0.31459079126033823</v>
      </c>
      <c r="J159" s="231">
        <f>Tabel789[[#This Row],[Inwoners 65+ jaar]]/Tabel789[[#This Row],[Inwoners 20-64 jaar]]</f>
        <v>0.31959017405258611</v>
      </c>
    </row>
    <row r="160" spans="1:10" ht="15" x14ac:dyDescent="0.25">
      <c r="A160" s="10">
        <v>2014</v>
      </c>
      <c r="B160" s="243">
        <v>811</v>
      </c>
      <c r="C160" s="243">
        <v>1040</v>
      </c>
      <c r="D160" s="243">
        <v>1636</v>
      </c>
      <c r="E160" s="244">
        <v>1613</v>
      </c>
      <c r="F160" s="244">
        <v>16272</v>
      </c>
      <c r="G160" s="244">
        <v>5266</v>
      </c>
      <c r="H160" s="244">
        <v>1484</v>
      </c>
      <c r="I160" s="245">
        <f>(Tabel789[[#This Row],[Inwoners 0-2,5 jaar]]+Tabel789[[#This Row],[Inwoners 2,5-5 jaar]]+Tabel789[[#This Row],[Inwoners 6-11 jaar]]+Tabel789[[#This Row],[Inwoners 12-17 jaar]])/Tabel789[[#This Row],[Inwoners 20-64 jaar]]</f>
        <v>0.31342182890855458</v>
      </c>
      <c r="J160" s="231">
        <f>Tabel789[[#This Row],[Inwoners 65+ jaar]]/Tabel789[[#This Row],[Inwoners 20-64 jaar]]</f>
        <v>0.32362340216322516</v>
      </c>
    </row>
    <row r="161" spans="1:10" ht="15" x14ac:dyDescent="0.25">
      <c r="A161" s="11">
        <v>2015</v>
      </c>
      <c r="B161" s="246">
        <v>748</v>
      </c>
      <c r="C161" s="246">
        <v>1134</v>
      </c>
      <c r="D161" s="246">
        <v>1651</v>
      </c>
      <c r="E161" s="244">
        <v>1632</v>
      </c>
      <c r="F161" s="244">
        <v>16355</v>
      </c>
      <c r="G161" s="244">
        <v>5375</v>
      </c>
      <c r="H161" s="244">
        <v>1508</v>
      </c>
      <c r="I161" s="245">
        <f>(Tabel789[[#This Row],[Inwoners 0-2,5 jaar]]+Tabel789[[#This Row],[Inwoners 2,5-5 jaar]]+Tabel789[[#This Row],[Inwoners 6-11 jaar]]+Tabel789[[#This Row],[Inwoners 12-17 jaar]])/Tabel789[[#This Row],[Inwoners 20-64 jaar]]</f>
        <v>0.31580556404769183</v>
      </c>
      <c r="J161" s="231">
        <f>Tabel789[[#This Row],[Inwoners 65+ jaar]]/Tabel789[[#This Row],[Inwoners 20-64 jaar]]</f>
        <v>0.32864567410577805</v>
      </c>
    </row>
    <row r="162" spans="1:10" ht="15" x14ac:dyDescent="0.25">
      <c r="A162" s="10">
        <v>2016</v>
      </c>
      <c r="B162" s="243">
        <v>750</v>
      </c>
      <c r="C162" s="243">
        <v>1166</v>
      </c>
      <c r="D162" s="243">
        <v>1681</v>
      </c>
      <c r="E162" s="244">
        <v>1568</v>
      </c>
      <c r="F162" s="244">
        <v>16357</v>
      </c>
      <c r="G162" s="244">
        <v>5481</v>
      </c>
      <c r="H162" s="244">
        <v>1538</v>
      </c>
      <c r="I162" s="245">
        <f>(Tabel789[[#This Row],[Inwoners 0-2,5 jaar]]+Tabel789[[#This Row],[Inwoners 2,5-5 jaar]]+Tabel789[[#This Row],[Inwoners 6-11 jaar]]+Tabel789[[#This Row],[Inwoners 12-17 jaar]])/Tabel789[[#This Row],[Inwoners 20-64 jaar]]</f>
        <v>0.31576694992969373</v>
      </c>
      <c r="J162" s="231">
        <f>Tabel789[[#This Row],[Inwoners 65+ jaar]]/Tabel789[[#This Row],[Inwoners 20-64 jaar]]</f>
        <v>0.33508589594668947</v>
      </c>
    </row>
    <row r="163" spans="1:10" ht="15" x14ac:dyDescent="0.25">
      <c r="A163" s="260"/>
      <c r="B163" s="261"/>
      <c r="C163" s="261"/>
      <c r="D163" s="261"/>
      <c r="E163" s="262"/>
      <c r="F163" s="262"/>
      <c r="G163" s="262"/>
      <c r="H163" s="262"/>
      <c r="I163" s="247"/>
      <c r="J163" s="248"/>
    </row>
  </sheetData>
  <pageMargins left="0.7" right="0.7" top="0.75" bottom="0.75" header="0.3" footer="0.3"/>
  <pageSetup paperSize="9" orientation="portrait" r:id="rId1"/>
  <ignoredErrors>
    <ignoredError sqref="S51:S56" calculatedColumn="1"/>
  </ignoredErrors>
  <drawing r:id="rId2"/>
  <legacyDrawing r:id="rId3"/>
  <tableParts count="9">
    <tablePart r:id="rId4"/>
    <tablePart r:id="rId5"/>
    <tablePart r:id="rId6"/>
    <tablePart r:id="rId7"/>
    <tablePart r:id="rId8"/>
    <tablePart r:id="rId9"/>
    <tablePart r:id="rId10"/>
    <tablePart r:id="rId11"/>
    <tablePart r:id="rId1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10" workbookViewId="0">
      <selection activeCell="A29" sqref="A29:C45"/>
    </sheetView>
  </sheetViews>
  <sheetFormatPr defaultColWidth="8.88671875" defaultRowHeight="14.4" x14ac:dyDescent="0.3"/>
  <cols>
    <col min="1" max="1" width="40.44140625" style="367" bestFit="1" customWidth="1"/>
    <col min="2" max="2" width="19.44140625" style="367" customWidth="1"/>
    <col min="3" max="3" width="11.5546875" style="367" customWidth="1"/>
    <col min="4" max="4" width="15.109375" style="367" bestFit="1" customWidth="1"/>
    <col min="5" max="5" width="14.44140625" style="367" bestFit="1" customWidth="1"/>
    <col min="6" max="7" width="11.6640625" style="367" bestFit="1" customWidth="1"/>
    <col min="8" max="8" width="10.5546875" style="367" bestFit="1" customWidth="1"/>
    <col min="9" max="9" width="8.88671875" style="367"/>
    <col min="10" max="10" width="10.88671875" style="367" bestFit="1" customWidth="1"/>
    <col min="11" max="11" width="9.88671875" style="367" bestFit="1" customWidth="1"/>
    <col min="12" max="12" width="10.88671875" style="367" bestFit="1" customWidth="1"/>
    <col min="13" max="13" width="8.88671875" style="367"/>
    <col min="14" max="14" width="14.6640625" style="367" bestFit="1" customWidth="1"/>
    <col min="15" max="15" width="20.109375" style="367" customWidth="1"/>
    <col min="16" max="16" width="14.88671875" style="367" bestFit="1" customWidth="1"/>
    <col min="17" max="16384" width="8.88671875" style="367"/>
  </cols>
  <sheetData>
    <row r="1" spans="1:16" ht="21" x14ac:dyDescent="0.35">
      <c r="A1" s="263" t="s">
        <v>1782</v>
      </c>
    </row>
    <row r="2" spans="1:16" ht="15" x14ac:dyDescent="0.25">
      <c r="A2" s="27" t="s">
        <v>1026</v>
      </c>
    </row>
    <row r="3" spans="1:16" ht="15" x14ac:dyDescent="0.25">
      <c r="A3" s="27" t="s">
        <v>1783</v>
      </c>
    </row>
    <row r="4" spans="1:16" ht="15.75" thickBot="1" x14ac:dyDescent="0.3">
      <c r="A4" s="27"/>
    </row>
    <row r="5" spans="1:16" ht="43.2" x14ac:dyDescent="0.3">
      <c r="A5" s="355" t="s">
        <v>1721</v>
      </c>
      <c r="B5" s="356" t="s">
        <v>1722</v>
      </c>
      <c r="C5" s="356" t="s">
        <v>1723</v>
      </c>
      <c r="D5" s="356" t="s">
        <v>1724</v>
      </c>
      <c r="E5" s="356" t="s">
        <v>1725</v>
      </c>
      <c r="F5" s="356" t="s">
        <v>1726</v>
      </c>
      <c r="G5" s="356" t="s">
        <v>1727</v>
      </c>
      <c r="H5" s="356" t="s">
        <v>1136</v>
      </c>
      <c r="I5" s="356" t="s">
        <v>1728</v>
      </c>
      <c r="J5" s="356" t="s">
        <v>1737</v>
      </c>
      <c r="K5" s="356" t="s">
        <v>1729</v>
      </c>
      <c r="L5" s="356" t="s">
        <v>1730</v>
      </c>
      <c r="M5" s="356" t="s">
        <v>1731</v>
      </c>
      <c r="N5" s="357" t="s">
        <v>1732</v>
      </c>
      <c r="O5" s="358" t="s">
        <v>1733</v>
      </c>
      <c r="P5" s="359" t="s">
        <v>1734</v>
      </c>
    </row>
    <row r="6" spans="1:16" ht="15" x14ac:dyDescent="0.25">
      <c r="A6" s="360">
        <v>2008</v>
      </c>
      <c r="B6" s="361">
        <v>15190</v>
      </c>
      <c r="C6" s="362"/>
      <c r="D6" s="361">
        <v>403441033</v>
      </c>
      <c r="E6" s="362"/>
      <c r="F6" s="361"/>
      <c r="G6" s="361"/>
      <c r="H6" s="361">
        <v>15239</v>
      </c>
      <c r="I6" s="362"/>
      <c r="J6" s="363">
        <v>85125120.689999893</v>
      </c>
      <c r="K6" s="362"/>
      <c r="L6" s="363">
        <v>85125120.689999893</v>
      </c>
      <c r="M6" s="362"/>
      <c r="N6" s="364">
        <v>110.25</v>
      </c>
      <c r="O6" s="362"/>
      <c r="P6" s="365"/>
    </row>
    <row r="7" spans="1:16" ht="15" x14ac:dyDescent="0.25">
      <c r="A7" s="360">
        <v>2009</v>
      </c>
      <c r="B7" s="361">
        <v>15215</v>
      </c>
      <c r="C7" s="362">
        <f>(B7-B6)/B6</f>
        <v>1.6458196181698486E-3</v>
      </c>
      <c r="D7" s="361">
        <v>415297750</v>
      </c>
      <c r="E7" s="362">
        <f>(D7-D6)/D6</f>
        <v>2.938897144852393E-2</v>
      </c>
      <c r="F7" s="361">
        <f t="shared" ref="F7:F12" si="0">D7/H7</f>
        <v>15626.20875192836</v>
      </c>
      <c r="G7" s="361">
        <f t="shared" ref="G7:G13" si="1">D7/B7</f>
        <v>27295.28425895498</v>
      </c>
      <c r="H7" s="361">
        <v>26577</v>
      </c>
      <c r="I7" s="362">
        <f>(F7-15239)/15239</f>
        <v>2.5409065682023727E-2</v>
      </c>
      <c r="J7" s="363">
        <v>82597659.239999905</v>
      </c>
      <c r="K7" s="362">
        <f>(J7-J6)/J6</f>
        <v>-2.969113499649819E-2</v>
      </c>
      <c r="L7" s="363">
        <v>82597659.239999905</v>
      </c>
      <c r="M7" s="362">
        <f>(L7-L6)/L6</f>
        <v>-2.969113499649819E-2</v>
      </c>
      <c r="N7" s="364">
        <v>110.9</v>
      </c>
      <c r="O7" s="362">
        <f>(N7-N6)/N6</f>
        <v>5.8956916099773757E-3</v>
      </c>
      <c r="P7" s="366">
        <f>E7-O7</f>
        <v>2.3493279838546554E-2</v>
      </c>
    </row>
    <row r="8" spans="1:16" ht="15" x14ac:dyDescent="0.25">
      <c r="A8" s="360">
        <v>2010</v>
      </c>
      <c r="B8" s="361">
        <v>15478</v>
      </c>
      <c r="C8" s="362">
        <f>(B8-B7)/B7</f>
        <v>1.7285573447255998E-2</v>
      </c>
      <c r="D8" s="361">
        <v>423532186</v>
      </c>
      <c r="E8" s="362">
        <f>(D8-D7)/D7</f>
        <v>1.9827788616721378E-2</v>
      </c>
      <c r="F8" s="361">
        <f t="shared" si="0"/>
        <v>15826.470834423228</v>
      </c>
      <c r="G8" s="361">
        <f t="shared" si="1"/>
        <v>27363.495671275359</v>
      </c>
      <c r="H8" s="361">
        <v>26761</v>
      </c>
      <c r="I8" s="362">
        <f>(F8-F7)/F7</f>
        <v>1.2815781849206042E-2</v>
      </c>
      <c r="J8" s="363">
        <v>86835933.390000105</v>
      </c>
      <c r="K8" s="362">
        <f t="shared" ref="K8:K13" si="2">(J8-J7)/J7</f>
        <v>5.13122791734964E-2</v>
      </c>
      <c r="L8" s="363">
        <v>86835933.390000105</v>
      </c>
      <c r="M8" s="362">
        <f t="shared" ref="M8:M13" si="3">(L8-L7)/L7</f>
        <v>5.13122791734964E-2</v>
      </c>
      <c r="N8" s="364">
        <v>112.76</v>
      </c>
      <c r="O8" s="362">
        <f t="shared" ref="O8:O15" si="4">(N8-N7)/N7</f>
        <v>1.6771866546438228E-2</v>
      </c>
      <c r="P8" s="366">
        <f t="shared" ref="P8:P13" si="5">E8-O8</f>
        <v>3.0559220702831499E-3</v>
      </c>
    </row>
    <row r="9" spans="1:16" ht="15" x14ac:dyDescent="0.25">
      <c r="A9" s="360">
        <v>2011</v>
      </c>
      <c r="B9" s="361">
        <v>15389</v>
      </c>
      <c r="C9" s="362">
        <f t="shared" ref="C9:C13" si="6">(B9-B8)/B8</f>
        <v>-5.7500969117457038E-3</v>
      </c>
      <c r="D9" s="361">
        <v>437373938</v>
      </c>
      <c r="E9" s="362">
        <f t="shared" ref="E9:E13" si="7">(D9-D8)/D8</f>
        <v>3.2681700370228772E-2</v>
      </c>
      <c r="F9" s="361">
        <f t="shared" si="0"/>
        <v>16224.874355454984</v>
      </c>
      <c r="G9" s="361">
        <f t="shared" si="1"/>
        <v>28421.205926311002</v>
      </c>
      <c r="H9" s="361">
        <v>26957</v>
      </c>
      <c r="I9" s="362">
        <f t="shared" ref="I9:I13" si="8">(F9-F8)/F8</f>
        <v>2.5173238253800207E-2</v>
      </c>
      <c r="J9" s="363">
        <v>89523669.220000207</v>
      </c>
      <c r="K9" s="362">
        <f t="shared" si="2"/>
        <v>3.0951885067312678E-2</v>
      </c>
      <c r="L9" s="363">
        <v>89523669.220000207</v>
      </c>
      <c r="M9" s="362">
        <f t="shared" si="3"/>
        <v>3.0951885067312678E-2</v>
      </c>
      <c r="N9" s="364">
        <v>116.21</v>
      </c>
      <c r="O9" s="362">
        <f t="shared" si="4"/>
        <v>3.0595956012770383E-2</v>
      </c>
      <c r="P9" s="366">
        <f t="shared" si="5"/>
        <v>2.0857443574583898E-3</v>
      </c>
    </row>
    <row r="10" spans="1:16" ht="15" x14ac:dyDescent="0.25">
      <c r="A10" s="360">
        <v>2012</v>
      </c>
      <c r="B10" s="361">
        <v>15238</v>
      </c>
      <c r="C10" s="362">
        <f t="shared" si="6"/>
        <v>-9.8122035219962312E-3</v>
      </c>
      <c r="D10" s="361">
        <v>455938722</v>
      </c>
      <c r="E10" s="362">
        <f t="shared" si="7"/>
        <v>4.2446022469679025E-2</v>
      </c>
      <c r="F10" s="361">
        <f t="shared" si="0"/>
        <v>16822.444821606463</v>
      </c>
      <c r="G10" s="361">
        <f t="shared" si="1"/>
        <v>29921.16563853524</v>
      </c>
      <c r="H10" s="361">
        <v>27103</v>
      </c>
      <c r="I10" s="362">
        <f t="shared" si="8"/>
        <v>3.6830514249903537E-2</v>
      </c>
      <c r="J10" s="363">
        <v>95159176.380000204</v>
      </c>
      <c r="K10" s="362">
        <f t="shared" si="2"/>
        <v>6.2949912677852854E-2</v>
      </c>
      <c r="L10" s="363">
        <v>95159176.380000204</v>
      </c>
      <c r="M10" s="362">
        <f t="shared" si="3"/>
        <v>6.2949912677852854E-2</v>
      </c>
      <c r="N10" s="364">
        <v>119.29</v>
      </c>
      <c r="O10" s="362">
        <f t="shared" si="4"/>
        <v>2.6503743223474853E-2</v>
      </c>
      <c r="P10" s="366">
        <f t="shared" si="5"/>
        <v>1.5942279246204172E-2</v>
      </c>
    </row>
    <row r="11" spans="1:16" ht="15" x14ac:dyDescent="0.25">
      <c r="A11" s="360">
        <v>2013</v>
      </c>
      <c r="B11" s="361">
        <v>15302</v>
      </c>
      <c r="C11" s="362">
        <f t="shared" si="6"/>
        <v>4.2000262501640639E-3</v>
      </c>
      <c r="D11" s="361">
        <v>472770141</v>
      </c>
      <c r="E11" s="362">
        <f t="shared" si="7"/>
        <v>3.6915967404935614E-2</v>
      </c>
      <c r="F11" s="361">
        <f t="shared" si="0"/>
        <v>17351.273204389476</v>
      </c>
      <c r="G11" s="361">
        <f t="shared" si="1"/>
        <v>30895.970526728532</v>
      </c>
      <c r="H11" s="361">
        <v>27247</v>
      </c>
      <c r="I11" s="362">
        <f t="shared" si="8"/>
        <v>3.1435881549380658E-2</v>
      </c>
      <c r="J11" s="363">
        <v>99694766.5200001</v>
      </c>
      <c r="K11" s="362">
        <f t="shared" si="2"/>
        <v>4.7663192479597272E-2</v>
      </c>
      <c r="L11" s="363">
        <v>99694766.5200001</v>
      </c>
      <c r="M11" s="362">
        <f t="shared" si="3"/>
        <v>4.7663192479597272E-2</v>
      </c>
      <c r="N11" s="364">
        <v>121.27</v>
      </c>
      <c r="O11" s="362">
        <f t="shared" si="4"/>
        <v>1.6598206052477069E-2</v>
      </c>
      <c r="P11" s="366">
        <f t="shared" si="5"/>
        <v>2.0317761352458545E-2</v>
      </c>
    </row>
    <row r="12" spans="1:16" ht="15" x14ac:dyDescent="0.25">
      <c r="A12" s="360">
        <v>2014</v>
      </c>
      <c r="B12" s="361">
        <v>15539</v>
      </c>
      <c r="C12" s="362">
        <f t="shared" si="6"/>
        <v>1.5488171480852176E-2</v>
      </c>
      <c r="D12" s="361">
        <v>499743437</v>
      </c>
      <c r="E12" s="362">
        <f t="shared" si="7"/>
        <v>5.7053721588563693E-2</v>
      </c>
      <c r="F12" s="361">
        <f t="shared" si="0"/>
        <v>18208.242986227502</v>
      </c>
      <c r="G12" s="361">
        <f t="shared" si="1"/>
        <v>32160.591865628419</v>
      </c>
      <c r="H12" s="361">
        <v>27446</v>
      </c>
      <c r="I12" s="362">
        <f t="shared" si="8"/>
        <v>4.9389446626961798E-2</v>
      </c>
      <c r="J12" s="363">
        <v>102974658.7700002</v>
      </c>
      <c r="K12" s="362">
        <f t="shared" si="2"/>
        <v>3.2899342307423071E-2</v>
      </c>
      <c r="L12" s="363">
        <v>102974658.7700002</v>
      </c>
      <c r="M12" s="362">
        <f t="shared" si="3"/>
        <v>3.2899342307423071E-2</v>
      </c>
      <c r="N12" s="364">
        <v>121.25</v>
      </c>
      <c r="O12" s="362">
        <f t="shared" si="4"/>
        <v>-1.6492125010304299E-4</v>
      </c>
      <c r="P12" s="366">
        <f t="shared" si="5"/>
        <v>5.7218642838666733E-2</v>
      </c>
    </row>
    <row r="13" spans="1:16" ht="15" x14ac:dyDescent="0.25">
      <c r="A13" s="360">
        <v>2015</v>
      </c>
      <c r="B13" s="361">
        <v>15567</v>
      </c>
      <c r="C13" s="362">
        <f t="shared" si="6"/>
        <v>1.8019177553253104E-3</v>
      </c>
      <c r="D13" s="361">
        <v>501162088.61000001</v>
      </c>
      <c r="E13" s="362">
        <f t="shared" si="7"/>
        <v>2.8387598614927167E-3</v>
      </c>
      <c r="F13" s="361">
        <f>D13/H13</f>
        <v>18200.250167417198</v>
      </c>
      <c r="G13" s="361">
        <f t="shared" si="1"/>
        <v>32193.877343739965</v>
      </c>
      <c r="H13" s="361">
        <v>27536</v>
      </c>
      <c r="I13" s="362">
        <f t="shared" si="8"/>
        <v>-4.3896705554455134E-4</v>
      </c>
      <c r="J13" s="363">
        <v>102910085.99999981</v>
      </c>
      <c r="K13" s="362">
        <f t="shared" si="2"/>
        <v>-6.2707437705256336E-4</v>
      </c>
      <c r="L13" s="363">
        <v>102910085.99999981</v>
      </c>
      <c r="M13" s="362">
        <f t="shared" si="3"/>
        <v>-6.2707437705256336E-4</v>
      </c>
      <c r="N13" s="364">
        <v>122.52</v>
      </c>
      <c r="O13" s="362">
        <f t="shared" si="4"/>
        <v>1.0474226804123679E-2</v>
      </c>
      <c r="P13" s="366">
        <f t="shared" si="5"/>
        <v>-7.6354669426309616E-3</v>
      </c>
    </row>
    <row r="14" spans="1:16" ht="15" x14ac:dyDescent="0.25">
      <c r="A14" s="360">
        <v>2016</v>
      </c>
      <c r="B14" s="361"/>
      <c r="C14" s="362"/>
      <c r="D14" s="361"/>
      <c r="E14" s="362"/>
      <c r="F14" s="361"/>
      <c r="G14" s="361"/>
      <c r="H14" s="361"/>
      <c r="I14" s="362"/>
      <c r="J14" s="363"/>
      <c r="K14" s="362"/>
      <c r="L14" s="363"/>
      <c r="M14" s="362"/>
      <c r="N14" s="364">
        <v>125.09</v>
      </c>
      <c r="O14" s="362">
        <f t="shared" si="4"/>
        <v>2.0976167156382692E-2</v>
      </c>
      <c r="P14" s="365"/>
    </row>
    <row r="15" spans="1:16" ht="15" x14ac:dyDescent="0.25">
      <c r="A15" s="360">
        <v>2017</v>
      </c>
      <c r="B15" s="361"/>
      <c r="C15" s="362"/>
      <c r="D15" s="361"/>
      <c r="E15" s="362"/>
      <c r="F15" s="361"/>
      <c r="G15" s="361"/>
      <c r="H15" s="361"/>
      <c r="I15" s="362"/>
      <c r="J15" s="363"/>
      <c r="K15" s="362"/>
      <c r="L15" s="363"/>
      <c r="M15" s="362"/>
      <c r="N15" s="364">
        <v>127.28</v>
      </c>
      <c r="O15" s="362">
        <f t="shared" si="4"/>
        <v>1.7507394675833381E-2</v>
      </c>
      <c r="P15" s="365"/>
    </row>
    <row r="16" spans="1:16" ht="15.75" thickBot="1" x14ac:dyDescent="0.3">
      <c r="E16" s="368"/>
      <c r="I16" s="368"/>
      <c r="J16" s="369"/>
      <c r="K16" s="368"/>
      <c r="L16" s="368"/>
      <c r="M16" s="368"/>
      <c r="N16" s="370"/>
      <c r="O16" s="368"/>
    </row>
    <row r="17" spans="1:16" ht="15" x14ac:dyDescent="0.25">
      <c r="E17" s="368"/>
      <c r="I17" s="368"/>
      <c r="J17" s="369"/>
      <c r="K17" s="368"/>
      <c r="L17" s="368"/>
      <c r="M17" s="368"/>
      <c r="N17" s="423" t="s">
        <v>1735</v>
      </c>
      <c r="O17" s="424"/>
      <c r="P17" s="371">
        <f>SUM(E9:E13)</f>
        <v>0.1719361716948998</v>
      </c>
    </row>
    <row r="18" spans="1:16" ht="15.75" thickBot="1" x14ac:dyDescent="0.3">
      <c r="E18" s="368"/>
      <c r="I18" s="368"/>
      <c r="J18" s="369"/>
      <c r="K18" s="368"/>
      <c r="L18" s="368"/>
      <c r="M18" s="368"/>
      <c r="N18" s="425" t="s">
        <v>1736</v>
      </c>
      <c r="O18" s="426"/>
      <c r="P18" s="372">
        <f>SUM(M9:M13)</f>
        <v>0.17383725815513335</v>
      </c>
    </row>
    <row r="20" spans="1:16" ht="15" x14ac:dyDescent="0.25">
      <c r="A20" s="374"/>
      <c r="B20" s="374">
        <v>2014</v>
      </c>
      <c r="C20" s="374">
        <v>2015</v>
      </c>
      <c r="D20" s="374">
        <v>2016</v>
      </c>
      <c r="E20" s="374">
        <v>2017</v>
      </c>
      <c r="F20" s="374">
        <v>2018</v>
      </c>
      <c r="G20" s="374">
        <v>2019</v>
      </c>
      <c r="H20" s="374">
        <v>2020</v>
      </c>
    </row>
    <row r="21" spans="1:16" ht="15" x14ac:dyDescent="0.25">
      <c r="A21" s="375" t="s">
        <v>1740</v>
      </c>
      <c r="B21" s="361">
        <v>6623715.7999999998</v>
      </c>
      <c r="C21" s="361">
        <v>7329855.9494949505</v>
      </c>
      <c r="D21" s="361">
        <v>7703498.3838383853</v>
      </c>
      <c r="E21" s="361">
        <v>7551415.29</v>
      </c>
      <c r="F21" s="361"/>
      <c r="G21" s="361"/>
      <c r="H21" s="361"/>
    </row>
    <row r="22" spans="1:16" ht="15" x14ac:dyDescent="0.25">
      <c r="A22" s="375" t="s">
        <v>1741</v>
      </c>
      <c r="B22" s="361"/>
      <c r="C22" s="361"/>
      <c r="D22" s="361"/>
      <c r="E22" s="361"/>
      <c r="F22" s="361">
        <v>7720421</v>
      </c>
      <c r="G22" s="361">
        <v>7889537.8899999997</v>
      </c>
      <c r="H22" s="361">
        <v>7910591.7800000003</v>
      </c>
    </row>
    <row r="23" spans="1:16" ht="15" x14ac:dyDescent="0.25">
      <c r="A23" s="375" t="s">
        <v>1738</v>
      </c>
      <c r="B23" s="361">
        <f>B21+B22</f>
        <v>6623715.7999999998</v>
      </c>
      <c r="C23" s="361">
        <f t="shared" ref="C23:H23" si="9">C21+C22</f>
        <v>7329855.9494949505</v>
      </c>
      <c r="D23" s="361">
        <f t="shared" si="9"/>
        <v>7703498.3838383853</v>
      </c>
      <c r="E23" s="361">
        <f t="shared" si="9"/>
        <v>7551415.29</v>
      </c>
      <c r="F23" s="361">
        <f t="shared" si="9"/>
        <v>7720421</v>
      </c>
      <c r="G23" s="361">
        <f t="shared" si="9"/>
        <v>7889537.8899999997</v>
      </c>
      <c r="H23" s="361">
        <f t="shared" si="9"/>
        <v>7910591.7800000003</v>
      </c>
    </row>
    <row r="24" spans="1:16" ht="15" x14ac:dyDescent="0.25">
      <c r="A24" s="375" t="s">
        <v>1739</v>
      </c>
      <c r="B24" s="376"/>
      <c r="C24" s="377">
        <f>((C23-B23)/B23)</f>
        <v>0.10660785740459315</v>
      </c>
      <c r="D24" s="377">
        <f t="shared" ref="D24:H24" si="10">((D23-C23)/C23)</f>
        <v>5.0975413011926922E-2</v>
      </c>
      <c r="E24" s="377">
        <f t="shared" si="10"/>
        <v>-1.9742081618067089E-2</v>
      </c>
      <c r="F24" s="377">
        <f t="shared" si="10"/>
        <v>2.2380666869667019E-2</v>
      </c>
      <c r="G24" s="377">
        <f t="shared" si="10"/>
        <v>2.1905138333777351E-2</v>
      </c>
      <c r="H24" s="377">
        <f t="shared" si="10"/>
        <v>2.6685834194023496E-3</v>
      </c>
    </row>
    <row r="25" spans="1:16" ht="15" x14ac:dyDescent="0.25">
      <c r="A25" s="374"/>
      <c r="B25" s="376"/>
      <c r="C25" s="376"/>
      <c r="D25" s="376"/>
      <c r="E25" s="376"/>
      <c r="F25" s="427" t="s">
        <v>1742</v>
      </c>
      <c r="G25" s="427"/>
      <c r="H25" s="378">
        <f>AVERAGE(C24:H24)</f>
        <v>3.0799262903549951E-2</v>
      </c>
    </row>
    <row r="28" spans="1:16" ht="15" x14ac:dyDescent="0.25">
      <c r="A28" s="367" t="s">
        <v>1818</v>
      </c>
    </row>
    <row r="29" spans="1:16" ht="15" x14ac:dyDescent="0.25">
      <c r="A29" s="367" t="s">
        <v>95</v>
      </c>
      <c r="B29" s="367" t="s">
        <v>1818</v>
      </c>
      <c r="C29" s="367" t="s">
        <v>1819</v>
      </c>
    </row>
    <row r="30" spans="1:16" ht="15" x14ac:dyDescent="0.25">
      <c r="A30" s="367">
        <v>2015</v>
      </c>
      <c r="B30" s="406">
        <v>1.7110000000000001</v>
      </c>
      <c r="C30" s="406"/>
    </row>
    <row r="31" spans="1:16" ht="15" x14ac:dyDescent="0.25">
      <c r="A31" s="367">
        <v>2016</v>
      </c>
      <c r="B31" s="406">
        <v>1.7709999999999999</v>
      </c>
      <c r="C31" s="406">
        <v>3.5000000000000003E-2</v>
      </c>
    </row>
    <row r="32" spans="1:16" ht="15" x14ac:dyDescent="0.25">
      <c r="A32" s="367">
        <v>2017</v>
      </c>
      <c r="B32" s="406">
        <v>1.8440000000000001</v>
      </c>
      <c r="C32" s="406">
        <v>4.1000000000000002E-2</v>
      </c>
    </row>
    <row r="33" spans="1:3" ht="15" x14ac:dyDescent="0.25">
      <c r="A33" s="367">
        <v>2018</v>
      </c>
      <c r="B33" s="406">
        <v>1.905</v>
      </c>
      <c r="C33" s="406">
        <v>3.3000000000000002E-2</v>
      </c>
    </row>
    <row r="34" spans="1:3" ht="15" x14ac:dyDescent="0.25">
      <c r="A34" s="367">
        <v>2019</v>
      </c>
      <c r="B34" s="406">
        <v>1.996</v>
      </c>
      <c r="C34" s="406">
        <v>4.8000000000000001E-2</v>
      </c>
    </row>
    <row r="35" spans="1:3" ht="15" x14ac:dyDescent="0.25">
      <c r="A35" s="367">
        <v>2020</v>
      </c>
      <c r="B35" s="406">
        <v>2.1070000000000002</v>
      </c>
      <c r="C35" s="406">
        <v>5.6000000000000001E-2</v>
      </c>
    </row>
    <row r="36" spans="1:3" ht="15" x14ac:dyDescent="0.25">
      <c r="A36" s="367">
        <v>2021</v>
      </c>
      <c r="B36" s="406">
        <v>2.1909999999999998</v>
      </c>
      <c r="C36" s="406">
        <v>0.04</v>
      </c>
    </row>
    <row r="37" spans="1:3" ht="15" x14ac:dyDescent="0.25">
      <c r="A37" s="367">
        <v>2022</v>
      </c>
      <c r="B37" s="406">
        <v>2.2789999999999999</v>
      </c>
      <c r="C37" s="406">
        <v>0.04</v>
      </c>
    </row>
    <row r="38" spans="1:3" ht="15" x14ac:dyDescent="0.25">
      <c r="A38" s="367">
        <v>2023</v>
      </c>
      <c r="B38" s="406">
        <v>2.3450000000000002</v>
      </c>
      <c r="C38" s="406">
        <v>2.9000000000000001E-2</v>
      </c>
    </row>
    <row r="39" spans="1:3" ht="15" x14ac:dyDescent="0.25">
      <c r="A39" s="367">
        <v>2024</v>
      </c>
      <c r="B39" s="406">
        <v>2.4319999999999999</v>
      </c>
      <c r="C39" s="406">
        <v>3.6999999999999998E-2</v>
      </c>
    </row>
    <row r="40" spans="1:3" ht="15" x14ac:dyDescent="0.25">
      <c r="A40" s="367">
        <v>2025</v>
      </c>
      <c r="B40" s="406">
        <v>2.4900000000000002</v>
      </c>
      <c r="C40" s="406">
        <v>2.4E-2</v>
      </c>
    </row>
    <row r="41" spans="1:3" x14ac:dyDescent="0.3">
      <c r="A41" s="367">
        <v>2026</v>
      </c>
      <c r="B41" s="406">
        <v>2.5379999999999998</v>
      </c>
      <c r="C41" s="406">
        <v>1.9E-2</v>
      </c>
    </row>
    <row r="42" spans="1:3" x14ac:dyDescent="0.3">
      <c r="A42" s="367">
        <v>2027</v>
      </c>
      <c r="B42" s="406">
        <v>2.56</v>
      </c>
      <c r="C42" s="406">
        <v>8.0000000000000002E-3</v>
      </c>
    </row>
    <row r="43" spans="1:3" x14ac:dyDescent="0.3">
      <c r="A43" s="367">
        <v>2028</v>
      </c>
      <c r="B43" s="406">
        <v>2.569</v>
      </c>
      <c r="C43" s="406">
        <v>4.0000000000000001E-3</v>
      </c>
    </row>
    <row r="44" spans="1:3" x14ac:dyDescent="0.3">
      <c r="A44" s="367">
        <v>2029</v>
      </c>
      <c r="B44" s="406">
        <v>2.5720000000000001</v>
      </c>
      <c r="C44" s="406">
        <v>4.1000000000000003E-3</v>
      </c>
    </row>
    <row r="45" spans="1:3" x14ac:dyDescent="0.3">
      <c r="A45" s="367">
        <v>2030</v>
      </c>
      <c r="B45" s="406">
        <v>2.6070000000000002</v>
      </c>
      <c r="C45" s="406">
        <v>1.4E-2</v>
      </c>
    </row>
    <row r="48" spans="1:3" ht="21" x14ac:dyDescent="0.4">
      <c r="A48" s="263" t="s">
        <v>1784</v>
      </c>
    </row>
    <row r="49" spans="1:1" x14ac:dyDescent="0.3">
      <c r="A49" s="27" t="s">
        <v>1026</v>
      </c>
    </row>
    <row r="50" spans="1:1" x14ac:dyDescent="0.3">
      <c r="A50" s="27" t="s">
        <v>1783</v>
      </c>
    </row>
    <row r="51" spans="1:1" x14ac:dyDescent="0.3">
      <c r="A51" s="27"/>
    </row>
    <row r="52" spans="1:1" x14ac:dyDescent="0.3">
      <c r="A52" s="27"/>
    </row>
    <row r="71" spans="1:12" s="401" customFormat="1" x14ac:dyDescent="0.3">
      <c r="A71" s="400"/>
      <c r="B71" s="400">
        <v>2014</v>
      </c>
      <c r="C71" s="400">
        <v>2015</v>
      </c>
      <c r="D71" s="400">
        <v>2016</v>
      </c>
      <c r="E71" s="400">
        <v>2017</v>
      </c>
      <c r="F71" s="400">
        <v>2018</v>
      </c>
      <c r="G71" s="400">
        <v>2019</v>
      </c>
      <c r="H71" s="400">
        <v>2020</v>
      </c>
    </row>
    <row r="72" spans="1:12" x14ac:dyDescent="0.3">
      <c r="A72" s="375" t="s">
        <v>1744</v>
      </c>
      <c r="B72" s="361">
        <v>9539322.2400000002</v>
      </c>
      <c r="C72" s="361">
        <v>9962284.7300000004</v>
      </c>
      <c r="D72" s="361">
        <v>9376340.6199999992</v>
      </c>
      <c r="E72" s="361">
        <v>9720501.25</v>
      </c>
      <c r="F72" s="361"/>
      <c r="G72" s="361"/>
      <c r="H72" s="361"/>
    </row>
    <row r="73" spans="1:12" x14ac:dyDescent="0.3">
      <c r="A73" s="375" t="s">
        <v>1743</v>
      </c>
      <c r="B73" s="361"/>
      <c r="C73" s="361"/>
      <c r="D73" s="361"/>
      <c r="E73" s="361"/>
      <c r="F73" s="361">
        <v>10151201.692500001</v>
      </c>
      <c r="G73" s="361">
        <v>10275780.6905</v>
      </c>
      <c r="H73" s="361">
        <v>10650104.18570325</v>
      </c>
    </row>
    <row r="74" spans="1:12" x14ac:dyDescent="0.3">
      <c r="A74" s="375" t="s">
        <v>1745</v>
      </c>
      <c r="B74" s="361">
        <f>B72+B73</f>
        <v>9539322.2400000002</v>
      </c>
      <c r="C74" s="361">
        <f t="shared" ref="C74" si="11">C72+C73</f>
        <v>9962284.7300000004</v>
      </c>
      <c r="D74" s="361">
        <f t="shared" ref="D74" si="12">D72+D73</f>
        <v>9376340.6199999992</v>
      </c>
      <c r="E74" s="361">
        <f t="shared" ref="E74" si="13">E72+E73</f>
        <v>9720501.25</v>
      </c>
      <c r="F74" s="361">
        <f t="shared" ref="F74" si="14">F72+F73</f>
        <v>10151201.692500001</v>
      </c>
      <c r="G74" s="361">
        <f t="shared" ref="G74" si="15">G72+G73</f>
        <v>10275780.6905</v>
      </c>
      <c r="H74" s="361">
        <f t="shared" ref="H74" si="16">H72+H73</f>
        <v>10650104.18570325</v>
      </c>
    </row>
    <row r="75" spans="1:12" x14ac:dyDescent="0.3">
      <c r="A75" s="375" t="s">
        <v>1739</v>
      </c>
      <c r="B75" s="376"/>
      <c r="C75" s="377">
        <f>((C74-B74)/B74)</f>
        <v>4.4338840785401568E-2</v>
      </c>
      <c r="D75" s="377">
        <f t="shared" ref="D75" si="17">((D74-C74)/C74)</f>
        <v>-5.881623802976782E-2</v>
      </c>
      <c r="E75" s="377">
        <f t="shared" ref="E75" si="18">((E74-D74)/D74)</f>
        <v>3.6705218373348815E-2</v>
      </c>
      <c r="F75" s="377">
        <f t="shared" ref="F75" si="19">((F74-E74)/E74)</f>
        <v>4.43084601732859E-2</v>
      </c>
      <c r="G75" s="377">
        <f t="shared" ref="G75" si="20">((G74-F74)/F74)</f>
        <v>1.2272339942968743E-2</v>
      </c>
      <c r="H75" s="377">
        <f t="shared" ref="H75" si="21">((H74-G74)/G74)</f>
        <v>3.642774271635757E-2</v>
      </c>
    </row>
    <row r="76" spans="1:12" x14ac:dyDescent="0.3">
      <c r="A76" s="374"/>
      <c r="B76" s="376"/>
      <c r="C76" s="376"/>
      <c r="D76" s="376"/>
      <c r="E76" s="376"/>
      <c r="F76" s="427" t="s">
        <v>1749</v>
      </c>
      <c r="G76" s="427"/>
      <c r="H76" s="378">
        <f>AVERAGE(C75:H75)</f>
        <v>1.9206060660265794E-2</v>
      </c>
    </row>
    <row r="77" spans="1:12" x14ac:dyDescent="0.3">
      <c r="K77" s="380"/>
      <c r="L77" s="380"/>
    </row>
    <row r="78" spans="1:12" x14ac:dyDescent="0.3">
      <c r="K78" s="380"/>
      <c r="L78" s="380"/>
    </row>
    <row r="79" spans="1:12" ht="28.8" x14ac:dyDescent="0.3">
      <c r="A79" s="367" t="s">
        <v>1748</v>
      </c>
      <c r="B79" s="367" t="s">
        <v>1750</v>
      </c>
      <c r="C79" s="367" t="s">
        <v>1746</v>
      </c>
      <c r="D79" s="367" t="s">
        <v>1747</v>
      </c>
      <c r="E79" s="367" t="s">
        <v>1751</v>
      </c>
      <c r="F79" s="367" t="s">
        <v>1752</v>
      </c>
      <c r="K79" s="380"/>
      <c r="L79" s="380"/>
    </row>
    <row r="80" spans="1:12" x14ac:dyDescent="0.3">
      <c r="A80" s="367">
        <v>2011</v>
      </c>
      <c r="B80" s="380">
        <v>9000762.1083870977</v>
      </c>
      <c r="C80" s="379">
        <v>4.3112219833997984E-4</v>
      </c>
      <c r="D80" s="380">
        <v>14955255</v>
      </c>
      <c r="E80" s="379">
        <v>4.0498335910607993E-3</v>
      </c>
      <c r="F80" s="379">
        <v>2.1279348036996125E-2</v>
      </c>
      <c r="K80" s="380"/>
      <c r="L80" s="380"/>
    </row>
    <row r="81" spans="1:12" x14ac:dyDescent="0.3">
      <c r="A81" s="367">
        <v>2012</v>
      </c>
      <c r="B81" s="380">
        <v>9298727.7096774187</v>
      </c>
      <c r="C81" s="379">
        <v>3.3104485787116895E-2</v>
      </c>
      <c r="D81" s="380">
        <v>15022641</v>
      </c>
      <c r="E81" s="379">
        <v>4.5058409234747252E-3</v>
      </c>
      <c r="F81" s="379">
        <v>3.5402153261557989E-2</v>
      </c>
      <c r="K81" s="380"/>
      <c r="L81" s="380"/>
    </row>
    <row r="82" spans="1:12" x14ac:dyDescent="0.3">
      <c r="A82" s="367">
        <v>2013</v>
      </c>
      <c r="B82" s="380">
        <v>9604453.1341935489</v>
      </c>
      <c r="C82" s="379">
        <v>3.2878199476467529E-2</v>
      </c>
      <c r="D82" s="380">
        <v>14597348</v>
      </c>
      <c r="E82" s="379">
        <v>-2.8310135348371835E-2</v>
      </c>
      <c r="F82" s="379">
        <v>2.8380940730320169E-2</v>
      </c>
      <c r="K82" s="380"/>
      <c r="L82" s="380"/>
    </row>
    <row r="83" spans="1:12" x14ac:dyDescent="0.3">
      <c r="A83" s="367">
        <v>2014</v>
      </c>
      <c r="B83" s="380">
        <v>9702296.370000001</v>
      </c>
      <c r="C83" s="379">
        <v>1.0187278176007014E-2</v>
      </c>
      <c r="D83" s="380">
        <v>14648701</v>
      </c>
      <c r="E83" s="379">
        <v>3.5179677842852005E-3</v>
      </c>
      <c r="F83" s="379">
        <v>1.1122345803842228E-2</v>
      </c>
      <c r="K83" s="380"/>
      <c r="L83" s="380"/>
    </row>
    <row r="84" spans="1:12" x14ac:dyDescent="0.3">
      <c r="A84" s="367">
        <v>2015</v>
      </c>
      <c r="B84" s="380">
        <v>9664313.1600000001</v>
      </c>
      <c r="C84" s="379">
        <v>-3.9148680427292379E-3</v>
      </c>
      <c r="D84" s="380">
        <v>14999598</v>
      </c>
      <c r="E84" s="379">
        <v>2.3954137639917696E-2</v>
      </c>
      <c r="F84" s="379">
        <v>3.3529411764704796E-3</v>
      </c>
      <c r="K84" s="380"/>
      <c r="L84" s="380"/>
    </row>
    <row r="85" spans="1:12" x14ac:dyDescent="0.3">
      <c r="A85" s="367">
        <v>2016</v>
      </c>
      <c r="B85" s="380">
        <v>9636789.9399999995</v>
      </c>
      <c r="C85" s="379">
        <v>-2.8479230281896898E-3</v>
      </c>
      <c r="D85" s="380">
        <v>14959135</v>
      </c>
      <c r="E85" s="379">
        <v>-2.6976056291641948E-3</v>
      </c>
      <c r="F85" s="379">
        <v>5.628187840769217E-3</v>
      </c>
      <c r="K85" s="380"/>
      <c r="L85" s="380"/>
    </row>
    <row r="86" spans="1:12" x14ac:dyDescent="0.3">
      <c r="A86" s="367">
        <v>2017</v>
      </c>
      <c r="B86" s="380">
        <f>9563178.99+100000</f>
        <v>9663178.9900000002</v>
      </c>
      <c r="C86" s="379">
        <v>2.7000000000000001E-3</v>
      </c>
      <c r="D86" s="380">
        <v>15222067</v>
      </c>
      <c r="E86" s="379">
        <v>1.7576684748148875E-2</v>
      </c>
      <c r="F86" s="379">
        <v>1.9705007870343409E-2</v>
      </c>
      <c r="K86" s="380"/>
      <c r="L86" s="380"/>
    </row>
    <row r="87" spans="1:12" x14ac:dyDescent="0.3">
      <c r="K87" s="380"/>
      <c r="L87" s="380"/>
    </row>
    <row r="88" spans="1:12" ht="21" x14ac:dyDescent="0.4">
      <c r="A88" s="263" t="s">
        <v>1785</v>
      </c>
      <c r="K88" s="380"/>
      <c r="L88" s="380"/>
    </row>
    <row r="89" spans="1:12" x14ac:dyDescent="0.3">
      <c r="A89" s="27" t="s">
        <v>1026</v>
      </c>
      <c r="K89" s="380"/>
      <c r="L89" s="380"/>
    </row>
    <row r="90" spans="1:12" x14ac:dyDescent="0.3">
      <c r="A90" s="27" t="s">
        <v>1783</v>
      </c>
      <c r="K90" s="380"/>
      <c r="L90" s="380"/>
    </row>
    <row r="91" spans="1:12" x14ac:dyDescent="0.3">
      <c r="A91" s="27"/>
      <c r="K91" s="380"/>
      <c r="L91" s="380"/>
    </row>
    <row r="92" spans="1:12" x14ac:dyDescent="0.3">
      <c r="A92" s="374"/>
      <c r="B92" s="374">
        <v>2014</v>
      </c>
      <c r="C92" s="374">
        <v>2015</v>
      </c>
      <c r="D92" s="374">
        <v>2016</v>
      </c>
      <c r="E92" s="374">
        <v>2017</v>
      </c>
      <c r="F92" s="374">
        <v>2018</v>
      </c>
      <c r="G92" s="374">
        <v>2019</v>
      </c>
      <c r="H92" s="374">
        <v>2020</v>
      </c>
      <c r="K92" s="380"/>
      <c r="L92" s="380"/>
    </row>
    <row r="93" spans="1:12" x14ac:dyDescent="0.3">
      <c r="A93" s="375" t="s">
        <v>1753</v>
      </c>
      <c r="B93" s="361">
        <v>5059096.0000000009</v>
      </c>
      <c r="C93" s="361">
        <v>5180403</v>
      </c>
      <c r="D93" s="361">
        <v>5282017</v>
      </c>
      <c r="E93" s="361">
        <v>5473966</v>
      </c>
      <c r="F93" s="361"/>
      <c r="G93" s="361"/>
      <c r="H93" s="361"/>
      <c r="K93" s="380"/>
      <c r="L93" s="380"/>
    </row>
    <row r="94" spans="1:12" x14ac:dyDescent="0.3">
      <c r="A94" s="375" t="s">
        <v>1754</v>
      </c>
      <c r="B94" s="361"/>
      <c r="C94" s="361"/>
      <c r="D94" s="361"/>
      <c r="E94" s="361"/>
      <c r="F94" s="361">
        <v>5669978.9999999991</v>
      </c>
      <c r="G94" s="361">
        <v>5868430</v>
      </c>
      <c r="H94" s="361">
        <v>6073827</v>
      </c>
    </row>
    <row r="95" spans="1:12" x14ac:dyDescent="0.3">
      <c r="A95" s="375" t="s">
        <v>1755</v>
      </c>
      <c r="B95" s="361">
        <f t="shared" ref="B95:H95" si="22">B93+B94</f>
        <v>5059096.0000000009</v>
      </c>
      <c r="C95" s="361">
        <f t="shared" si="22"/>
        <v>5180403</v>
      </c>
      <c r="D95" s="361">
        <f t="shared" si="22"/>
        <v>5282017</v>
      </c>
      <c r="E95" s="361">
        <f t="shared" si="22"/>
        <v>5473966</v>
      </c>
      <c r="F95" s="361">
        <f t="shared" si="22"/>
        <v>5669978.9999999991</v>
      </c>
      <c r="G95" s="361">
        <f t="shared" si="22"/>
        <v>5868430</v>
      </c>
      <c r="H95" s="361">
        <f t="shared" si="22"/>
        <v>6073827</v>
      </c>
    </row>
    <row r="96" spans="1:12" x14ac:dyDescent="0.3">
      <c r="A96" s="375" t="s">
        <v>1739</v>
      </c>
      <c r="B96" s="376"/>
      <c r="C96" s="377">
        <f>((C95-B95)/B95)</f>
        <v>2.3977999231483065E-2</v>
      </c>
      <c r="D96" s="377">
        <f t="shared" ref="D96" si="23">((D95-C95)/C95)</f>
        <v>1.9615076278814602E-2</v>
      </c>
      <c r="E96" s="377">
        <f t="shared" ref="E96" si="24">((E95-D95)/D95)</f>
        <v>3.6340095081102544E-2</v>
      </c>
      <c r="F96" s="377">
        <f t="shared" ref="F96" si="25">((F95-E95)/E95)</f>
        <v>3.5808223872782381E-2</v>
      </c>
      <c r="G96" s="377">
        <f t="shared" ref="G96" si="26">((G95-F95)/F95)</f>
        <v>3.500030599760616E-2</v>
      </c>
      <c r="H96" s="377">
        <f t="shared" ref="H96" si="27">((H95-G95)/G95)</f>
        <v>3.500033228648889E-2</v>
      </c>
    </row>
    <row r="97" spans="1:8" x14ac:dyDescent="0.3">
      <c r="A97" s="374"/>
      <c r="B97" s="376"/>
      <c r="C97" s="376"/>
      <c r="D97" s="376"/>
      <c r="E97" s="376"/>
      <c r="F97" s="427" t="s">
        <v>1742</v>
      </c>
      <c r="G97" s="427"/>
      <c r="H97" s="378">
        <f>AVERAGE(C96:H96)</f>
        <v>3.0957005458046274E-2</v>
      </c>
    </row>
    <row r="101" spans="1:8" x14ac:dyDescent="0.3">
      <c r="A101" s="373" t="s">
        <v>1756</v>
      </c>
    </row>
    <row r="103" spans="1:8" x14ac:dyDescent="0.3">
      <c r="A103" s="381"/>
      <c r="B103" s="422" t="s">
        <v>1779</v>
      </c>
      <c r="C103" s="422"/>
      <c r="D103" s="422"/>
      <c r="E103" s="422"/>
      <c r="F103" s="422"/>
      <c r="G103" s="422"/>
      <c r="H103" s="422"/>
    </row>
    <row r="104" spans="1:8" x14ac:dyDescent="0.3">
      <c r="A104" s="353" t="s">
        <v>1778</v>
      </c>
      <c r="B104" s="353" t="s">
        <v>1757</v>
      </c>
      <c r="C104" s="353" t="s">
        <v>1758</v>
      </c>
      <c r="D104" s="353" t="s">
        <v>1759</v>
      </c>
      <c r="E104" s="353" t="s">
        <v>1760</v>
      </c>
      <c r="F104" s="353" t="s">
        <v>1761</v>
      </c>
      <c r="G104" s="353" t="s">
        <v>1762</v>
      </c>
      <c r="H104" s="353" t="s">
        <v>1763</v>
      </c>
    </row>
    <row r="105" spans="1:8" x14ac:dyDescent="0.3">
      <c r="A105" s="382" t="s">
        <v>1764</v>
      </c>
      <c r="B105" s="383">
        <v>33994652.310000002</v>
      </c>
      <c r="C105" s="383">
        <v>36438651.190000005</v>
      </c>
      <c r="D105" s="383">
        <v>35775087.250000007</v>
      </c>
      <c r="E105" s="383">
        <v>36852633.200000003</v>
      </c>
      <c r="F105" s="383">
        <v>37441709.669999987</v>
      </c>
      <c r="G105" s="383">
        <v>37592971.130000003</v>
      </c>
      <c r="H105" s="383">
        <v>37316152.999999993</v>
      </c>
    </row>
    <row r="106" spans="1:8" x14ac:dyDescent="0.3">
      <c r="A106" s="198" t="s">
        <v>1765</v>
      </c>
      <c r="B106" s="195">
        <v>2103510.9300000002</v>
      </c>
      <c r="C106" s="195">
        <v>1904363.13</v>
      </c>
      <c r="D106" s="195">
        <v>2313251.39</v>
      </c>
      <c r="E106" s="195">
        <v>2279916.35</v>
      </c>
      <c r="F106" s="195">
        <v>2296742.9699999997</v>
      </c>
      <c r="G106" s="195">
        <v>2315234.15</v>
      </c>
      <c r="H106" s="195">
        <v>2303803.9500000002</v>
      </c>
    </row>
    <row r="107" spans="1:8" x14ac:dyDescent="0.3">
      <c r="A107" s="198" t="s">
        <v>1766</v>
      </c>
      <c r="B107" s="195">
        <v>17466153.859999999</v>
      </c>
      <c r="C107" s="195">
        <v>18766363.970000003</v>
      </c>
      <c r="D107" s="195">
        <v>18363648.359999999</v>
      </c>
      <c r="E107" s="195">
        <v>18804061.43</v>
      </c>
      <c r="F107" s="195">
        <v>19599376.689999998</v>
      </c>
      <c r="G107" s="195">
        <v>19877900.949999999</v>
      </c>
      <c r="H107" s="195">
        <v>20288647.690000001</v>
      </c>
    </row>
    <row r="108" spans="1:8" x14ac:dyDescent="0.3">
      <c r="A108" s="198" t="s">
        <v>1767</v>
      </c>
      <c r="B108" s="195">
        <v>11806095.32</v>
      </c>
      <c r="C108" s="195">
        <v>11809949.930000002</v>
      </c>
      <c r="D108" s="195">
        <v>12102536.040000003</v>
      </c>
      <c r="E108" s="195">
        <v>12753843.540000001</v>
      </c>
      <c r="F108" s="195">
        <v>12808073.16</v>
      </c>
      <c r="G108" s="195">
        <v>12956504.939999999</v>
      </c>
      <c r="H108" s="195">
        <v>12667651.01</v>
      </c>
    </row>
    <row r="109" spans="1:8" x14ac:dyDescent="0.3">
      <c r="A109" s="198" t="s">
        <v>1768</v>
      </c>
      <c r="B109" s="195">
        <v>309112.95999999996</v>
      </c>
      <c r="C109" s="195">
        <v>232114.64</v>
      </c>
      <c r="D109" s="195">
        <v>177188.78</v>
      </c>
      <c r="E109" s="195">
        <v>137960.18</v>
      </c>
      <c r="F109" s="195">
        <v>167162.37</v>
      </c>
      <c r="G109" s="195">
        <v>167569.38</v>
      </c>
      <c r="H109" s="195">
        <v>165207.04999999999</v>
      </c>
    </row>
    <row r="110" spans="1:8" x14ac:dyDescent="0.3">
      <c r="A110" s="198" t="s">
        <v>1769</v>
      </c>
      <c r="B110" s="195">
        <v>2309779.2400000002</v>
      </c>
      <c r="C110" s="195">
        <v>3725859.52</v>
      </c>
      <c r="D110" s="195">
        <v>2818462.68</v>
      </c>
      <c r="E110" s="195">
        <v>2876851.7</v>
      </c>
      <c r="F110" s="195">
        <v>2570354.48</v>
      </c>
      <c r="G110" s="195">
        <v>2275761.71</v>
      </c>
      <c r="H110" s="195">
        <v>1890843.2999999998</v>
      </c>
    </row>
    <row r="111" spans="1:8" x14ac:dyDescent="0.3">
      <c r="A111" s="382" t="s">
        <v>1770</v>
      </c>
      <c r="B111" s="383">
        <v>30479773.380000003</v>
      </c>
      <c r="C111" s="383">
        <v>31788907.550000001</v>
      </c>
      <c r="D111" s="383">
        <v>31838893.729999997</v>
      </c>
      <c r="E111" s="383">
        <v>32908963.439999998</v>
      </c>
      <c r="F111" s="383">
        <v>35420643.57</v>
      </c>
      <c r="G111" s="383">
        <v>35519076.520000018</v>
      </c>
      <c r="H111" s="383">
        <v>35637518.350000009</v>
      </c>
    </row>
    <row r="112" spans="1:8" x14ac:dyDescent="0.3">
      <c r="A112" s="198" t="s">
        <v>1771</v>
      </c>
      <c r="B112" s="195">
        <v>5143299.0100000007</v>
      </c>
      <c r="C112" s="195">
        <v>4905367.33</v>
      </c>
      <c r="D112" s="195">
        <v>5266955.62</v>
      </c>
      <c r="E112" s="195">
        <v>5692876.0800000001</v>
      </c>
      <c r="F112" s="195">
        <v>6882459.1600000001</v>
      </c>
      <c r="G112" s="195">
        <v>6446903.6699999999</v>
      </c>
      <c r="H112" s="195">
        <v>6208478.0299999965</v>
      </c>
    </row>
    <row r="113" spans="1:8" x14ac:dyDescent="0.3">
      <c r="A113" s="198" t="s">
        <v>1772</v>
      </c>
      <c r="B113" s="195">
        <v>16031311.34</v>
      </c>
      <c r="C113" s="195">
        <v>16183848.059999999</v>
      </c>
      <c r="D113" s="195">
        <v>15617004.33</v>
      </c>
      <c r="E113" s="195">
        <v>16311236.67</v>
      </c>
      <c r="F113" s="195">
        <v>16807690.599999998</v>
      </c>
      <c r="G113" s="195">
        <v>16690406.950000012</v>
      </c>
      <c r="H113" s="195">
        <v>16850325.680000011</v>
      </c>
    </row>
    <row r="114" spans="1:8" x14ac:dyDescent="0.3">
      <c r="A114" s="198" t="s">
        <v>1773</v>
      </c>
      <c r="B114" s="195">
        <v>252897.23</v>
      </c>
      <c r="C114" s="195">
        <v>615432.99</v>
      </c>
      <c r="D114" s="195">
        <v>272902.39</v>
      </c>
      <c r="E114" s="195">
        <v>364343.58</v>
      </c>
      <c r="F114" s="195">
        <v>312130</v>
      </c>
      <c r="G114" s="195">
        <v>312350</v>
      </c>
      <c r="H114" s="195">
        <v>312363.5</v>
      </c>
    </row>
    <row r="115" spans="1:8" x14ac:dyDescent="0.3">
      <c r="A115" s="198" t="s">
        <v>1774</v>
      </c>
      <c r="B115" s="195">
        <v>8572225.3000000007</v>
      </c>
      <c r="C115" s="195">
        <v>9609652.5500000007</v>
      </c>
      <c r="D115" s="195">
        <v>10205782.24</v>
      </c>
      <c r="E115" s="195">
        <v>10106177.050000001</v>
      </c>
      <c r="F115" s="195">
        <v>11033638.25</v>
      </c>
      <c r="G115" s="195">
        <v>11549973.879999999</v>
      </c>
      <c r="H115" s="195">
        <v>11720303.080000002</v>
      </c>
    </row>
    <row r="116" spans="1:8" x14ac:dyDescent="0.3">
      <c r="A116" s="198" t="s">
        <v>1775</v>
      </c>
      <c r="B116" s="195">
        <v>480040.5</v>
      </c>
      <c r="C116" s="195">
        <v>474606.62</v>
      </c>
      <c r="D116" s="195">
        <v>476249.15</v>
      </c>
      <c r="E116" s="195">
        <v>434330.06</v>
      </c>
      <c r="F116" s="195">
        <v>384725.56</v>
      </c>
      <c r="G116" s="195">
        <v>519442.01999999996</v>
      </c>
      <c r="H116" s="195">
        <v>546048.06000000006</v>
      </c>
    </row>
    <row r="117" spans="1:8" x14ac:dyDescent="0.3">
      <c r="A117" s="382" t="s">
        <v>1776</v>
      </c>
      <c r="B117" s="383">
        <v>1361918.92</v>
      </c>
      <c r="C117" s="383">
        <v>1391303.66</v>
      </c>
      <c r="D117" s="383">
        <v>1616035.27</v>
      </c>
      <c r="E117" s="383">
        <v>1671915.61</v>
      </c>
      <c r="F117" s="383">
        <v>1547485.92</v>
      </c>
      <c r="G117" s="383">
        <v>1491230.92</v>
      </c>
      <c r="H117" s="383">
        <v>1655990.92</v>
      </c>
    </row>
    <row r="118" spans="1:8" x14ac:dyDescent="0.3">
      <c r="A118" s="198" t="s">
        <v>1777</v>
      </c>
      <c r="B118" s="195">
        <v>1361918.92</v>
      </c>
      <c r="C118" s="195">
        <v>1391303.66</v>
      </c>
      <c r="D118" s="195">
        <v>1616035.27</v>
      </c>
      <c r="E118" s="195">
        <v>1671915.61</v>
      </c>
      <c r="F118" s="195">
        <v>1547485.92</v>
      </c>
      <c r="G118" s="195">
        <v>1491230.92</v>
      </c>
      <c r="H118" s="195">
        <v>1655990.92</v>
      </c>
    </row>
    <row r="119" spans="1:8" x14ac:dyDescent="0.3">
      <c r="A119" s="354" t="s">
        <v>1780</v>
      </c>
      <c r="B119" s="384">
        <v>2152960.0099999998</v>
      </c>
      <c r="C119" s="384">
        <v>3258439.980000007</v>
      </c>
      <c r="D119" s="384">
        <v>2320158.2500000056</v>
      </c>
      <c r="E119" s="384">
        <v>2271754.1500000041</v>
      </c>
      <c r="F119" s="384">
        <v>473580.17999998899</v>
      </c>
      <c r="G119" s="384">
        <v>582663.6899999897</v>
      </c>
      <c r="H119" s="384">
        <v>22643.729999982286</v>
      </c>
    </row>
  </sheetData>
  <mergeCells count="6">
    <mergeCell ref="B103:H103"/>
    <mergeCell ref="N17:O17"/>
    <mergeCell ref="N18:O18"/>
    <mergeCell ref="F25:G25"/>
    <mergeCell ref="F76:G76"/>
    <mergeCell ref="F97:G97"/>
  </mergeCells>
  <pageMargins left="0.7" right="0.7" top="0.75" bottom="0.75" header="0.3" footer="0.3"/>
  <pageSetup paperSize="9" orientation="portrait"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zoomScale="70" zoomScaleNormal="70" workbookViewId="0">
      <pane xSplit="1" ySplit="1" topLeftCell="B11" activePane="bottomRight" state="frozen"/>
      <selection pane="topRight" activeCell="B1" sqref="B1"/>
      <selection pane="bottomLeft" activeCell="A2" sqref="A2"/>
      <selection pane="bottomRight" activeCell="G39" sqref="G39"/>
    </sheetView>
  </sheetViews>
  <sheetFormatPr defaultRowHeight="14.4" x14ac:dyDescent="0.3"/>
  <cols>
    <col min="1" max="1" width="48.5546875" customWidth="1"/>
    <col min="2" max="2" width="28.44140625" customWidth="1"/>
    <col min="3" max="3" width="35" customWidth="1"/>
    <col min="4" max="4" width="33.6640625" customWidth="1"/>
    <col min="5" max="5" width="35.5546875" customWidth="1"/>
    <col min="6" max="6" width="47" customWidth="1"/>
    <col min="7" max="7" width="36.88671875" customWidth="1"/>
    <col min="8" max="8" width="26.44140625" customWidth="1"/>
    <col min="9" max="9" width="30.33203125" style="164" customWidth="1"/>
    <col min="10" max="10" width="34.88671875" style="164" customWidth="1"/>
    <col min="11" max="11" width="44.33203125" style="164" customWidth="1"/>
    <col min="12" max="12" width="56" style="164" customWidth="1"/>
    <col min="13" max="13" width="50.109375" style="164" bestFit="1" customWidth="1"/>
  </cols>
  <sheetData>
    <row r="1" spans="1:14" s="165" customFormat="1" ht="21" x14ac:dyDescent="0.35">
      <c r="A1" s="16" t="s">
        <v>973</v>
      </c>
      <c r="B1" s="196"/>
      <c r="C1" s="196"/>
      <c r="D1" s="196"/>
      <c r="E1" s="196"/>
      <c r="F1" s="196"/>
      <c r="G1" s="34"/>
      <c r="H1" s="34"/>
      <c r="I1" s="34"/>
      <c r="J1" s="34"/>
      <c r="K1" s="34"/>
      <c r="L1" s="34"/>
      <c r="M1" s="34"/>
    </row>
    <row r="2" spans="1:14" s="165" customFormat="1" ht="15" x14ac:dyDescent="0.25">
      <c r="A2" s="196" t="s">
        <v>974</v>
      </c>
      <c r="B2" s="196"/>
      <c r="C2" s="196"/>
      <c r="D2" s="196"/>
      <c r="E2" s="196"/>
      <c r="F2" s="196"/>
      <c r="G2" s="34"/>
      <c r="M2" s="34"/>
    </row>
    <row r="3" spans="1:14" s="165" customFormat="1" x14ac:dyDescent="0.3">
      <c r="A3" s="196" t="s">
        <v>975</v>
      </c>
      <c r="B3" s="196"/>
      <c r="C3" s="196"/>
      <c r="D3" s="196"/>
      <c r="E3" s="196"/>
      <c r="F3" s="196"/>
      <c r="G3" s="34"/>
      <c r="M3" s="34"/>
    </row>
    <row r="4" spans="1:14" s="165" customFormat="1" ht="15" x14ac:dyDescent="0.25">
      <c r="A4"/>
      <c r="B4"/>
      <c r="C4"/>
      <c r="D4"/>
      <c r="E4"/>
      <c r="F4"/>
      <c r="G4" s="34"/>
      <c r="M4" s="34"/>
    </row>
    <row r="5" spans="1:14" s="165" customFormat="1" ht="15" x14ac:dyDescent="0.25">
      <c r="A5" t="s">
        <v>966</v>
      </c>
      <c r="B5" t="s">
        <v>967</v>
      </c>
      <c r="C5" t="s">
        <v>968</v>
      </c>
      <c r="D5" t="s">
        <v>969</v>
      </c>
      <c r="E5" t="s">
        <v>970</v>
      </c>
      <c r="F5"/>
      <c r="G5" s="34"/>
      <c r="M5" s="34"/>
    </row>
    <row r="6" spans="1:14" s="165" customFormat="1" ht="15" x14ac:dyDescent="0.25">
      <c r="A6" t="s">
        <v>965</v>
      </c>
      <c r="B6" s="175">
        <v>0.68</v>
      </c>
      <c r="C6" s="175">
        <v>0.08</v>
      </c>
      <c r="D6" s="175">
        <v>0.02</v>
      </c>
      <c r="E6" s="175">
        <v>0.22</v>
      </c>
      <c r="F6"/>
      <c r="G6" s="34"/>
      <c r="M6" s="34"/>
    </row>
    <row r="7" spans="1:14" s="165" customFormat="1" ht="15" x14ac:dyDescent="0.25">
      <c r="A7" t="s">
        <v>971</v>
      </c>
      <c r="B7" s="175">
        <v>0.62</v>
      </c>
      <c r="C7" s="175">
        <v>0.18</v>
      </c>
      <c r="D7" s="175">
        <v>0.17</v>
      </c>
      <c r="E7" s="175">
        <v>0.03</v>
      </c>
      <c r="F7"/>
      <c r="G7" s="34"/>
      <c r="M7" s="34"/>
    </row>
    <row r="8" spans="1:14" s="165" customFormat="1" ht="15" x14ac:dyDescent="0.25">
      <c r="A8" t="s">
        <v>291</v>
      </c>
      <c r="B8" s="175">
        <v>0.49</v>
      </c>
      <c r="C8" s="175">
        <v>0.34</v>
      </c>
      <c r="D8" s="175">
        <v>0.16</v>
      </c>
      <c r="E8" s="175">
        <v>0.01</v>
      </c>
      <c r="F8"/>
      <c r="G8" s="34"/>
      <c r="H8"/>
      <c r="I8"/>
      <c r="J8"/>
      <c r="K8" s="34"/>
      <c r="L8" s="34"/>
      <c r="M8" s="34"/>
    </row>
    <row r="9" spans="1:14" s="165" customFormat="1" ht="15" x14ac:dyDescent="0.25">
      <c r="A9"/>
      <c r="B9"/>
      <c r="C9"/>
      <c r="D9"/>
      <c r="E9"/>
      <c r="F9"/>
      <c r="G9" s="34"/>
      <c r="H9"/>
      <c r="I9"/>
      <c r="J9"/>
      <c r="K9" s="34"/>
      <c r="L9" s="34"/>
      <c r="M9" s="34"/>
    </row>
    <row r="10" spans="1:14" s="165" customFormat="1" ht="15" x14ac:dyDescent="0.25">
      <c r="A10" s="196"/>
      <c r="B10" s="196"/>
      <c r="C10" s="196"/>
      <c r="D10" s="196"/>
      <c r="E10" s="196"/>
      <c r="F10" s="196"/>
      <c r="G10" s="34"/>
      <c r="H10" s="196"/>
      <c r="I10" s="196"/>
      <c r="J10" s="196"/>
      <c r="K10" s="34"/>
      <c r="L10" s="34"/>
      <c r="M10" s="34"/>
    </row>
    <row r="11" spans="1:14" s="165" customFormat="1" ht="15" x14ac:dyDescent="0.25">
      <c r="A11" s="196"/>
      <c r="B11" s="196"/>
      <c r="C11" s="196"/>
      <c r="D11" s="196"/>
      <c r="E11" s="196"/>
      <c r="F11" s="196"/>
      <c r="G11" s="34"/>
      <c r="H11" s="196"/>
      <c r="I11" s="196"/>
      <c r="J11" s="196"/>
      <c r="K11" s="34"/>
      <c r="L11" s="34"/>
      <c r="M11" s="34"/>
    </row>
    <row r="12" spans="1:14" s="165" customFormat="1" ht="15" x14ac:dyDescent="0.25">
      <c r="A12" s="196"/>
      <c r="B12" s="196"/>
      <c r="C12" s="196"/>
      <c r="D12" s="196"/>
      <c r="E12" s="196"/>
      <c r="F12" s="196"/>
      <c r="G12" s="34"/>
      <c r="H12" s="196"/>
      <c r="I12" s="196"/>
      <c r="J12" s="196"/>
      <c r="K12" s="34"/>
      <c r="L12" s="34"/>
      <c r="M12" s="34"/>
    </row>
    <row r="13" spans="1:14" s="34" customFormat="1" ht="21" x14ac:dyDescent="0.35">
      <c r="A13" s="16" t="s">
        <v>980</v>
      </c>
      <c r="B13" s="196"/>
      <c r="C13" s="196"/>
      <c r="D13" s="196"/>
      <c r="E13" s="196"/>
      <c r="F13" s="196"/>
      <c r="H13"/>
      <c r="I13"/>
      <c r="J13"/>
    </row>
    <row r="14" spans="1:14" s="34" customFormat="1" ht="15" x14ac:dyDescent="0.25">
      <c r="A14" s="196" t="s">
        <v>974</v>
      </c>
      <c r="B14" s="196"/>
      <c r="C14" s="196"/>
      <c r="D14" s="196"/>
      <c r="E14" s="196"/>
      <c r="F14" s="196"/>
      <c r="G14" s="161"/>
      <c r="H14"/>
      <c r="I14"/>
      <c r="J14"/>
    </row>
    <row r="15" spans="1:14" s="34" customFormat="1" x14ac:dyDescent="0.3">
      <c r="A15" s="196" t="s">
        <v>975</v>
      </c>
      <c r="B15" s="196"/>
      <c r="C15" s="196"/>
      <c r="D15" s="196"/>
      <c r="E15" s="196"/>
      <c r="F15" s="196"/>
      <c r="H15"/>
      <c r="I15"/>
      <c r="J15"/>
    </row>
    <row r="16" spans="1:14" s="164" customFormat="1" ht="15" x14ac:dyDescent="0.25">
      <c r="A16"/>
      <c r="B16"/>
      <c r="C16"/>
      <c r="D16"/>
      <c r="E16"/>
      <c r="F16"/>
      <c r="G16" t="s">
        <v>603</v>
      </c>
      <c r="N16"/>
    </row>
    <row r="17" spans="1:17" ht="15" x14ac:dyDescent="0.25">
      <c r="A17" t="s">
        <v>976</v>
      </c>
      <c r="B17" t="s">
        <v>951</v>
      </c>
      <c r="C17" t="s">
        <v>952</v>
      </c>
      <c r="D17" t="s">
        <v>953</v>
      </c>
    </row>
    <row r="18" spans="1:17" ht="15" x14ac:dyDescent="0.25">
      <c r="A18" t="s">
        <v>977</v>
      </c>
      <c r="B18" s="175">
        <v>0.09</v>
      </c>
      <c r="C18" s="175">
        <v>0.19</v>
      </c>
      <c r="D18" s="175">
        <v>0.72</v>
      </c>
    </row>
    <row r="19" spans="1:17" ht="15" x14ac:dyDescent="0.25">
      <c r="A19" t="s">
        <v>978</v>
      </c>
      <c r="B19" s="175">
        <v>0.04</v>
      </c>
      <c r="C19" s="175">
        <v>0.14000000000000001</v>
      </c>
      <c r="D19" s="175">
        <v>0.82</v>
      </c>
    </row>
    <row r="20" spans="1:17" ht="15" x14ac:dyDescent="0.25">
      <c r="A20" t="s">
        <v>979</v>
      </c>
      <c r="B20" s="175">
        <v>0.08</v>
      </c>
      <c r="C20" s="175">
        <v>0.2</v>
      </c>
      <c r="D20" s="175">
        <v>0.72</v>
      </c>
    </row>
    <row r="22" spans="1:17" s="196" customFormat="1" ht="15" x14ac:dyDescent="0.25">
      <c r="I22" s="164"/>
      <c r="J22" s="164"/>
      <c r="K22" s="164"/>
      <c r="L22" s="164"/>
      <c r="M22" s="164"/>
    </row>
    <row r="23" spans="1:17" s="196" customFormat="1" ht="15" x14ac:dyDescent="0.25">
      <c r="I23" s="164"/>
      <c r="J23" s="164"/>
      <c r="K23" s="164"/>
      <c r="L23" s="164"/>
      <c r="M23" s="164"/>
    </row>
    <row r="24" spans="1:17" s="196" customFormat="1" ht="15" x14ac:dyDescent="0.25">
      <c r="I24" s="164"/>
      <c r="J24" s="164"/>
      <c r="K24" s="164"/>
      <c r="L24" s="164"/>
      <c r="M24" s="164"/>
    </row>
    <row r="25" spans="1:17" s="196" customFormat="1" ht="21" x14ac:dyDescent="0.35">
      <c r="A25" s="16" t="s">
        <v>1445</v>
      </c>
      <c r="I25" s="164"/>
      <c r="J25" s="164"/>
      <c r="K25" s="164"/>
      <c r="L25" s="164"/>
      <c r="M25" s="164"/>
    </row>
    <row r="26" spans="1:17" s="196" customFormat="1" ht="15" x14ac:dyDescent="0.25">
      <c r="A26" s="196" t="s">
        <v>982</v>
      </c>
      <c r="I26" s="164"/>
      <c r="J26" s="164"/>
      <c r="K26" s="164"/>
      <c r="L26" s="164"/>
      <c r="M26" s="164"/>
    </row>
    <row r="27" spans="1:17" s="196" customFormat="1" ht="15" x14ac:dyDescent="0.25">
      <c r="A27" s="196" t="s">
        <v>983</v>
      </c>
      <c r="I27" s="164"/>
      <c r="J27" s="164"/>
      <c r="K27" s="164"/>
      <c r="L27" s="164"/>
      <c r="M27" s="164"/>
    </row>
    <row r="28" spans="1:17" s="196" customFormat="1" ht="15" x14ac:dyDescent="0.25">
      <c r="I28" s="164"/>
      <c r="J28" s="164"/>
      <c r="K28" s="164"/>
      <c r="L28" s="164"/>
      <c r="M28" s="164"/>
    </row>
    <row r="29" spans="1:17" ht="15" x14ac:dyDescent="0.25">
      <c r="A29" s="34" t="s">
        <v>95</v>
      </c>
      <c r="B29" s="34" t="s">
        <v>1441</v>
      </c>
      <c r="C29" s="34" t="s">
        <v>608</v>
      </c>
      <c r="D29" s="34" t="s">
        <v>1442</v>
      </c>
      <c r="E29" s="34" t="s">
        <v>607</v>
      </c>
      <c r="F29" s="34" t="s">
        <v>1443</v>
      </c>
      <c r="G29" s="34" t="s">
        <v>609</v>
      </c>
      <c r="H29" s="34" t="s">
        <v>1444</v>
      </c>
      <c r="I29" s="34" t="s">
        <v>615</v>
      </c>
      <c r="J29" s="34"/>
      <c r="K29"/>
      <c r="L29"/>
      <c r="N29" s="164"/>
      <c r="O29" s="164"/>
      <c r="P29" s="164"/>
      <c r="Q29" s="164"/>
    </row>
    <row r="30" spans="1:17" ht="15" x14ac:dyDescent="0.25">
      <c r="A30" s="34">
        <v>2014</v>
      </c>
      <c r="B30" s="151">
        <v>1056</v>
      </c>
      <c r="C30" s="157">
        <v>0.71889999999999998</v>
      </c>
      <c r="D30" s="151">
        <v>670</v>
      </c>
      <c r="E30" s="157">
        <v>0.68369999999999997</v>
      </c>
      <c r="F30" s="151">
        <v>2520</v>
      </c>
      <c r="G30" s="159">
        <v>0.6734</v>
      </c>
      <c r="H30" s="156">
        <f>Tabel33[[#This Row],[Aantal tickets dagtheater]]+Tabel33[[#This Row],[Aantal tickets familievoorstellingen]]+Tabel33[[#This Row],[Aantal tickets avond- en weekendprogrammatie]]</f>
        <v>4246</v>
      </c>
      <c r="I30" s="157">
        <v>0.67649999999999999</v>
      </c>
      <c r="J30" s="34"/>
      <c r="K30"/>
      <c r="L30"/>
      <c r="N30" s="164"/>
      <c r="O30" s="164"/>
      <c r="P30" s="164"/>
      <c r="Q30" s="164"/>
    </row>
    <row r="31" spans="1:17" ht="15" x14ac:dyDescent="0.25">
      <c r="A31" s="34">
        <v>2015</v>
      </c>
      <c r="B31" s="151">
        <v>1326</v>
      </c>
      <c r="C31" s="157">
        <v>0.5877</v>
      </c>
      <c r="D31" s="151">
        <v>855</v>
      </c>
      <c r="E31" s="157">
        <v>0.79159999999999997</v>
      </c>
      <c r="F31" s="151">
        <v>1836</v>
      </c>
      <c r="G31" s="157">
        <v>0.39150000000000001</v>
      </c>
      <c r="H31" s="156">
        <f>Tabel33[[#This Row],[Aantal tickets dagtheater]]+Tabel33[[#This Row],[Aantal tickets familievoorstellingen]]+Tabel33[[#This Row],[Aantal tickets avond- en weekendprogrammatie]]</f>
        <v>4017</v>
      </c>
      <c r="I31" s="157">
        <v>0.44650000000000001</v>
      </c>
      <c r="J31" s="34"/>
      <c r="K31"/>
      <c r="L31"/>
      <c r="M31"/>
      <c r="O31" s="164"/>
      <c r="P31" s="164"/>
    </row>
    <row r="32" spans="1:17" ht="15.75" x14ac:dyDescent="0.25">
      <c r="A32" s="34">
        <v>2016</v>
      </c>
      <c r="B32" s="311">
        <f>376+376+262</f>
        <v>1014</v>
      </c>
      <c r="C32" s="158">
        <f>1014/1128</f>
        <v>0.89893617021276595</v>
      </c>
      <c r="D32" s="311">
        <f>150+71+347</f>
        <v>568</v>
      </c>
      <c r="E32" s="158">
        <f>568/940</f>
        <v>0.60425531914893615</v>
      </c>
      <c r="F32" s="311">
        <v>2279</v>
      </c>
      <c r="G32" s="158">
        <f>2279/4472</f>
        <v>0.50961538461538458</v>
      </c>
      <c r="H32" s="312">
        <f>Tabel33[[#This Row],[Aantal tickets dagtheater]]+Tabel33[[#This Row],[Aantal tickets familievoorstellingen]]+Tabel33[[#This Row],[Aantal tickets avond- en weekendprogrammatie]]</f>
        <v>3861</v>
      </c>
      <c r="I32" s="160">
        <v>0.52480000000000004</v>
      </c>
      <c r="J32" s="34"/>
      <c r="K32"/>
      <c r="L32"/>
      <c r="M32"/>
      <c r="O32" s="164"/>
      <c r="P32" s="164"/>
    </row>
    <row r="33" spans="1:17" ht="15.75" x14ac:dyDescent="0.25">
      <c r="A33" s="34">
        <v>2017</v>
      </c>
      <c r="B33" s="151">
        <f>239+376+343+302</f>
        <v>1260</v>
      </c>
      <c r="C33" s="158">
        <f>1260/(354+376+344+346)</f>
        <v>0.88732394366197187</v>
      </c>
      <c r="D33" s="151">
        <f>106+149+234+245</f>
        <v>734</v>
      </c>
      <c r="E33" s="158">
        <f>734/(110+150+354+346)</f>
        <v>0.76458333333333328</v>
      </c>
      <c r="F33" s="151">
        <f>116+19+114+266+148+364+195+80+160+292+149+274+70+111+23+345+149+351</f>
        <v>3226</v>
      </c>
      <c r="G33" s="158">
        <f>3226/(130+50+354+266+354+364+364+80+160+342+230+346+346+338+30+352+170+354)</f>
        <v>0.69676025917926565</v>
      </c>
      <c r="H33" s="312">
        <f>Tabel33[[#This Row],[Aantal tickets dagtheater]]+Tabel33[[#This Row],[Aantal tickets familievoorstellingen]]+Tabel33[[#This Row],[Aantal tickets avond- en weekendprogrammatie]]</f>
        <v>5220</v>
      </c>
      <c r="I33" s="160">
        <f>(88.73+76.46+69.68+28.67)/400</f>
        <v>0.65885000000000005</v>
      </c>
      <c r="J33" s="34"/>
      <c r="K33"/>
      <c r="L33"/>
      <c r="M33"/>
      <c r="O33" s="164"/>
      <c r="P33" s="164"/>
      <c r="Q33" s="164"/>
    </row>
    <row r="34" spans="1:17" ht="15" x14ac:dyDescent="0.25">
      <c r="A34" s="34"/>
      <c r="B34" s="34"/>
      <c r="C34" s="34"/>
      <c r="D34" s="34"/>
      <c r="E34" s="34"/>
      <c r="F34" s="34"/>
    </row>
    <row r="35" spans="1:17" s="196" customFormat="1" ht="15" x14ac:dyDescent="0.25">
      <c r="A35" s="34"/>
      <c r="B35" s="34"/>
      <c r="C35" s="34"/>
      <c r="D35" s="34"/>
      <c r="E35" s="34"/>
      <c r="F35" s="34"/>
      <c r="I35" s="164"/>
      <c r="J35" s="164"/>
      <c r="K35" s="164"/>
      <c r="L35" s="164"/>
      <c r="M35" s="164"/>
    </row>
    <row r="36" spans="1:17" s="196" customFormat="1" ht="15" x14ac:dyDescent="0.25">
      <c r="A36" s="34"/>
      <c r="B36" s="34"/>
      <c r="C36" s="34"/>
      <c r="D36" s="34"/>
      <c r="E36" s="34"/>
      <c r="F36" s="34"/>
      <c r="I36" s="164"/>
      <c r="J36" s="164"/>
      <c r="K36" s="164"/>
      <c r="L36" s="164"/>
      <c r="M36" s="164"/>
    </row>
    <row r="37" spans="1:17" s="196" customFormat="1" ht="21" x14ac:dyDescent="0.35">
      <c r="A37" s="16" t="s">
        <v>1450</v>
      </c>
      <c r="B37" s="34"/>
      <c r="C37" s="34"/>
      <c r="D37" s="34"/>
      <c r="E37" s="34"/>
      <c r="F37" s="34"/>
      <c r="I37" s="164"/>
      <c r="J37" s="164"/>
      <c r="K37" s="164"/>
      <c r="L37" s="164"/>
      <c r="M37" s="164"/>
    </row>
    <row r="38" spans="1:17" s="196" customFormat="1" ht="15" x14ac:dyDescent="0.25">
      <c r="A38" s="196" t="s">
        <v>982</v>
      </c>
      <c r="B38" s="34"/>
      <c r="C38" s="34"/>
      <c r="D38" s="34"/>
      <c r="E38" s="34"/>
      <c r="F38" s="34"/>
      <c r="I38" s="164"/>
      <c r="J38" s="164"/>
      <c r="K38" s="164"/>
      <c r="L38" s="164"/>
      <c r="M38" s="164"/>
    </row>
    <row r="39" spans="1:17" s="196" customFormat="1" ht="15" x14ac:dyDescent="0.25">
      <c r="A39" s="196" t="s">
        <v>983</v>
      </c>
      <c r="B39" s="34"/>
      <c r="C39" s="34"/>
      <c r="D39" s="34"/>
      <c r="E39" s="34"/>
      <c r="F39" s="34"/>
      <c r="I39" s="164"/>
      <c r="J39" s="164"/>
      <c r="K39" s="164"/>
      <c r="L39" s="164"/>
      <c r="M39" s="164"/>
    </row>
    <row r="40" spans="1:17" s="196" customFormat="1" ht="15" x14ac:dyDescent="0.25">
      <c r="A40" s="34"/>
      <c r="B40" s="34"/>
      <c r="C40" s="34"/>
      <c r="D40" s="34"/>
      <c r="E40" s="34"/>
      <c r="F40" s="34"/>
      <c r="I40" s="164"/>
      <c r="J40" s="164"/>
      <c r="K40" s="164"/>
      <c r="L40" s="164"/>
      <c r="M40" s="164"/>
    </row>
    <row r="41" spans="1:17" s="196" customFormat="1" ht="15" x14ac:dyDescent="0.25">
      <c r="A41" s="34" t="s">
        <v>95</v>
      </c>
      <c r="B41" s="34" t="s">
        <v>292</v>
      </c>
      <c r="C41" s="34" t="s">
        <v>1451</v>
      </c>
      <c r="D41" s="34" t="s">
        <v>1452</v>
      </c>
      <c r="E41" s="34" t="s">
        <v>1453</v>
      </c>
      <c r="F41" s="34"/>
      <c r="I41" s="164"/>
      <c r="J41" s="164"/>
      <c r="K41" s="164"/>
      <c r="L41" s="164"/>
      <c r="M41" s="164"/>
    </row>
    <row r="42" spans="1:17" s="196" customFormat="1" ht="15" x14ac:dyDescent="0.25">
      <c r="A42" s="34">
        <v>2014</v>
      </c>
      <c r="B42" s="313">
        <v>1256</v>
      </c>
      <c r="C42" s="313">
        <v>275</v>
      </c>
      <c r="D42" s="313">
        <v>184</v>
      </c>
      <c r="E42" s="313">
        <v>619</v>
      </c>
      <c r="F42" s="34"/>
      <c r="I42" s="164"/>
      <c r="J42" s="164"/>
      <c r="K42" s="164"/>
      <c r="L42" s="164"/>
      <c r="M42" s="164"/>
    </row>
    <row r="43" spans="1:17" s="196" customFormat="1" ht="15" x14ac:dyDescent="0.25">
      <c r="A43" s="34">
        <v>2015</v>
      </c>
      <c r="B43" s="314">
        <v>1276</v>
      </c>
      <c r="C43" s="314">
        <v>252</v>
      </c>
      <c r="D43" s="314">
        <v>183</v>
      </c>
      <c r="E43" s="314">
        <v>855</v>
      </c>
      <c r="F43" s="34"/>
      <c r="I43" s="164"/>
      <c r="J43" s="164"/>
      <c r="K43" s="164"/>
      <c r="L43" s="164"/>
      <c r="M43" s="164"/>
    </row>
    <row r="44" spans="1:17" s="196" customFormat="1" ht="15" x14ac:dyDescent="0.25">
      <c r="A44" s="34">
        <v>2016</v>
      </c>
      <c r="B44" s="315">
        <v>1548</v>
      </c>
      <c r="C44" s="315">
        <v>261</v>
      </c>
      <c r="D44" s="315">
        <v>168</v>
      </c>
      <c r="E44" s="315">
        <v>950</v>
      </c>
      <c r="F44" s="34"/>
      <c r="I44" s="164"/>
      <c r="J44" s="164"/>
      <c r="K44" s="164"/>
      <c r="L44" s="164"/>
      <c r="M44" s="164"/>
    </row>
    <row r="45" spans="1:17" s="196" customFormat="1" ht="15" x14ac:dyDescent="0.25">
      <c r="A45" s="34">
        <v>2017</v>
      </c>
      <c r="B45" s="34">
        <v>1634</v>
      </c>
      <c r="C45" s="34">
        <v>246</v>
      </c>
      <c r="D45" s="34">
        <v>191</v>
      </c>
      <c r="E45" s="34">
        <v>1021</v>
      </c>
      <c r="F45" s="34"/>
      <c r="I45" s="164"/>
      <c r="J45" s="164"/>
      <c r="K45" s="164"/>
      <c r="L45" s="164"/>
      <c r="M45" s="164"/>
    </row>
    <row r="46" spans="1:17" s="196" customFormat="1" ht="15" x14ac:dyDescent="0.25">
      <c r="A46" s="34"/>
      <c r="B46" s="34"/>
      <c r="C46" s="34"/>
      <c r="D46" s="34"/>
      <c r="E46" s="34"/>
      <c r="F46" s="34"/>
      <c r="I46" s="164"/>
      <c r="J46" s="164"/>
      <c r="K46" s="164"/>
      <c r="L46" s="164"/>
      <c r="M46" s="164"/>
    </row>
    <row r="47" spans="1:17" s="196" customFormat="1" ht="15" x14ac:dyDescent="0.25">
      <c r="A47" s="34"/>
      <c r="B47" s="34"/>
      <c r="C47" s="34"/>
      <c r="D47" s="34"/>
      <c r="E47" s="34"/>
      <c r="F47" s="34"/>
      <c r="I47" s="164"/>
      <c r="J47" s="164"/>
      <c r="K47" s="164"/>
      <c r="L47" s="164"/>
      <c r="M47" s="164"/>
    </row>
    <row r="48" spans="1:17" s="196" customFormat="1" ht="15" x14ac:dyDescent="0.25">
      <c r="A48" s="34"/>
      <c r="B48" s="34"/>
      <c r="C48" s="34"/>
      <c r="D48" s="34"/>
      <c r="E48" s="34"/>
      <c r="F48" s="34"/>
      <c r="I48" s="164"/>
      <c r="J48" s="164"/>
      <c r="K48" s="164"/>
      <c r="L48" s="164"/>
      <c r="M48" s="164"/>
    </row>
    <row r="49" spans="1:13" s="196" customFormat="1" ht="15" x14ac:dyDescent="0.25">
      <c r="A49" s="34"/>
      <c r="B49" s="34"/>
      <c r="C49" s="34"/>
      <c r="D49" s="34"/>
      <c r="E49" s="34"/>
      <c r="F49" s="34"/>
      <c r="I49" s="164"/>
      <c r="J49" s="164"/>
      <c r="K49" s="164"/>
      <c r="L49" s="164"/>
      <c r="M49" s="164"/>
    </row>
    <row r="50" spans="1:13" s="196" customFormat="1" ht="15" x14ac:dyDescent="0.25">
      <c r="A50" s="34"/>
      <c r="B50" s="34"/>
      <c r="C50" s="34"/>
      <c r="D50" s="34"/>
      <c r="E50" s="34"/>
      <c r="F50" s="34"/>
      <c r="I50" s="164"/>
      <c r="J50" s="164"/>
      <c r="K50" s="164"/>
      <c r="L50" s="164"/>
      <c r="M50" s="164"/>
    </row>
    <row r="51" spans="1:13" s="196" customFormat="1" ht="15" x14ac:dyDescent="0.25">
      <c r="A51" s="34"/>
      <c r="B51" s="34"/>
      <c r="C51" s="34"/>
      <c r="D51" s="34"/>
      <c r="E51" s="34"/>
      <c r="F51" s="34"/>
      <c r="I51" s="164"/>
      <c r="J51" s="164"/>
      <c r="K51" s="164"/>
      <c r="L51" s="164"/>
      <c r="M51" s="164"/>
    </row>
    <row r="52" spans="1:13" s="196" customFormat="1" ht="15" x14ac:dyDescent="0.25">
      <c r="A52" s="34"/>
      <c r="B52" s="34"/>
      <c r="C52" s="34"/>
      <c r="D52" s="34"/>
      <c r="E52" s="34"/>
      <c r="F52" s="34"/>
      <c r="I52" s="164"/>
      <c r="J52" s="164"/>
      <c r="K52" s="164"/>
      <c r="L52" s="164"/>
      <c r="M52" s="164"/>
    </row>
    <row r="53" spans="1:13" s="196" customFormat="1" x14ac:dyDescent="0.3">
      <c r="A53" s="34"/>
      <c r="B53" s="34"/>
      <c r="C53" s="34"/>
      <c r="D53" s="34"/>
      <c r="E53" s="34"/>
      <c r="F53" s="34"/>
      <c r="I53" s="164"/>
      <c r="J53" s="164"/>
      <c r="K53" s="164"/>
      <c r="L53" s="164"/>
      <c r="M53" s="164"/>
    </row>
    <row r="54" spans="1:13" s="196" customFormat="1" x14ac:dyDescent="0.3">
      <c r="A54" s="34"/>
      <c r="B54" s="34"/>
      <c r="C54" s="34"/>
      <c r="D54" s="34"/>
      <c r="E54" s="34"/>
      <c r="F54" s="34"/>
      <c r="I54" s="164"/>
      <c r="J54" s="164"/>
      <c r="K54" s="164"/>
      <c r="L54" s="164"/>
      <c r="M54" s="164"/>
    </row>
    <row r="55" spans="1:13" x14ac:dyDescent="0.3">
      <c r="A55" s="34"/>
      <c r="B55" s="34"/>
      <c r="C55" s="34"/>
      <c r="D55" s="34"/>
      <c r="E55" s="34"/>
      <c r="F55" s="34"/>
    </row>
    <row r="56" spans="1:13" ht="21" x14ac:dyDescent="0.4">
      <c r="A56" s="16" t="s">
        <v>984</v>
      </c>
      <c r="B56" s="196"/>
      <c r="C56" s="34"/>
      <c r="D56" s="34"/>
      <c r="E56" s="34"/>
      <c r="F56" s="34"/>
    </row>
    <row r="57" spans="1:13" x14ac:dyDescent="0.3">
      <c r="A57" s="196" t="s">
        <v>982</v>
      </c>
      <c r="B57" s="196"/>
      <c r="C57" s="162"/>
      <c r="D57" s="162"/>
      <c r="E57" s="162"/>
      <c r="F57" s="34"/>
    </row>
    <row r="58" spans="1:13" x14ac:dyDescent="0.3">
      <c r="A58" s="196" t="s">
        <v>985</v>
      </c>
      <c r="B58" s="196"/>
      <c r="C58" s="163"/>
      <c r="D58" s="163"/>
      <c r="E58" s="163"/>
      <c r="F58" s="161"/>
    </row>
    <row r="59" spans="1:13" x14ac:dyDescent="0.3">
      <c r="A59" s="149"/>
      <c r="B59" s="149"/>
      <c r="C59" s="149"/>
      <c r="D59" s="149"/>
      <c r="E59" s="149"/>
      <c r="F59" s="34"/>
    </row>
    <row r="60" spans="1:13" x14ac:dyDescent="0.3">
      <c r="A60" s="152" t="s">
        <v>95</v>
      </c>
      <c r="B60" t="s">
        <v>610</v>
      </c>
      <c r="C60" t="s">
        <v>611</v>
      </c>
      <c r="D60" t="s">
        <v>612</v>
      </c>
      <c r="E60" t="s">
        <v>613</v>
      </c>
      <c r="F60" t="s">
        <v>614</v>
      </c>
    </row>
    <row r="61" spans="1:13" x14ac:dyDescent="0.3">
      <c r="A61" s="34">
        <v>2011</v>
      </c>
      <c r="B61" s="156">
        <v>61020</v>
      </c>
      <c r="C61" s="156">
        <v>35725</v>
      </c>
      <c r="D61" s="156">
        <v>18111</v>
      </c>
      <c r="E61" s="156">
        <v>681</v>
      </c>
      <c r="F61" s="154">
        <f t="shared" ref="F61:F67" si="0">SUM(B61:E61)</f>
        <v>115537</v>
      </c>
    </row>
    <row r="62" spans="1:13" x14ac:dyDescent="0.3">
      <c r="A62" s="34">
        <v>2012</v>
      </c>
      <c r="B62" s="156">
        <v>73744</v>
      </c>
      <c r="C62" s="156">
        <v>36758</v>
      </c>
      <c r="D62" s="156">
        <v>19089</v>
      </c>
      <c r="E62" s="156">
        <v>2828</v>
      </c>
      <c r="F62" s="154">
        <f t="shared" si="0"/>
        <v>132419</v>
      </c>
    </row>
    <row r="63" spans="1:13" x14ac:dyDescent="0.3">
      <c r="A63" s="34">
        <v>2013</v>
      </c>
      <c r="B63" s="156">
        <v>89551</v>
      </c>
      <c r="C63" s="156">
        <v>60913</v>
      </c>
      <c r="D63" s="156">
        <v>24556</v>
      </c>
      <c r="E63" s="156">
        <v>6631</v>
      </c>
      <c r="F63" s="154">
        <f t="shared" si="0"/>
        <v>181651</v>
      </c>
    </row>
    <row r="64" spans="1:13" x14ac:dyDescent="0.3">
      <c r="A64" s="34">
        <v>2014</v>
      </c>
      <c r="B64" s="155">
        <v>91759</v>
      </c>
      <c r="C64" s="155">
        <v>64049</v>
      </c>
      <c r="D64" s="155">
        <v>22948</v>
      </c>
      <c r="E64" s="155">
        <v>3775</v>
      </c>
      <c r="F64" s="155">
        <f t="shared" si="0"/>
        <v>182531</v>
      </c>
    </row>
    <row r="65" spans="1:13" x14ac:dyDescent="0.3">
      <c r="A65" s="34">
        <v>2015</v>
      </c>
      <c r="B65" s="155">
        <v>90082</v>
      </c>
      <c r="C65" s="155">
        <v>60942</v>
      </c>
      <c r="D65" s="155">
        <v>17612</v>
      </c>
      <c r="E65" s="155">
        <v>2410</v>
      </c>
      <c r="F65" s="166">
        <f t="shared" si="0"/>
        <v>171046</v>
      </c>
      <c r="I65"/>
      <c r="J65"/>
      <c r="K65"/>
    </row>
    <row r="66" spans="1:13" x14ac:dyDescent="0.3">
      <c r="A66" s="34">
        <v>2016</v>
      </c>
      <c r="B66" s="155">
        <v>99239</v>
      </c>
      <c r="C66" s="155">
        <v>53936</v>
      </c>
      <c r="D66" s="155">
        <v>19609</v>
      </c>
      <c r="E66" s="155">
        <v>1820</v>
      </c>
      <c r="F66" s="166">
        <f t="shared" si="0"/>
        <v>174604</v>
      </c>
      <c r="I66"/>
      <c r="J66"/>
    </row>
    <row r="67" spans="1:13" x14ac:dyDescent="0.3">
      <c r="A67" s="34">
        <v>2017</v>
      </c>
      <c r="B67" s="155">
        <v>94809</v>
      </c>
      <c r="C67" s="155">
        <v>53138</v>
      </c>
      <c r="D67" s="155">
        <v>12988.5</v>
      </c>
      <c r="E67" s="155">
        <v>2740</v>
      </c>
      <c r="F67" s="155">
        <f t="shared" si="0"/>
        <v>163675.5</v>
      </c>
      <c r="I67"/>
      <c r="J67"/>
    </row>
    <row r="68" spans="1:13" x14ac:dyDescent="0.3">
      <c r="A68" s="34"/>
      <c r="I68"/>
      <c r="J68"/>
    </row>
    <row r="69" spans="1:13" x14ac:dyDescent="0.3">
      <c r="A69" s="34"/>
      <c r="I69"/>
      <c r="J69"/>
    </row>
    <row r="70" spans="1:13" s="196" customFormat="1" ht="21" x14ac:dyDescent="0.4">
      <c r="A70" s="16" t="s">
        <v>291</v>
      </c>
      <c r="K70" s="164"/>
      <c r="L70" s="164"/>
      <c r="M70" s="164"/>
    </row>
    <row r="71" spans="1:13" s="196" customFormat="1" x14ac:dyDescent="0.3">
      <c r="A71" s="196" t="s">
        <v>982</v>
      </c>
      <c r="K71" s="164"/>
      <c r="L71" s="164"/>
      <c r="M71" s="164"/>
    </row>
    <row r="72" spans="1:13" x14ac:dyDescent="0.3">
      <c r="A72" s="196" t="s">
        <v>986</v>
      </c>
      <c r="B72" s="196"/>
      <c r="I72"/>
      <c r="J72"/>
    </row>
    <row r="73" spans="1:13" x14ac:dyDescent="0.3">
      <c r="I73"/>
      <c r="J73"/>
    </row>
    <row r="74" spans="1:13" x14ac:dyDescent="0.3">
      <c r="A74" t="s">
        <v>95</v>
      </c>
      <c r="B74" t="s">
        <v>604</v>
      </c>
      <c r="C74" t="s">
        <v>605</v>
      </c>
      <c r="D74" t="s">
        <v>606</v>
      </c>
      <c r="I74"/>
      <c r="J74"/>
    </row>
    <row r="75" spans="1:13" x14ac:dyDescent="0.3">
      <c r="A75" s="34">
        <v>2009</v>
      </c>
      <c r="B75" s="150">
        <v>5320</v>
      </c>
      <c r="C75" s="150">
        <v>58131</v>
      </c>
      <c r="D75" s="150">
        <v>227622</v>
      </c>
      <c r="I75"/>
      <c r="J75"/>
    </row>
    <row r="76" spans="1:13" x14ac:dyDescent="0.3">
      <c r="A76" s="34">
        <v>2010</v>
      </c>
      <c r="B76" s="150">
        <v>5160</v>
      </c>
      <c r="C76" s="150">
        <v>58023</v>
      </c>
      <c r="D76" s="150">
        <v>222485</v>
      </c>
      <c r="I76"/>
      <c r="J76"/>
    </row>
    <row r="77" spans="1:13" x14ac:dyDescent="0.3">
      <c r="A77" s="34">
        <v>2011</v>
      </c>
      <c r="B77" s="151">
        <v>5055</v>
      </c>
      <c r="C77" s="34">
        <v>54050</v>
      </c>
      <c r="D77" s="151">
        <v>209055</v>
      </c>
      <c r="I77"/>
      <c r="J77"/>
    </row>
    <row r="78" spans="1:13" x14ac:dyDescent="0.3">
      <c r="A78" s="34">
        <v>2012</v>
      </c>
      <c r="B78" s="151">
        <v>4969</v>
      </c>
      <c r="C78" s="151">
        <v>52901</v>
      </c>
      <c r="D78" s="151">
        <v>203804</v>
      </c>
    </row>
    <row r="79" spans="1:13" x14ac:dyDescent="0.3">
      <c r="A79" s="34">
        <v>2013</v>
      </c>
      <c r="B79" s="151">
        <v>4861</v>
      </c>
      <c r="C79" s="151">
        <v>50013</v>
      </c>
      <c r="D79" s="151">
        <v>195092</v>
      </c>
    </row>
    <row r="80" spans="1:13" x14ac:dyDescent="0.3">
      <c r="A80" s="34">
        <v>2014</v>
      </c>
      <c r="B80" s="34">
        <v>4820</v>
      </c>
      <c r="C80" s="34">
        <v>49308</v>
      </c>
      <c r="D80" s="34">
        <v>193017</v>
      </c>
    </row>
    <row r="81" spans="1:4" x14ac:dyDescent="0.3">
      <c r="A81" s="34">
        <v>2015</v>
      </c>
      <c r="B81" s="34">
        <v>4717</v>
      </c>
      <c r="C81" s="34">
        <v>48846</v>
      </c>
      <c r="D81" s="34">
        <v>190294</v>
      </c>
    </row>
    <row r="82" spans="1:4" x14ac:dyDescent="0.3">
      <c r="A82" s="34">
        <v>2016</v>
      </c>
      <c r="B82" s="34">
        <v>4746</v>
      </c>
      <c r="C82" s="34">
        <v>48082</v>
      </c>
      <c r="D82" s="34">
        <v>187607</v>
      </c>
    </row>
    <row r="83" spans="1:4" x14ac:dyDescent="0.3">
      <c r="A83" s="34">
        <v>2017</v>
      </c>
      <c r="B83" s="34">
        <v>4718</v>
      </c>
      <c r="C83" s="34">
        <v>46601</v>
      </c>
      <c r="D83" s="34">
        <v>186849</v>
      </c>
    </row>
    <row r="88" spans="1:4" ht="21" x14ac:dyDescent="0.4">
      <c r="A88" s="16" t="s">
        <v>991</v>
      </c>
    </row>
    <row r="89" spans="1:4" x14ac:dyDescent="0.3">
      <c r="A89" s="196" t="s">
        <v>974</v>
      </c>
    </row>
    <row r="90" spans="1:4" x14ac:dyDescent="0.3">
      <c r="A90" s="196" t="s">
        <v>975</v>
      </c>
    </row>
    <row r="92" spans="1:4" x14ac:dyDescent="0.3">
      <c r="A92" t="s">
        <v>958</v>
      </c>
      <c r="B92" t="s">
        <v>961</v>
      </c>
      <c r="C92" t="s">
        <v>952</v>
      </c>
      <c r="D92" t="s">
        <v>962</v>
      </c>
    </row>
    <row r="93" spans="1:4" x14ac:dyDescent="0.3">
      <c r="A93" t="s">
        <v>992</v>
      </c>
      <c r="B93" s="175">
        <v>0.13</v>
      </c>
      <c r="C93" s="175">
        <v>0.2</v>
      </c>
      <c r="D93" s="175">
        <v>0.67</v>
      </c>
    </row>
    <row r="94" spans="1:4" x14ac:dyDescent="0.3">
      <c r="A94" t="s">
        <v>993</v>
      </c>
      <c r="B94" s="175">
        <v>0.19</v>
      </c>
      <c r="C94" s="175">
        <v>0.27</v>
      </c>
      <c r="D94" s="175">
        <v>0.53</v>
      </c>
    </row>
    <row r="97" spans="1:20" ht="21" x14ac:dyDescent="0.4">
      <c r="A97" s="16" t="s">
        <v>1023</v>
      </c>
    </row>
    <row r="98" spans="1:20" x14ac:dyDescent="0.3">
      <c r="A98" s="196" t="s">
        <v>1026</v>
      </c>
    </row>
    <row r="99" spans="1:20" x14ac:dyDescent="0.3">
      <c r="A99" s="196" t="s">
        <v>1024</v>
      </c>
    </row>
    <row r="101" spans="1:20" ht="46.2" x14ac:dyDescent="0.3">
      <c r="A101" s="130"/>
      <c r="B101" s="146" t="s">
        <v>589</v>
      </c>
      <c r="C101" s="146" t="s">
        <v>588</v>
      </c>
      <c r="D101" s="146" t="s">
        <v>587</v>
      </c>
      <c r="E101" s="146" t="s">
        <v>586</v>
      </c>
      <c r="F101" s="146" t="s">
        <v>585</v>
      </c>
      <c r="G101" s="146" t="s">
        <v>584</v>
      </c>
      <c r="H101" s="146" t="s">
        <v>583</v>
      </c>
      <c r="I101" s="146" t="s">
        <v>582</v>
      </c>
      <c r="J101" s="146" t="s">
        <v>581</v>
      </c>
      <c r="K101" s="146" t="s">
        <v>580</v>
      </c>
      <c r="L101" s="146" t="s">
        <v>579</v>
      </c>
      <c r="M101" s="146" t="s">
        <v>578</v>
      </c>
      <c r="N101" s="146" t="s">
        <v>577</v>
      </c>
      <c r="O101" s="146" t="s">
        <v>576</v>
      </c>
      <c r="P101" s="146" t="s">
        <v>403</v>
      </c>
      <c r="Q101" s="146" t="s">
        <v>404</v>
      </c>
      <c r="R101" s="146" t="s">
        <v>405</v>
      </c>
      <c r="S101" s="146" t="s">
        <v>406</v>
      </c>
      <c r="T101" s="146" t="s">
        <v>575</v>
      </c>
    </row>
    <row r="102" spans="1:20" x14ac:dyDescent="0.3">
      <c r="A102" s="145" t="s">
        <v>574</v>
      </c>
      <c r="B102" s="135"/>
      <c r="C102" s="135"/>
      <c r="D102" s="135"/>
      <c r="E102" s="135"/>
      <c r="F102" s="135"/>
      <c r="G102" s="135"/>
      <c r="H102" s="135"/>
      <c r="I102" s="135"/>
      <c r="J102" s="135"/>
      <c r="K102" s="135"/>
      <c r="L102" s="135"/>
      <c r="M102" s="135"/>
      <c r="N102" s="134"/>
      <c r="O102" s="134"/>
      <c r="P102" s="134"/>
      <c r="Q102" s="134"/>
      <c r="R102" s="134"/>
      <c r="S102" s="134"/>
      <c r="T102" s="134"/>
    </row>
    <row r="103" spans="1:20" x14ac:dyDescent="0.3">
      <c r="A103" s="144" t="s">
        <v>573</v>
      </c>
      <c r="B103" s="130">
        <v>105</v>
      </c>
      <c r="C103" s="130">
        <v>121</v>
      </c>
      <c r="D103" s="130">
        <v>133</v>
      </c>
      <c r="E103" s="130">
        <v>149</v>
      </c>
      <c r="F103" s="130">
        <v>112</v>
      </c>
      <c r="G103" s="130">
        <v>103</v>
      </c>
      <c r="H103" s="130">
        <v>79</v>
      </c>
      <c r="I103" s="130">
        <v>98</v>
      </c>
      <c r="J103" s="130">
        <v>92</v>
      </c>
      <c r="K103" s="130">
        <v>79</v>
      </c>
      <c r="L103" s="130">
        <v>92</v>
      </c>
      <c r="M103" s="130">
        <v>80</v>
      </c>
      <c r="N103" s="130">
        <v>76</v>
      </c>
      <c r="O103" s="130">
        <v>96</v>
      </c>
      <c r="P103" s="130">
        <v>109</v>
      </c>
      <c r="Q103" s="130">
        <v>110</v>
      </c>
      <c r="R103" s="130">
        <v>115</v>
      </c>
      <c r="S103" s="130">
        <v>125</v>
      </c>
      <c r="T103" s="130"/>
    </row>
    <row r="104" spans="1:20" x14ac:dyDescent="0.3">
      <c r="A104" s="144" t="s">
        <v>572</v>
      </c>
      <c r="B104" s="130">
        <v>204</v>
      </c>
      <c r="C104" s="130">
        <v>237</v>
      </c>
      <c r="D104" s="130">
        <v>221</v>
      </c>
      <c r="E104" s="130">
        <v>190</v>
      </c>
      <c r="F104" s="130">
        <v>195</v>
      </c>
      <c r="G104" s="130">
        <v>198</v>
      </c>
      <c r="H104" s="130">
        <v>182</v>
      </c>
      <c r="I104" s="130">
        <v>194</v>
      </c>
      <c r="J104" s="130">
        <v>188</v>
      </c>
      <c r="K104" s="130">
        <v>158</v>
      </c>
      <c r="L104" s="130">
        <v>135</v>
      </c>
      <c r="M104" s="130">
        <v>138</v>
      </c>
      <c r="N104" s="130">
        <v>154</v>
      </c>
      <c r="O104" s="130">
        <v>157</v>
      </c>
      <c r="P104" s="130">
        <v>160</v>
      </c>
      <c r="Q104" s="130">
        <v>150</v>
      </c>
      <c r="R104" s="130">
        <v>152</v>
      </c>
      <c r="S104" s="130">
        <v>165</v>
      </c>
      <c r="T104" s="130"/>
    </row>
    <row r="105" spans="1:20" x14ac:dyDescent="0.3">
      <c r="A105" s="144" t="s">
        <v>571</v>
      </c>
      <c r="B105" s="130">
        <v>90</v>
      </c>
      <c r="C105" s="130">
        <v>96</v>
      </c>
      <c r="D105" s="130">
        <v>84</v>
      </c>
      <c r="E105" s="130">
        <v>108</v>
      </c>
      <c r="F105" s="130">
        <v>107</v>
      </c>
      <c r="G105" s="130">
        <v>107</v>
      </c>
      <c r="H105" s="130">
        <v>104</v>
      </c>
      <c r="I105" s="130">
        <v>126</v>
      </c>
      <c r="J105" s="130">
        <v>131</v>
      </c>
      <c r="K105" s="130">
        <v>129</v>
      </c>
      <c r="L105" s="130">
        <v>122</v>
      </c>
      <c r="M105" s="130">
        <v>127</v>
      </c>
      <c r="N105" s="130">
        <v>123</v>
      </c>
      <c r="O105" s="130">
        <v>119</v>
      </c>
      <c r="P105" s="130">
        <v>121</v>
      </c>
      <c r="Q105" s="130">
        <v>142</v>
      </c>
      <c r="R105" s="130">
        <v>153</v>
      </c>
      <c r="S105" s="130">
        <v>144</v>
      </c>
      <c r="T105" s="130"/>
    </row>
    <row r="106" spans="1:20" x14ac:dyDescent="0.3">
      <c r="A106" s="144" t="s">
        <v>570</v>
      </c>
      <c r="B106" s="130">
        <v>95</v>
      </c>
      <c r="C106" s="130">
        <v>105</v>
      </c>
      <c r="D106" s="130">
        <v>110</v>
      </c>
      <c r="E106" s="130">
        <v>99</v>
      </c>
      <c r="F106" s="130">
        <v>99</v>
      </c>
      <c r="G106" s="130">
        <v>108</v>
      </c>
      <c r="H106" s="130">
        <v>99</v>
      </c>
      <c r="I106" s="130">
        <v>84</v>
      </c>
      <c r="J106" s="130">
        <v>81</v>
      </c>
      <c r="K106" s="130">
        <v>106</v>
      </c>
      <c r="L106" s="130">
        <v>109</v>
      </c>
      <c r="M106" s="130">
        <v>123</v>
      </c>
      <c r="N106" s="130">
        <v>134</v>
      </c>
      <c r="O106" s="130">
        <v>121</v>
      </c>
      <c r="P106" s="130">
        <v>108</v>
      </c>
      <c r="Q106" s="130">
        <v>103</v>
      </c>
      <c r="R106" s="130">
        <v>101</v>
      </c>
      <c r="S106" s="130">
        <v>106</v>
      </c>
      <c r="T106" s="130"/>
    </row>
    <row r="107" spans="1:20" x14ac:dyDescent="0.3">
      <c r="A107" s="144" t="s">
        <v>569</v>
      </c>
      <c r="B107" s="130">
        <v>48</v>
      </c>
      <c r="C107" s="130">
        <v>40</v>
      </c>
      <c r="D107" s="130">
        <v>44</v>
      </c>
      <c r="E107" s="130">
        <v>50</v>
      </c>
      <c r="F107" s="130">
        <v>37</v>
      </c>
      <c r="G107" s="130">
        <v>42</v>
      </c>
      <c r="H107" s="130">
        <v>39</v>
      </c>
      <c r="I107" s="130">
        <v>45</v>
      </c>
      <c r="J107" s="130">
        <v>45</v>
      </c>
      <c r="K107" s="130">
        <v>46</v>
      </c>
      <c r="L107" s="130">
        <v>45</v>
      </c>
      <c r="M107" s="130">
        <v>37</v>
      </c>
      <c r="N107" s="130">
        <v>52</v>
      </c>
      <c r="O107" s="130">
        <v>45</v>
      </c>
      <c r="P107" s="130">
        <v>42</v>
      </c>
      <c r="Q107" s="130">
        <v>41</v>
      </c>
      <c r="R107" s="130">
        <v>40</v>
      </c>
      <c r="S107" s="130">
        <v>30</v>
      </c>
      <c r="T107" s="130"/>
    </row>
    <row r="108" spans="1:20" x14ac:dyDescent="0.3">
      <c r="A108" s="144" t="s">
        <v>568</v>
      </c>
      <c r="B108" s="130">
        <v>123</v>
      </c>
      <c r="C108" s="130">
        <v>132</v>
      </c>
      <c r="D108" s="130">
        <v>132</v>
      </c>
      <c r="E108" s="130">
        <v>121</v>
      </c>
      <c r="F108" s="130">
        <v>138</v>
      </c>
      <c r="G108" s="130">
        <v>148</v>
      </c>
      <c r="H108" s="130">
        <v>129</v>
      </c>
      <c r="I108" s="130">
        <v>138</v>
      </c>
      <c r="J108" s="130">
        <v>134</v>
      </c>
      <c r="K108" s="130">
        <v>105</v>
      </c>
      <c r="L108" s="130">
        <v>122</v>
      </c>
      <c r="M108" s="130">
        <v>91</v>
      </c>
      <c r="N108" s="130">
        <v>107</v>
      </c>
      <c r="O108" s="130">
        <v>118</v>
      </c>
      <c r="P108" s="130">
        <v>127</v>
      </c>
      <c r="Q108" s="130">
        <v>99</v>
      </c>
      <c r="R108" s="130">
        <v>86</v>
      </c>
      <c r="S108" s="130">
        <v>82</v>
      </c>
      <c r="T108" s="130"/>
    </row>
    <row r="109" spans="1:20" x14ac:dyDescent="0.3">
      <c r="A109" s="144" t="s">
        <v>567</v>
      </c>
      <c r="B109" s="130">
        <v>147</v>
      </c>
      <c r="C109" s="130">
        <v>192</v>
      </c>
      <c r="D109" s="130">
        <v>195</v>
      </c>
      <c r="E109" s="130">
        <v>221</v>
      </c>
      <c r="F109" s="130">
        <v>240</v>
      </c>
      <c r="G109" s="130">
        <v>226</v>
      </c>
      <c r="H109" s="130">
        <v>185</v>
      </c>
      <c r="I109" s="130">
        <v>193</v>
      </c>
      <c r="J109" s="130">
        <v>187</v>
      </c>
      <c r="K109" s="130">
        <v>175</v>
      </c>
      <c r="L109" s="130">
        <v>160</v>
      </c>
      <c r="M109" s="130">
        <v>149</v>
      </c>
      <c r="N109" s="130">
        <v>149</v>
      </c>
      <c r="O109" s="130">
        <v>148</v>
      </c>
      <c r="P109" s="130">
        <v>139</v>
      </c>
      <c r="Q109" s="130">
        <v>161</v>
      </c>
      <c r="R109" s="130">
        <v>145</v>
      </c>
      <c r="S109" s="130">
        <v>161</v>
      </c>
      <c r="T109" s="130"/>
    </row>
    <row r="110" spans="1:20" x14ac:dyDescent="0.3">
      <c r="A110" s="144" t="s">
        <v>566</v>
      </c>
      <c r="B110" s="130">
        <v>91</v>
      </c>
      <c r="C110" s="130">
        <v>73</v>
      </c>
      <c r="D110" s="130">
        <v>92</v>
      </c>
      <c r="E110" s="130">
        <v>97</v>
      </c>
      <c r="F110" s="130">
        <v>92</v>
      </c>
      <c r="G110" s="130">
        <v>97</v>
      </c>
      <c r="H110" s="130">
        <v>88</v>
      </c>
      <c r="I110" s="130">
        <v>91</v>
      </c>
      <c r="J110" s="130">
        <v>79</v>
      </c>
      <c r="K110" s="130">
        <v>64</v>
      </c>
      <c r="L110" s="130">
        <v>62</v>
      </c>
      <c r="M110" s="130">
        <v>70</v>
      </c>
      <c r="N110" s="130">
        <v>73</v>
      </c>
      <c r="O110" s="130">
        <v>81</v>
      </c>
      <c r="P110" s="130">
        <v>99</v>
      </c>
      <c r="Q110" s="130">
        <v>111</v>
      </c>
      <c r="R110" s="130">
        <v>117</v>
      </c>
      <c r="S110" s="428">
        <v>219</v>
      </c>
      <c r="T110" s="428"/>
    </row>
    <row r="111" spans="1:20" x14ac:dyDescent="0.3">
      <c r="A111" s="144" t="s">
        <v>565</v>
      </c>
      <c r="B111" s="130">
        <v>66</v>
      </c>
      <c r="C111" s="130">
        <v>88</v>
      </c>
      <c r="D111" s="130">
        <v>91</v>
      </c>
      <c r="E111" s="130">
        <v>89</v>
      </c>
      <c r="F111" s="130">
        <v>84</v>
      </c>
      <c r="G111" s="130">
        <v>95</v>
      </c>
      <c r="H111" s="130">
        <v>93</v>
      </c>
      <c r="I111" s="130">
        <v>100</v>
      </c>
      <c r="J111" s="130">
        <v>91</v>
      </c>
      <c r="K111" s="130">
        <v>89</v>
      </c>
      <c r="L111" s="130">
        <v>82</v>
      </c>
      <c r="M111" s="130">
        <v>92</v>
      </c>
      <c r="N111" s="130">
        <v>82</v>
      </c>
      <c r="O111" s="130">
        <v>89</v>
      </c>
      <c r="P111" s="130">
        <v>89</v>
      </c>
      <c r="Q111" s="130">
        <v>90</v>
      </c>
      <c r="R111" s="130">
        <v>97</v>
      </c>
      <c r="S111" s="429"/>
      <c r="T111" s="429"/>
    </row>
    <row r="112" spans="1:20" x14ac:dyDescent="0.3">
      <c r="A112" s="144" t="s">
        <v>564</v>
      </c>
      <c r="B112" s="130">
        <v>128</v>
      </c>
      <c r="C112" s="130">
        <v>131</v>
      </c>
      <c r="D112" s="130">
        <v>134</v>
      </c>
      <c r="E112" s="130">
        <v>124</v>
      </c>
      <c r="F112" s="130">
        <v>127</v>
      </c>
      <c r="G112" s="130">
        <v>114</v>
      </c>
      <c r="H112" s="130">
        <v>124</v>
      </c>
      <c r="I112" s="130">
        <v>122</v>
      </c>
      <c r="J112" s="130">
        <v>115</v>
      </c>
      <c r="K112" s="130">
        <v>90</v>
      </c>
      <c r="L112" s="130">
        <v>64</v>
      </c>
      <c r="M112" s="130">
        <v>79</v>
      </c>
      <c r="N112" s="130">
        <v>72</v>
      </c>
      <c r="O112" s="130">
        <v>73</v>
      </c>
      <c r="P112" s="130">
        <v>76</v>
      </c>
      <c r="Q112" s="130">
        <v>75</v>
      </c>
      <c r="R112" s="130">
        <v>75</v>
      </c>
      <c r="S112" s="130">
        <v>85</v>
      </c>
      <c r="T112" s="130"/>
    </row>
    <row r="113" spans="1:20" x14ac:dyDescent="0.3">
      <c r="A113" s="144" t="s">
        <v>563</v>
      </c>
      <c r="B113" s="130">
        <v>139</v>
      </c>
      <c r="C113" s="130">
        <v>132</v>
      </c>
      <c r="D113" s="130">
        <v>122</v>
      </c>
      <c r="E113" s="130">
        <v>124</v>
      </c>
      <c r="F113" s="130">
        <v>138</v>
      </c>
      <c r="G113" s="130">
        <v>127</v>
      </c>
      <c r="H113" s="130">
        <v>131</v>
      </c>
      <c r="I113" s="130">
        <v>132</v>
      </c>
      <c r="J113" s="130">
        <v>152</v>
      </c>
      <c r="K113" s="130">
        <v>142</v>
      </c>
      <c r="L113" s="130">
        <v>128</v>
      </c>
      <c r="M113" s="130">
        <v>128</v>
      </c>
      <c r="N113" s="130">
        <v>121</v>
      </c>
      <c r="O113" s="130">
        <v>107</v>
      </c>
      <c r="P113" s="130">
        <v>109</v>
      </c>
      <c r="Q113" s="130">
        <v>141</v>
      </c>
      <c r="R113" s="130">
        <v>144</v>
      </c>
      <c r="S113" s="130">
        <v>163</v>
      </c>
      <c r="T113" s="130"/>
    </row>
    <row r="114" spans="1:20" x14ac:dyDescent="0.3">
      <c r="A114" s="143" t="s">
        <v>263</v>
      </c>
      <c r="B114" s="130">
        <f t="shared" ref="B114:T114" si="1">SUM(B103:B113)</f>
        <v>1236</v>
      </c>
      <c r="C114" s="130">
        <f t="shared" si="1"/>
        <v>1347</v>
      </c>
      <c r="D114" s="130">
        <f t="shared" si="1"/>
        <v>1358</v>
      </c>
      <c r="E114" s="130">
        <f t="shared" si="1"/>
        <v>1372</v>
      </c>
      <c r="F114" s="130">
        <f t="shared" si="1"/>
        <v>1369</v>
      </c>
      <c r="G114" s="130">
        <f t="shared" si="1"/>
        <v>1365</v>
      </c>
      <c r="H114" s="130">
        <f t="shared" si="1"/>
        <v>1253</v>
      </c>
      <c r="I114" s="130">
        <f t="shared" si="1"/>
        <v>1323</v>
      </c>
      <c r="J114" s="130">
        <f t="shared" si="1"/>
        <v>1295</v>
      </c>
      <c r="K114" s="130">
        <f t="shared" si="1"/>
        <v>1183</v>
      </c>
      <c r="L114" s="130">
        <f t="shared" si="1"/>
        <v>1121</v>
      </c>
      <c r="M114" s="130">
        <f t="shared" si="1"/>
        <v>1114</v>
      </c>
      <c r="N114" s="130">
        <f t="shared" si="1"/>
        <v>1143</v>
      </c>
      <c r="O114" s="130">
        <f t="shared" si="1"/>
        <v>1154</v>
      </c>
      <c r="P114" s="130">
        <f t="shared" si="1"/>
        <v>1179</v>
      </c>
      <c r="Q114" s="130">
        <f t="shared" si="1"/>
        <v>1223</v>
      </c>
      <c r="R114" s="130">
        <f t="shared" si="1"/>
        <v>1225</v>
      </c>
      <c r="S114" s="130">
        <f t="shared" si="1"/>
        <v>1280</v>
      </c>
      <c r="T114" s="130">
        <f t="shared" si="1"/>
        <v>0</v>
      </c>
    </row>
    <row r="115" spans="1:20" x14ac:dyDescent="0.3">
      <c r="A115" s="142"/>
      <c r="B115" s="141"/>
      <c r="C115" s="141"/>
      <c r="D115" s="141"/>
      <c r="E115" s="141"/>
      <c r="F115" s="141"/>
      <c r="G115" s="141"/>
      <c r="H115" s="141"/>
      <c r="I115" s="141"/>
      <c r="J115" s="141"/>
      <c r="K115" s="141"/>
      <c r="L115" s="141"/>
      <c r="M115" s="141"/>
      <c r="N115" s="140"/>
      <c r="O115" s="140"/>
      <c r="P115" s="140"/>
      <c r="Q115" s="140"/>
      <c r="R115" s="140"/>
      <c r="S115" s="140"/>
      <c r="T115" s="140"/>
    </row>
    <row r="116" spans="1:20" x14ac:dyDescent="0.3">
      <c r="A116" s="139" t="s">
        <v>562</v>
      </c>
      <c r="B116" s="138"/>
      <c r="C116" s="138"/>
      <c r="D116" s="138"/>
      <c r="E116" s="138"/>
      <c r="F116" s="138"/>
      <c r="G116" s="138"/>
      <c r="I116" s="138"/>
      <c r="J116" s="138"/>
      <c r="K116" s="138"/>
      <c r="L116" s="138"/>
      <c r="M116" s="138"/>
      <c r="N116" s="137"/>
      <c r="O116" s="137"/>
      <c r="P116" s="137"/>
      <c r="Q116" s="137"/>
      <c r="R116" s="137"/>
      <c r="S116" s="137"/>
      <c r="T116" s="137"/>
    </row>
    <row r="117" spans="1:20" x14ac:dyDescent="0.3">
      <c r="A117" s="130" t="s">
        <v>561</v>
      </c>
      <c r="B117" s="130">
        <v>28</v>
      </c>
      <c r="C117" s="130">
        <v>200</v>
      </c>
      <c r="D117" s="130">
        <v>200</v>
      </c>
      <c r="E117" s="130">
        <v>133</v>
      </c>
      <c r="F117" s="130">
        <v>214</v>
      </c>
      <c r="G117" s="130">
        <v>245</v>
      </c>
      <c r="H117" s="130">
        <v>96</v>
      </c>
      <c r="I117" s="130">
        <v>100</v>
      </c>
      <c r="J117" s="130">
        <v>100</v>
      </c>
      <c r="K117" s="130">
        <v>100</v>
      </c>
      <c r="L117" s="130">
        <v>100</v>
      </c>
      <c r="M117" s="130">
        <v>100</v>
      </c>
      <c r="N117" s="130">
        <v>100</v>
      </c>
      <c r="O117" s="130">
        <v>100</v>
      </c>
      <c r="P117" s="130">
        <v>107</v>
      </c>
      <c r="Q117" s="130">
        <v>149</v>
      </c>
      <c r="R117" s="130">
        <v>154</v>
      </c>
      <c r="S117" s="130">
        <v>182</v>
      </c>
      <c r="T117" s="130"/>
    </row>
    <row r="118" spans="1:20" x14ac:dyDescent="0.3">
      <c r="A118" s="130" t="s">
        <v>560</v>
      </c>
      <c r="B118" s="130"/>
      <c r="C118" s="130"/>
      <c r="D118" s="130">
        <v>23</v>
      </c>
      <c r="E118" s="130">
        <v>33</v>
      </c>
      <c r="F118" s="130">
        <v>34</v>
      </c>
      <c r="G118" s="130">
        <v>28</v>
      </c>
      <c r="H118" s="130">
        <v>34</v>
      </c>
      <c r="I118" s="130">
        <v>27</v>
      </c>
      <c r="J118" s="130">
        <v>20</v>
      </c>
      <c r="K118" s="130">
        <v>14</v>
      </c>
      <c r="L118" s="130">
        <v>19</v>
      </c>
      <c r="M118" s="130">
        <v>25</v>
      </c>
      <c r="N118" s="130">
        <v>23</v>
      </c>
      <c r="O118" s="130">
        <v>34</v>
      </c>
      <c r="P118" s="130">
        <v>37</v>
      </c>
      <c r="Q118" s="130">
        <v>38</v>
      </c>
      <c r="R118" s="130">
        <v>54</v>
      </c>
      <c r="S118" s="130">
        <v>42</v>
      </c>
      <c r="T118" s="130"/>
    </row>
    <row r="119" spans="1:20" x14ac:dyDescent="0.3">
      <c r="A119" s="130" t="s">
        <v>559</v>
      </c>
      <c r="B119" s="130">
        <v>72</v>
      </c>
      <c r="C119" s="130">
        <v>58</v>
      </c>
      <c r="D119" s="130">
        <v>74</v>
      </c>
      <c r="E119" s="130">
        <v>79</v>
      </c>
      <c r="F119" s="130">
        <v>80</v>
      </c>
      <c r="G119" s="130">
        <v>81</v>
      </c>
      <c r="H119" s="130">
        <v>87</v>
      </c>
      <c r="I119" s="130">
        <v>66</v>
      </c>
      <c r="J119" s="130">
        <v>60</v>
      </c>
      <c r="K119" s="130">
        <v>52</v>
      </c>
      <c r="L119" s="130">
        <v>60</v>
      </c>
      <c r="M119" s="130">
        <v>57</v>
      </c>
      <c r="N119" s="130">
        <v>43</v>
      </c>
      <c r="O119" s="130">
        <v>50</v>
      </c>
      <c r="P119" s="130">
        <v>51</v>
      </c>
      <c r="Q119" s="130">
        <v>49</v>
      </c>
      <c r="R119" s="130">
        <v>44</v>
      </c>
      <c r="S119" s="130">
        <v>38</v>
      </c>
      <c r="T119" s="130"/>
    </row>
    <row r="120" spans="1:20" x14ac:dyDescent="0.3">
      <c r="A120" s="130" t="s">
        <v>558</v>
      </c>
      <c r="B120" s="130"/>
      <c r="C120" s="130"/>
      <c r="D120" s="130"/>
      <c r="E120" s="130"/>
      <c r="F120" s="130"/>
      <c r="G120" s="130"/>
      <c r="H120" s="130"/>
      <c r="I120" s="130"/>
      <c r="J120" s="130"/>
      <c r="K120" s="130"/>
      <c r="L120" s="130"/>
      <c r="M120" s="130"/>
      <c r="N120" s="130"/>
      <c r="O120" s="130"/>
      <c r="P120" s="130"/>
      <c r="Q120" s="130">
        <v>17</v>
      </c>
      <c r="R120" s="130">
        <v>86</v>
      </c>
      <c r="S120" s="130">
        <v>110</v>
      </c>
      <c r="T120" s="130"/>
    </row>
    <row r="121" spans="1:20" x14ac:dyDescent="0.3">
      <c r="A121" s="133" t="s">
        <v>263</v>
      </c>
      <c r="B121" s="130">
        <f t="shared" ref="B121:P121" si="2">SUM(B117:B119)</f>
        <v>100</v>
      </c>
      <c r="C121" s="130">
        <f t="shared" si="2"/>
        <v>258</v>
      </c>
      <c r="D121" s="130">
        <f t="shared" si="2"/>
        <v>297</v>
      </c>
      <c r="E121" s="130">
        <f t="shared" si="2"/>
        <v>245</v>
      </c>
      <c r="F121" s="130">
        <f t="shared" si="2"/>
        <v>328</v>
      </c>
      <c r="G121" s="130">
        <f t="shared" si="2"/>
        <v>354</v>
      </c>
      <c r="H121" s="130">
        <f t="shared" si="2"/>
        <v>217</v>
      </c>
      <c r="I121" s="130">
        <f t="shared" si="2"/>
        <v>193</v>
      </c>
      <c r="J121" s="130">
        <f t="shared" si="2"/>
        <v>180</v>
      </c>
      <c r="K121" s="130">
        <f t="shared" si="2"/>
        <v>166</v>
      </c>
      <c r="L121" s="130">
        <f t="shared" si="2"/>
        <v>179</v>
      </c>
      <c r="M121" s="130">
        <f t="shared" si="2"/>
        <v>182</v>
      </c>
      <c r="N121" s="130">
        <f t="shared" si="2"/>
        <v>166</v>
      </c>
      <c r="O121" s="130">
        <f t="shared" si="2"/>
        <v>184</v>
      </c>
      <c r="P121" s="130">
        <f t="shared" si="2"/>
        <v>195</v>
      </c>
      <c r="Q121" s="130">
        <f>SUM(Q117:Q120)</f>
        <v>253</v>
      </c>
      <c r="R121" s="130">
        <f>SUM(R117:R120)</f>
        <v>338</v>
      </c>
      <c r="S121" s="130">
        <f>SUM(S117:S120)</f>
        <v>372</v>
      </c>
      <c r="T121" s="130">
        <f>SUM(T117:T120)</f>
        <v>0</v>
      </c>
    </row>
    <row r="122" spans="1:20" x14ac:dyDescent="0.3">
      <c r="A122" s="136"/>
      <c r="B122" s="135"/>
      <c r="C122" s="135"/>
      <c r="D122" s="135"/>
      <c r="E122" s="135"/>
      <c r="F122" s="135"/>
      <c r="G122" s="135"/>
      <c r="H122" s="135"/>
      <c r="I122" s="135"/>
      <c r="J122" s="135"/>
      <c r="K122" s="135"/>
      <c r="L122" s="135"/>
      <c r="M122" s="135"/>
      <c r="N122" s="134"/>
      <c r="O122" s="134"/>
      <c r="P122" s="134"/>
      <c r="Q122" s="134"/>
      <c r="R122" s="134"/>
      <c r="S122" s="134"/>
      <c r="T122" s="134"/>
    </row>
    <row r="123" spans="1:20" x14ac:dyDescent="0.3">
      <c r="A123" s="133" t="s">
        <v>557</v>
      </c>
      <c r="B123" s="131">
        <f t="shared" ref="B123:T123" si="3">B114+B121</f>
        <v>1336</v>
      </c>
      <c r="C123" s="131">
        <f t="shared" si="3"/>
        <v>1605</v>
      </c>
      <c r="D123" s="131">
        <f t="shared" si="3"/>
        <v>1655</v>
      </c>
      <c r="E123" s="131">
        <f t="shared" si="3"/>
        <v>1617</v>
      </c>
      <c r="F123" s="131">
        <f t="shared" si="3"/>
        <v>1697</v>
      </c>
      <c r="G123" s="131">
        <f t="shared" si="3"/>
        <v>1719</v>
      </c>
      <c r="H123" s="131">
        <f t="shared" si="3"/>
        <v>1470</v>
      </c>
      <c r="I123" s="131">
        <f t="shared" si="3"/>
        <v>1516</v>
      </c>
      <c r="J123" s="131">
        <f t="shared" si="3"/>
        <v>1475</v>
      </c>
      <c r="K123" s="131">
        <f t="shared" si="3"/>
        <v>1349</v>
      </c>
      <c r="L123" s="131">
        <f t="shared" si="3"/>
        <v>1300</v>
      </c>
      <c r="M123" s="131">
        <f t="shared" si="3"/>
        <v>1296</v>
      </c>
      <c r="N123" s="131">
        <f t="shared" si="3"/>
        <v>1309</v>
      </c>
      <c r="O123" s="131">
        <f t="shared" si="3"/>
        <v>1338</v>
      </c>
      <c r="P123" s="131">
        <f t="shared" si="3"/>
        <v>1374</v>
      </c>
      <c r="Q123" s="131">
        <f t="shared" si="3"/>
        <v>1476</v>
      </c>
      <c r="R123" s="131">
        <f t="shared" si="3"/>
        <v>1563</v>
      </c>
      <c r="S123" s="131">
        <f t="shared" si="3"/>
        <v>1652</v>
      </c>
      <c r="T123" s="131">
        <f t="shared" si="3"/>
        <v>0</v>
      </c>
    </row>
    <row r="124" spans="1:20" x14ac:dyDescent="0.3">
      <c r="I124"/>
      <c r="J124"/>
      <c r="K124"/>
      <c r="L124"/>
      <c r="M124"/>
    </row>
    <row r="125" spans="1:20" x14ac:dyDescent="0.3">
      <c r="A125" s="131" t="s">
        <v>556</v>
      </c>
      <c r="B125" s="131">
        <v>1999</v>
      </c>
      <c r="C125" s="131">
        <v>2000</v>
      </c>
      <c r="D125" s="131">
        <v>2001</v>
      </c>
      <c r="E125" s="131">
        <v>2002</v>
      </c>
      <c r="F125" s="131">
        <v>2003</v>
      </c>
      <c r="G125" s="131">
        <v>2004</v>
      </c>
      <c r="H125" s="131">
        <v>2005</v>
      </c>
      <c r="I125" s="131">
        <v>2006</v>
      </c>
      <c r="J125" s="131">
        <v>2007</v>
      </c>
      <c r="K125" s="131">
        <v>2008</v>
      </c>
      <c r="L125" s="131">
        <v>2009</v>
      </c>
      <c r="M125" s="131">
        <v>2010</v>
      </c>
      <c r="N125" s="131">
        <v>2011</v>
      </c>
      <c r="O125" s="131">
        <v>2012</v>
      </c>
      <c r="P125" s="131">
        <v>2013</v>
      </c>
      <c r="Q125" s="131">
        <v>2014</v>
      </c>
      <c r="R125" s="131">
        <v>2015</v>
      </c>
      <c r="S125" s="131">
        <v>2016</v>
      </c>
      <c r="T125" s="131">
        <v>2017</v>
      </c>
    </row>
    <row r="126" spans="1:20" x14ac:dyDescent="0.3">
      <c r="A126" s="130" t="s">
        <v>555</v>
      </c>
      <c r="B126" s="130"/>
      <c r="C126" s="130"/>
      <c r="D126" s="130"/>
      <c r="E126" s="130"/>
      <c r="F126" s="130">
        <v>1284</v>
      </c>
      <c r="G126" s="130">
        <v>1222</v>
      </c>
      <c r="H126" s="130">
        <v>1265</v>
      </c>
      <c r="I126" s="130">
        <v>1306</v>
      </c>
      <c r="J126" s="130">
        <v>1331</v>
      </c>
      <c r="K126" s="130">
        <v>1312</v>
      </c>
      <c r="L126" s="130">
        <v>1377</v>
      </c>
      <c r="M126" s="130">
        <v>1378</v>
      </c>
      <c r="N126" s="130">
        <v>1436</v>
      </c>
      <c r="O126" s="130">
        <v>1516</v>
      </c>
      <c r="P126" s="130">
        <v>1575</v>
      </c>
      <c r="Q126" s="130">
        <v>1546</v>
      </c>
      <c r="R126" s="130">
        <v>1589</v>
      </c>
      <c r="S126" s="130">
        <v>1566</v>
      </c>
      <c r="T126" s="130">
        <v>1514</v>
      </c>
    </row>
    <row r="127" spans="1:20" x14ac:dyDescent="0.3">
      <c r="A127" s="132" t="s">
        <v>554</v>
      </c>
      <c r="B127" s="130"/>
      <c r="C127" s="130"/>
      <c r="D127" s="130"/>
      <c r="E127" s="130"/>
      <c r="F127" s="130">
        <v>1433</v>
      </c>
      <c r="G127" s="130">
        <v>1414</v>
      </c>
      <c r="H127" s="130">
        <v>1339</v>
      </c>
      <c r="I127" s="130">
        <v>1306</v>
      </c>
      <c r="J127" s="130">
        <v>1277</v>
      </c>
      <c r="K127" s="130">
        <v>1306</v>
      </c>
      <c r="L127" s="130">
        <v>1257</v>
      </c>
      <c r="M127" s="130">
        <v>1282</v>
      </c>
      <c r="N127" s="130">
        <v>1287</v>
      </c>
      <c r="O127" s="130">
        <v>1338</v>
      </c>
      <c r="P127" s="130">
        <v>1338</v>
      </c>
      <c r="Q127" s="130">
        <v>1412</v>
      </c>
      <c r="R127" s="130">
        <v>1394</v>
      </c>
      <c r="S127" s="130">
        <v>1467</v>
      </c>
      <c r="T127" s="130">
        <v>1503</v>
      </c>
    </row>
    <row r="128" spans="1:20" x14ac:dyDescent="0.3">
      <c r="A128" s="132" t="s">
        <v>553</v>
      </c>
      <c r="B128" s="130"/>
      <c r="C128" s="130"/>
      <c r="D128" s="130"/>
      <c r="E128" s="130"/>
      <c r="F128" s="130">
        <v>1545</v>
      </c>
      <c r="G128" s="130">
        <v>1579</v>
      </c>
      <c r="H128" s="130">
        <v>1562</v>
      </c>
      <c r="I128" s="130">
        <v>1539</v>
      </c>
      <c r="J128" s="130">
        <v>1499</v>
      </c>
      <c r="K128" s="130">
        <v>1431</v>
      </c>
      <c r="L128" s="130">
        <v>1406</v>
      </c>
      <c r="M128" s="130">
        <v>1325</v>
      </c>
      <c r="N128" s="130">
        <v>1312</v>
      </c>
      <c r="O128" s="130">
        <v>1308</v>
      </c>
      <c r="P128" s="130">
        <v>1343</v>
      </c>
      <c r="Q128" s="130">
        <v>1300</v>
      </c>
      <c r="R128" s="130">
        <v>1333</v>
      </c>
      <c r="S128" s="130">
        <v>1326</v>
      </c>
      <c r="T128" s="130">
        <v>1348</v>
      </c>
    </row>
    <row r="129" spans="1:20" x14ac:dyDescent="0.3">
      <c r="A129" s="132" t="s">
        <v>552</v>
      </c>
      <c r="B129" s="130"/>
      <c r="C129" s="130"/>
      <c r="D129" s="130"/>
      <c r="E129" s="130"/>
      <c r="F129" s="130">
        <v>1515</v>
      </c>
      <c r="G129" s="130">
        <v>1479</v>
      </c>
      <c r="H129" s="130">
        <v>1525</v>
      </c>
      <c r="I129" s="130">
        <v>1545</v>
      </c>
      <c r="J129" s="130">
        <v>1586</v>
      </c>
      <c r="K129" s="130">
        <v>1573</v>
      </c>
      <c r="L129" s="130">
        <v>1611</v>
      </c>
      <c r="M129" s="130">
        <v>1580</v>
      </c>
      <c r="N129" s="130">
        <v>1559</v>
      </c>
      <c r="O129" s="130">
        <v>1492</v>
      </c>
      <c r="P129" s="130">
        <v>1467</v>
      </c>
      <c r="Q129" s="130">
        <v>1451</v>
      </c>
      <c r="R129" s="130">
        <v>1400</v>
      </c>
      <c r="S129" s="130">
        <v>1339</v>
      </c>
      <c r="T129" s="130">
        <v>1319</v>
      </c>
    </row>
    <row r="130" spans="1:20" x14ac:dyDescent="0.3">
      <c r="A130" s="132" t="s">
        <v>551</v>
      </c>
      <c r="B130" s="130"/>
      <c r="C130" s="130"/>
      <c r="D130" s="130"/>
      <c r="E130" s="130"/>
      <c r="F130" s="130">
        <v>1754</v>
      </c>
      <c r="G130" s="130">
        <v>1744</v>
      </c>
      <c r="H130" s="130">
        <v>1676</v>
      </c>
      <c r="I130" s="130">
        <v>1656</v>
      </c>
      <c r="J130" s="130">
        <v>1620</v>
      </c>
      <c r="K130" s="130">
        <v>1619</v>
      </c>
      <c r="L130" s="130">
        <v>1571</v>
      </c>
      <c r="M130" s="130">
        <v>1650</v>
      </c>
      <c r="N130" s="130">
        <v>1648</v>
      </c>
      <c r="O130" s="130">
        <v>1685</v>
      </c>
      <c r="P130" s="130">
        <v>1646</v>
      </c>
      <c r="Q130" s="130">
        <v>1683</v>
      </c>
      <c r="R130" s="130">
        <v>1664</v>
      </c>
      <c r="S130" s="130">
        <v>1659</v>
      </c>
      <c r="T130" s="130">
        <v>1589</v>
      </c>
    </row>
    <row r="131" spans="1:20" x14ac:dyDescent="0.3">
      <c r="A131" s="131" t="s">
        <v>550</v>
      </c>
      <c r="B131" s="130"/>
      <c r="C131" s="130"/>
      <c r="D131" s="130"/>
      <c r="E131" s="130"/>
      <c r="F131" s="130">
        <f t="shared" ref="F131:T131" si="4">SUM(F127:F130)</f>
        <v>6247</v>
      </c>
      <c r="G131" s="130">
        <f t="shared" si="4"/>
        <v>6216</v>
      </c>
      <c r="H131" s="130">
        <f t="shared" si="4"/>
        <v>6102</v>
      </c>
      <c r="I131" s="130">
        <f t="shared" si="4"/>
        <v>6046</v>
      </c>
      <c r="J131" s="130">
        <f t="shared" si="4"/>
        <v>5982</v>
      </c>
      <c r="K131" s="130">
        <f t="shared" si="4"/>
        <v>5929</v>
      </c>
      <c r="L131" s="130">
        <f t="shared" si="4"/>
        <v>5845</v>
      </c>
      <c r="M131" s="130">
        <f t="shared" si="4"/>
        <v>5837</v>
      </c>
      <c r="N131" s="130">
        <f t="shared" si="4"/>
        <v>5806</v>
      </c>
      <c r="O131" s="130">
        <f t="shared" si="4"/>
        <v>5823</v>
      </c>
      <c r="P131" s="130">
        <f t="shared" si="4"/>
        <v>5794</v>
      </c>
      <c r="Q131" s="130">
        <f t="shared" si="4"/>
        <v>5846</v>
      </c>
      <c r="R131" s="130">
        <f t="shared" si="4"/>
        <v>5791</v>
      </c>
      <c r="S131" s="130">
        <f t="shared" si="4"/>
        <v>5791</v>
      </c>
      <c r="T131" s="130">
        <f t="shared" si="4"/>
        <v>5759</v>
      </c>
    </row>
    <row r="132" spans="1:20" x14ac:dyDescent="0.3">
      <c r="I132"/>
      <c r="J132"/>
      <c r="K132"/>
      <c r="L132"/>
      <c r="M132"/>
    </row>
    <row r="133" spans="1:20" x14ac:dyDescent="0.3">
      <c r="A133" s="131" t="s">
        <v>549</v>
      </c>
      <c r="B133" s="130"/>
      <c r="C133" s="130"/>
      <c r="D133" s="130"/>
      <c r="E133" s="147"/>
      <c r="F133" s="147">
        <f t="shared" ref="F133:T133" si="5">F123/F131*100</f>
        <v>27.165039218825036</v>
      </c>
      <c r="G133" s="147">
        <f t="shared" si="5"/>
        <v>27.654440154440152</v>
      </c>
      <c r="H133" s="147">
        <f t="shared" si="5"/>
        <v>24.090462143559488</v>
      </c>
      <c r="I133" s="147">
        <f t="shared" si="5"/>
        <v>25.074429374793251</v>
      </c>
      <c r="J133" s="147">
        <f t="shared" si="5"/>
        <v>24.657305249080576</v>
      </c>
      <c r="K133" s="147">
        <f t="shared" si="5"/>
        <v>22.752572103221453</v>
      </c>
      <c r="L133" s="147">
        <f t="shared" si="5"/>
        <v>22.241231822070144</v>
      </c>
      <c r="M133" s="147">
        <f t="shared" si="5"/>
        <v>22.203186568442693</v>
      </c>
      <c r="N133" s="147">
        <f t="shared" si="5"/>
        <v>22.545642438856355</v>
      </c>
      <c r="O133" s="147">
        <f t="shared" si="5"/>
        <v>22.977846470891294</v>
      </c>
      <c r="P133" s="147">
        <f t="shared" si="5"/>
        <v>23.714187090093201</v>
      </c>
      <c r="Q133" s="147">
        <f t="shared" si="5"/>
        <v>25.248032842969554</v>
      </c>
      <c r="R133" s="147">
        <f t="shared" si="5"/>
        <v>26.990157140390259</v>
      </c>
      <c r="S133" s="147">
        <f t="shared" si="5"/>
        <v>28.527024693489899</v>
      </c>
      <c r="T133" s="147">
        <f t="shared" si="5"/>
        <v>0</v>
      </c>
    </row>
    <row r="134" spans="1:20" x14ac:dyDescent="0.3">
      <c r="I134"/>
      <c r="J134"/>
      <c r="K134"/>
      <c r="L134"/>
      <c r="M134"/>
    </row>
    <row r="135" spans="1:20" s="23" customFormat="1" x14ac:dyDescent="0.3">
      <c r="A135" s="23" t="s">
        <v>548</v>
      </c>
    </row>
    <row r="136" spans="1:20" x14ac:dyDescent="0.3">
      <c r="I136"/>
      <c r="J136"/>
      <c r="K136"/>
      <c r="L136"/>
      <c r="M136"/>
    </row>
    <row r="137" spans="1:20" ht="21" x14ac:dyDescent="0.4">
      <c r="A137" s="16" t="s">
        <v>1025</v>
      </c>
      <c r="I137"/>
      <c r="J137"/>
      <c r="K137"/>
      <c r="L137"/>
      <c r="M137"/>
    </row>
    <row r="138" spans="1:20" x14ac:dyDescent="0.3">
      <c r="A138" s="196" t="s">
        <v>1026</v>
      </c>
    </row>
    <row r="139" spans="1:20" x14ac:dyDescent="0.3">
      <c r="A139" s="196" t="s">
        <v>1024</v>
      </c>
    </row>
    <row r="141" spans="1:20" x14ac:dyDescent="0.3">
      <c r="A141" s="148" t="s">
        <v>95</v>
      </c>
      <c r="B141" s="149" t="s">
        <v>590</v>
      </c>
      <c r="C141" s="149" t="s">
        <v>591</v>
      </c>
      <c r="D141" s="149" t="s">
        <v>592</v>
      </c>
      <c r="E141" s="152" t="s">
        <v>593</v>
      </c>
      <c r="F141" s="152" t="s">
        <v>594</v>
      </c>
      <c r="G141" s="152" t="s">
        <v>595</v>
      </c>
      <c r="H141" s="153" t="s">
        <v>596</v>
      </c>
    </row>
    <row r="142" spans="1:20" x14ac:dyDescent="0.3">
      <c r="A142" s="148">
        <v>2010</v>
      </c>
      <c r="B142" s="150">
        <v>5375</v>
      </c>
      <c r="C142" s="150">
        <v>46</v>
      </c>
      <c r="D142" s="154">
        <f>B142/C142</f>
        <v>116.84782608695652</v>
      </c>
      <c r="E142" s="34">
        <v>3460</v>
      </c>
      <c r="F142" s="150">
        <v>224</v>
      </c>
      <c r="G142" s="154">
        <v>15.4</v>
      </c>
      <c r="H142" s="35">
        <v>270</v>
      </c>
    </row>
    <row r="143" spans="1:20" x14ac:dyDescent="0.3">
      <c r="A143" s="148">
        <v>2011</v>
      </c>
      <c r="B143" s="150">
        <v>6411</v>
      </c>
      <c r="C143" s="150">
        <v>49</v>
      </c>
      <c r="D143" s="154">
        <f>B143/C143</f>
        <v>130.83673469387756</v>
      </c>
      <c r="E143" s="34">
        <v>3831</v>
      </c>
      <c r="F143" s="151">
        <v>237</v>
      </c>
      <c r="G143" s="156">
        <v>16.2</v>
      </c>
      <c r="H143" s="35">
        <v>211</v>
      </c>
    </row>
    <row r="144" spans="1:20" x14ac:dyDescent="0.3">
      <c r="A144" s="148">
        <v>2012</v>
      </c>
      <c r="B144" s="150">
        <v>7640</v>
      </c>
      <c r="C144" s="150">
        <v>53</v>
      </c>
      <c r="D144" s="154">
        <f>B144/C144</f>
        <v>144.15094339622641</v>
      </c>
      <c r="E144" s="34">
        <v>4554</v>
      </c>
      <c r="F144" s="34">
        <v>260</v>
      </c>
      <c r="G144" s="155">
        <v>17.5</v>
      </c>
      <c r="H144" s="35">
        <v>169</v>
      </c>
    </row>
    <row r="145" spans="1:13" x14ac:dyDescent="0.3">
      <c r="A145" s="148">
        <v>2013</v>
      </c>
      <c r="B145" s="151">
        <v>7624</v>
      </c>
      <c r="C145" s="151">
        <v>47</v>
      </c>
      <c r="D145" s="154">
        <f>B145/C145</f>
        <v>162.21276595744681</v>
      </c>
      <c r="E145" s="34">
        <v>4331</v>
      </c>
      <c r="F145" s="151">
        <v>258</v>
      </c>
      <c r="G145" s="156">
        <v>16.8</v>
      </c>
      <c r="H145" s="35">
        <v>169</v>
      </c>
    </row>
    <row r="146" spans="1:13" x14ac:dyDescent="0.3">
      <c r="A146" s="148">
        <v>2014</v>
      </c>
      <c r="B146" s="34">
        <v>8292</v>
      </c>
      <c r="C146" s="34">
        <v>50</v>
      </c>
      <c r="D146" s="155">
        <v>165.84</v>
      </c>
      <c r="E146" s="34">
        <v>4360</v>
      </c>
      <c r="F146" s="34">
        <v>255</v>
      </c>
      <c r="G146" s="155">
        <v>17.100000000000001</v>
      </c>
      <c r="H146" s="35">
        <v>137</v>
      </c>
    </row>
    <row r="147" spans="1:13" x14ac:dyDescent="0.3">
      <c r="A147" s="148">
        <v>2015</v>
      </c>
      <c r="B147" s="34">
        <v>6632</v>
      </c>
      <c r="C147" s="34">
        <v>46</v>
      </c>
      <c r="D147" s="155">
        <v>144.16999999999999</v>
      </c>
      <c r="E147" s="34">
        <v>3294</v>
      </c>
      <c r="F147" s="34">
        <v>229</v>
      </c>
      <c r="G147" s="155">
        <v>14.38</v>
      </c>
      <c r="H147" s="35">
        <v>209</v>
      </c>
    </row>
    <row r="148" spans="1:13" x14ac:dyDescent="0.3">
      <c r="A148" s="148">
        <v>2016</v>
      </c>
      <c r="B148" s="34">
        <v>5924</v>
      </c>
      <c r="C148" s="34">
        <v>43</v>
      </c>
      <c r="D148" s="155">
        <v>137.77000000000001</v>
      </c>
      <c r="E148" s="34">
        <v>3108</v>
      </c>
      <c r="F148" s="34">
        <v>222</v>
      </c>
      <c r="G148" s="155">
        <v>14</v>
      </c>
      <c r="H148" s="35">
        <v>259</v>
      </c>
    </row>
    <row r="149" spans="1:13" x14ac:dyDescent="0.3">
      <c r="A149" s="148">
        <v>2017</v>
      </c>
      <c r="B149" s="34">
        <v>6422</v>
      </c>
      <c r="C149" s="34">
        <v>49</v>
      </c>
      <c r="D149" s="155">
        <v>131.06</v>
      </c>
      <c r="E149" s="34">
        <v>1772</v>
      </c>
      <c r="F149" s="34">
        <v>208</v>
      </c>
      <c r="G149" s="155">
        <v>8.52</v>
      </c>
      <c r="H149" s="35">
        <v>294</v>
      </c>
    </row>
    <row r="151" spans="1:13" s="196" customFormat="1" x14ac:dyDescent="0.3">
      <c r="I151" s="164"/>
      <c r="J151" s="164"/>
      <c r="K151" s="164"/>
      <c r="L151" s="164"/>
      <c r="M151" s="164"/>
    </row>
    <row r="152" spans="1:13" s="196" customFormat="1" x14ac:dyDescent="0.3">
      <c r="I152" s="164"/>
      <c r="J152" s="164"/>
      <c r="K152" s="164"/>
      <c r="L152" s="164"/>
      <c r="M152" s="164"/>
    </row>
    <row r="153" spans="1:13" s="196" customFormat="1" x14ac:dyDescent="0.3">
      <c r="I153" s="164"/>
      <c r="J153" s="164"/>
      <c r="K153" s="164"/>
      <c r="L153" s="164"/>
      <c r="M153" s="164"/>
    </row>
    <row r="155" spans="1:13" ht="21" x14ac:dyDescent="0.4">
      <c r="A155" s="16" t="s">
        <v>1383</v>
      </c>
    </row>
    <row r="156" spans="1:13" x14ac:dyDescent="0.3">
      <c r="A156" t="s">
        <v>1086</v>
      </c>
    </row>
    <row r="157" spans="1:13" x14ac:dyDescent="0.3">
      <c r="A157" t="s">
        <v>975</v>
      </c>
    </row>
    <row r="159" spans="1:13" x14ac:dyDescent="0.3">
      <c r="A159" t="s">
        <v>95</v>
      </c>
      <c r="B159" t="s">
        <v>117</v>
      </c>
      <c r="C159" t="s">
        <v>1378</v>
      </c>
      <c r="D159" t="s">
        <v>1379</v>
      </c>
      <c r="E159" t="s">
        <v>1380</v>
      </c>
      <c r="F159" t="s">
        <v>1381</v>
      </c>
      <c r="G159" t="s">
        <v>1382</v>
      </c>
    </row>
    <row r="160" spans="1:13" x14ac:dyDescent="0.3">
      <c r="A160">
        <v>2017</v>
      </c>
      <c r="B160" t="s">
        <v>110</v>
      </c>
      <c r="C160" t="s">
        <v>1384</v>
      </c>
      <c r="D160" s="175">
        <v>0.44</v>
      </c>
      <c r="E160" s="175">
        <v>7.0000000000000007E-2</v>
      </c>
      <c r="F160" s="175">
        <v>0.38</v>
      </c>
      <c r="G160" s="175">
        <v>0.08</v>
      </c>
    </row>
    <row r="161" spans="1:7" x14ac:dyDescent="0.3">
      <c r="A161">
        <v>2017</v>
      </c>
      <c r="B161" t="s">
        <v>668</v>
      </c>
      <c r="C161" s="196" t="s">
        <v>1384</v>
      </c>
      <c r="D161" s="175">
        <v>0.39</v>
      </c>
      <c r="E161" s="175">
        <v>0.08</v>
      </c>
      <c r="F161" s="175">
        <v>0.36</v>
      </c>
      <c r="G161" s="175">
        <v>0.1</v>
      </c>
    </row>
    <row r="162" spans="1:7" x14ac:dyDescent="0.3">
      <c r="A162">
        <v>2017</v>
      </c>
      <c r="B162" t="s">
        <v>110</v>
      </c>
      <c r="C162" t="s">
        <v>1385</v>
      </c>
      <c r="D162" s="175">
        <v>0.52</v>
      </c>
      <c r="E162" s="175">
        <v>0.3</v>
      </c>
      <c r="F162" s="175">
        <v>0.47</v>
      </c>
      <c r="G162" s="175">
        <v>7.0000000000000007E-2</v>
      </c>
    </row>
    <row r="163" spans="1:7" x14ac:dyDescent="0.3">
      <c r="A163">
        <v>2017</v>
      </c>
      <c r="B163" t="s">
        <v>668</v>
      </c>
      <c r="C163" s="196" t="s">
        <v>1385</v>
      </c>
      <c r="D163" s="175">
        <v>0.53</v>
      </c>
      <c r="E163" s="175">
        <v>0.3</v>
      </c>
      <c r="F163" s="175">
        <v>0.46</v>
      </c>
      <c r="G163" s="175">
        <v>0.08</v>
      </c>
    </row>
    <row r="164" spans="1:7" x14ac:dyDescent="0.3">
      <c r="A164">
        <v>2017</v>
      </c>
      <c r="B164" t="s">
        <v>110</v>
      </c>
      <c r="C164" t="s">
        <v>1386</v>
      </c>
      <c r="D164" s="175">
        <v>0.48</v>
      </c>
      <c r="E164" s="175">
        <v>0.04</v>
      </c>
      <c r="F164" s="175">
        <v>0.54</v>
      </c>
      <c r="G164" s="175">
        <v>0.1</v>
      </c>
    </row>
    <row r="165" spans="1:7" x14ac:dyDescent="0.3">
      <c r="A165">
        <v>2017</v>
      </c>
      <c r="B165" t="s">
        <v>668</v>
      </c>
      <c r="C165" s="196" t="s">
        <v>1386</v>
      </c>
      <c r="D165" s="175">
        <v>0.48</v>
      </c>
      <c r="E165" s="175">
        <v>0.04</v>
      </c>
      <c r="F165" s="175">
        <v>0.54</v>
      </c>
      <c r="G165" s="175">
        <v>0.11</v>
      </c>
    </row>
  </sheetData>
  <mergeCells count="2">
    <mergeCell ref="S110:S111"/>
    <mergeCell ref="T110:T111"/>
  </mergeCells>
  <pageMargins left="0.7" right="0.7" top="0.75" bottom="0.75" header="0.3" footer="0.3"/>
  <pageSetup paperSize="8" orientation="landscape" r:id="rId1"/>
  <drawing r:id="rId2"/>
  <tableParts count="9">
    <tablePart r:id="rId3"/>
    <tablePart r:id="rId4"/>
    <tablePart r:id="rId5"/>
    <tablePart r:id="rId6"/>
    <tablePart r:id="rId7"/>
    <tablePart r:id="rId8"/>
    <tablePart r:id="rId9"/>
    <tablePart r:id="rId10"/>
    <tablePart r:id="rId1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
  <sheetViews>
    <sheetView topLeftCell="A45" zoomScale="80" zoomScaleNormal="80" workbookViewId="0">
      <selection activeCell="F67" sqref="F67"/>
    </sheetView>
  </sheetViews>
  <sheetFormatPr defaultRowHeight="14.4" x14ac:dyDescent="0.3"/>
  <cols>
    <col min="1" max="1" width="9.88671875" customWidth="1"/>
    <col min="2" max="2" width="29.88671875" customWidth="1"/>
    <col min="3" max="3" width="43.6640625" customWidth="1"/>
    <col min="4" max="4" width="38.109375" customWidth="1"/>
    <col min="5" max="5" width="40" customWidth="1"/>
    <col min="6" max="6" width="40.5546875" customWidth="1"/>
    <col min="7" max="7" width="38.33203125" customWidth="1"/>
    <col min="8" max="8" width="39.5546875" customWidth="1"/>
    <col min="9" max="12" width="15.6640625" customWidth="1"/>
  </cols>
  <sheetData>
    <row r="1" spans="1:12" ht="21" x14ac:dyDescent="0.35">
      <c r="A1" s="16" t="s">
        <v>909</v>
      </c>
    </row>
    <row r="2" spans="1:12" ht="15" x14ac:dyDescent="0.25">
      <c r="A2" s="196" t="s">
        <v>910</v>
      </c>
    </row>
    <row r="3" spans="1:12" s="196" customFormat="1" ht="15" x14ac:dyDescent="0.25">
      <c r="A3" s="196" t="s">
        <v>911</v>
      </c>
    </row>
    <row r="4" spans="1:12" ht="15" x14ac:dyDescent="0.25">
      <c r="A4" s="23" t="s">
        <v>139</v>
      </c>
    </row>
    <row r="6" spans="1:12" ht="15" x14ac:dyDescent="0.25">
      <c r="A6" s="196" t="s">
        <v>95</v>
      </c>
      <c r="B6" t="s">
        <v>273</v>
      </c>
      <c r="C6" t="s">
        <v>256</v>
      </c>
      <c r="D6" t="s">
        <v>257</v>
      </c>
      <c r="E6" t="s">
        <v>258</v>
      </c>
      <c r="F6" t="s">
        <v>259</v>
      </c>
      <c r="G6" t="s">
        <v>260</v>
      </c>
      <c r="H6" t="s">
        <v>261</v>
      </c>
      <c r="I6" t="s">
        <v>262</v>
      </c>
      <c r="J6" t="s">
        <v>253</v>
      </c>
      <c r="K6" t="s">
        <v>907</v>
      </c>
      <c r="L6" t="s">
        <v>908</v>
      </c>
    </row>
    <row r="7" spans="1:12" ht="15" x14ac:dyDescent="0.25">
      <c r="A7" s="196">
        <v>2002</v>
      </c>
      <c r="B7" t="s">
        <v>920</v>
      </c>
      <c r="C7" s="195">
        <v>3741</v>
      </c>
      <c r="D7" s="195">
        <v>1482</v>
      </c>
      <c r="E7" s="195">
        <v>2739</v>
      </c>
      <c r="F7" s="195">
        <v>3087</v>
      </c>
      <c r="G7" s="195">
        <v>9299</v>
      </c>
      <c r="H7" s="195">
        <v>5030</v>
      </c>
      <c r="I7">
        <v>816</v>
      </c>
      <c r="J7" s="195">
        <v>26194</v>
      </c>
      <c r="K7">
        <v>29.1</v>
      </c>
      <c r="L7" s="197">
        <f>Tabel67[[#This Row],[Eindtotaal]]/Tabel67[[#This Row],[oppervlakte per wijk]]</f>
        <v>900.13745704467351</v>
      </c>
    </row>
    <row r="8" spans="1:12" ht="15" x14ac:dyDescent="0.25">
      <c r="A8" s="196">
        <v>2002</v>
      </c>
      <c r="B8" t="s">
        <v>264</v>
      </c>
      <c r="C8">
        <v>341</v>
      </c>
      <c r="D8">
        <v>106</v>
      </c>
      <c r="E8">
        <v>191</v>
      </c>
      <c r="F8">
        <v>282</v>
      </c>
      <c r="G8">
        <v>712</v>
      </c>
      <c r="H8">
        <v>597</v>
      </c>
      <c r="I8">
        <v>64</v>
      </c>
      <c r="J8" s="195">
        <v>2293</v>
      </c>
      <c r="K8" s="191">
        <v>1.7</v>
      </c>
      <c r="L8" s="197">
        <f>Tabel67[[#This Row],[Eindtotaal]]/Tabel67[[#This Row],[oppervlakte per wijk]]</f>
        <v>1348.8235294117646</v>
      </c>
    </row>
    <row r="9" spans="1:12" ht="15" x14ac:dyDescent="0.25">
      <c r="A9" s="196">
        <v>2002</v>
      </c>
      <c r="B9" t="s">
        <v>265</v>
      </c>
      <c r="C9">
        <v>572</v>
      </c>
      <c r="D9">
        <v>220</v>
      </c>
      <c r="E9">
        <v>418</v>
      </c>
      <c r="F9">
        <v>462</v>
      </c>
      <c r="G9" s="195">
        <v>1318</v>
      </c>
      <c r="H9">
        <v>553</v>
      </c>
      <c r="I9">
        <v>82</v>
      </c>
      <c r="J9" s="195">
        <v>3625</v>
      </c>
      <c r="K9" s="191">
        <v>6.02</v>
      </c>
      <c r="L9" s="197">
        <f>Tabel67[[#This Row],[Eindtotaal]]/Tabel67[[#This Row],[oppervlakte per wijk]]</f>
        <v>602.15946843853828</v>
      </c>
    </row>
    <row r="10" spans="1:12" ht="15" x14ac:dyDescent="0.25">
      <c r="A10" s="196">
        <v>2002</v>
      </c>
      <c r="B10" t="s">
        <v>266</v>
      </c>
      <c r="C10">
        <v>467</v>
      </c>
      <c r="D10">
        <v>154</v>
      </c>
      <c r="E10">
        <v>343</v>
      </c>
      <c r="F10">
        <v>429</v>
      </c>
      <c r="G10" s="195">
        <v>1115</v>
      </c>
      <c r="H10">
        <v>677</v>
      </c>
      <c r="I10">
        <v>235</v>
      </c>
      <c r="J10" s="195">
        <v>3420</v>
      </c>
      <c r="K10" s="191">
        <v>1.62</v>
      </c>
      <c r="L10" s="197">
        <f>Tabel67[[#This Row],[Eindtotaal]]/Tabel67[[#This Row],[oppervlakte per wijk]]</f>
        <v>2111.1111111111109</v>
      </c>
    </row>
    <row r="11" spans="1:12" ht="15" x14ac:dyDescent="0.25">
      <c r="A11" s="196">
        <v>2002</v>
      </c>
      <c r="B11" t="s">
        <v>267</v>
      </c>
      <c r="C11">
        <v>434</v>
      </c>
      <c r="D11">
        <v>167</v>
      </c>
      <c r="E11">
        <v>275</v>
      </c>
      <c r="F11">
        <v>343</v>
      </c>
      <c r="G11">
        <v>927</v>
      </c>
      <c r="H11">
        <v>491</v>
      </c>
      <c r="I11">
        <v>73</v>
      </c>
      <c r="J11" s="195">
        <v>2710</v>
      </c>
      <c r="K11" s="191">
        <v>0.7</v>
      </c>
      <c r="L11" s="197">
        <f>Tabel67[[#This Row],[Eindtotaal]]/Tabel67[[#This Row],[oppervlakte per wijk]]</f>
        <v>3871.4285714285716</v>
      </c>
    </row>
    <row r="12" spans="1:12" ht="15" x14ac:dyDescent="0.25">
      <c r="A12" s="196">
        <v>2002</v>
      </c>
      <c r="B12" t="s">
        <v>268</v>
      </c>
      <c r="C12">
        <v>572</v>
      </c>
      <c r="D12">
        <v>247</v>
      </c>
      <c r="E12">
        <v>392</v>
      </c>
      <c r="F12">
        <v>371</v>
      </c>
      <c r="G12" s="195">
        <v>1301</v>
      </c>
      <c r="H12">
        <v>614</v>
      </c>
      <c r="I12">
        <v>80</v>
      </c>
      <c r="J12" s="195">
        <v>3577</v>
      </c>
      <c r="K12" s="191">
        <v>8.57</v>
      </c>
      <c r="L12" s="197">
        <f>Tabel67[[#This Row],[Eindtotaal]]/Tabel67[[#This Row],[oppervlakte per wijk]]</f>
        <v>417.38623103850642</v>
      </c>
    </row>
    <row r="13" spans="1:12" ht="15" x14ac:dyDescent="0.25">
      <c r="A13" s="196">
        <v>2002</v>
      </c>
      <c r="B13" t="s">
        <v>269</v>
      </c>
      <c r="C13">
        <v>226</v>
      </c>
      <c r="D13">
        <v>102</v>
      </c>
      <c r="E13">
        <v>221</v>
      </c>
      <c r="F13">
        <v>163</v>
      </c>
      <c r="G13">
        <v>838</v>
      </c>
      <c r="H13">
        <v>354</v>
      </c>
      <c r="I13">
        <v>45</v>
      </c>
      <c r="J13" s="195">
        <v>1949</v>
      </c>
      <c r="K13" s="191">
        <v>1.62</v>
      </c>
      <c r="L13" s="197">
        <f>Tabel67[[#This Row],[Eindtotaal]]/Tabel67[[#This Row],[oppervlakte per wijk]]</f>
        <v>1203.0864197530864</v>
      </c>
    </row>
    <row r="14" spans="1:12" ht="15" x14ac:dyDescent="0.25">
      <c r="A14" s="196">
        <v>2002</v>
      </c>
      <c r="B14" t="s">
        <v>270</v>
      </c>
      <c r="C14">
        <v>158</v>
      </c>
      <c r="D14">
        <v>64</v>
      </c>
      <c r="E14">
        <v>126</v>
      </c>
      <c r="F14">
        <v>163</v>
      </c>
      <c r="G14">
        <v>508</v>
      </c>
      <c r="H14">
        <v>315</v>
      </c>
      <c r="I14">
        <v>25</v>
      </c>
      <c r="J14" s="195">
        <v>1359</v>
      </c>
      <c r="K14" s="191">
        <v>1.05</v>
      </c>
      <c r="L14" s="197">
        <f>Tabel67[[#This Row],[Eindtotaal]]/Tabel67[[#This Row],[oppervlakte per wijk]]</f>
        <v>1294.2857142857142</v>
      </c>
    </row>
    <row r="15" spans="1:12" ht="15" x14ac:dyDescent="0.25">
      <c r="A15" s="196">
        <v>2002</v>
      </c>
      <c r="B15" t="s">
        <v>271</v>
      </c>
      <c r="C15">
        <v>590</v>
      </c>
      <c r="D15">
        <v>277</v>
      </c>
      <c r="E15">
        <v>439</v>
      </c>
      <c r="F15">
        <v>404</v>
      </c>
      <c r="G15" s="195">
        <v>1529</v>
      </c>
      <c r="H15">
        <v>688</v>
      </c>
      <c r="I15">
        <v>75</v>
      </c>
      <c r="J15" s="195">
        <v>4002</v>
      </c>
      <c r="K15" s="191">
        <v>7.82</v>
      </c>
      <c r="L15" s="197">
        <f>Tabel67[[#This Row],[Eindtotaal]]/Tabel67[[#This Row],[oppervlakte per wijk]]</f>
        <v>511.76470588235293</v>
      </c>
    </row>
    <row r="16" spans="1:12" ht="15" x14ac:dyDescent="0.25">
      <c r="A16" s="196">
        <v>2002</v>
      </c>
      <c r="B16" t="s">
        <v>272</v>
      </c>
      <c r="C16">
        <v>381</v>
      </c>
      <c r="D16">
        <v>145</v>
      </c>
      <c r="E16">
        <v>334</v>
      </c>
      <c r="F16">
        <v>469</v>
      </c>
      <c r="G16" s="195">
        <v>1050</v>
      </c>
      <c r="H16">
        <v>741</v>
      </c>
      <c r="I16">
        <v>137</v>
      </c>
      <c r="J16" s="195">
        <v>3257</v>
      </c>
      <c r="K16" s="191">
        <v>1.23</v>
      </c>
      <c r="L16" s="197">
        <f>Tabel67[[#This Row],[Eindtotaal]]/Tabel67[[#This Row],[oppervlakte per wijk]]</f>
        <v>2647.9674796747968</v>
      </c>
    </row>
    <row r="17" spans="1:12" ht="15" x14ac:dyDescent="0.25">
      <c r="A17" s="196">
        <v>2007</v>
      </c>
      <c r="B17" s="196" t="s">
        <v>920</v>
      </c>
      <c r="C17" s="195">
        <v>3511</v>
      </c>
      <c r="D17" s="195">
        <v>1618</v>
      </c>
      <c r="E17" s="195">
        <v>2575</v>
      </c>
      <c r="F17" s="195">
        <v>2893</v>
      </c>
      <c r="G17" s="195">
        <v>9538</v>
      </c>
      <c r="H17" s="195">
        <v>5119</v>
      </c>
      <c r="I17" s="195">
        <v>1120</v>
      </c>
      <c r="J17" s="195">
        <v>26374</v>
      </c>
      <c r="K17" s="196">
        <v>29.1</v>
      </c>
      <c r="L17" s="197">
        <f>Tabel67[[#This Row],[Eindtotaal]]/Tabel67[[#This Row],[oppervlakte per wijk]]</f>
        <v>906.32302405498274</v>
      </c>
    </row>
    <row r="18" spans="1:12" ht="15" x14ac:dyDescent="0.25">
      <c r="A18" s="196">
        <v>2007</v>
      </c>
      <c r="B18" t="s">
        <v>264</v>
      </c>
      <c r="C18">
        <v>376</v>
      </c>
      <c r="D18">
        <v>127</v>
      </c>
      <c r="E18">
        <v>191</v>
      </c>
      <c r="F18">
        <v>266</v>
      </c>
      <c r="G18">
        <v>773</v>
      </c>
      <c r="H18">
        <v>541</v>
      </c>
      <c r="I18">
        <v>94</v>
      </c>
      <c r="J18" s="195">
        <v>2368</v>
      </c>
      <c r="K18">
        <v>1.7</v>
      </c>
      <c r="L18" s="197">
        <f>Tabel67[[#This Row],[Eindtotaal]]/Tabel67[[#This Row],[oppervlakte per wijk]]</f>
        <v>1392.9411764705883</v>
      </c>
    </row>
    <row r="19" spans="1:12" ht="15" x14ac:dyDescent="0.25">
      <c r="A19" s="196">
        <v>2007</v>
      </c>
      <c r="B19" t="s">
        <v>265</v>
      </c>
      <c r="C19">
        <v>575</v>
      </c>
      <c r="D19">
        <v>246</v>
      </c>
      <c r="E19">
        <v>369</v>
      </c>
      <c r="F19">
        <v>470</v>
      </c>
      <c r="G19" s="195">
        <v>1402</v>
      </c>
      <c r="H19">
        <v>612</v>
      </c>
      <c r="I19">
        <v>100</v>
      </c>
      <c r="J19" s="195">
        <v>3774</v>
      </c>
      <c r="K19">
        <v>6.02</v>
      </c>
      <c r="L19" s="197">
        <f>Tabel67[[#This Row],[Eindtotaal]]/Tabel67[[#This Row],[oppervlakte per wijk]]</f>
        <v>626.91029900332228</v>
      </c>
    </row>
    <row r="20" spans="1:12" ht="15" x14ac:dyDescent="0.25">
      <c r="A20" s="196">
        <v>2007</v>
      </c>
      <c r="B20" t="s">
        <v>266</v>
      </c>
      <c r="C20">
        <v>422</v>
      </c>
      <c r="D20">
        <v>181</v>
      </c>
      <c r="E20">
        <v>306</v>
      </c>
      <c r="F20">
        <v>388</v>
      </c>
      <c r="G20" s="195">
        <v>1202</v>
      </c>
      <c r="H20">
        <v>632</v>
      </c>
      <c r="I20">
        <v>265</v>
      </c>
      <c r="J20" s="195">
        <v>3396</v>
      </c>
      <c r="K20">
        <v>1.62</v>
      </c>
      <c r="L20" s="197">
        <f>Tabel67[[#This Row],[Eindtotaal]]/Tabel67[[#This Row],[oppervlakte per wijk]]</f>
        <v>2096.2962962962961</v>
      </c>
    </row>
    <row r="21" spans="1:12" ht="15" x14ac:dyDescent="0.25">
      <c r="A21" s="196">
        <v>2007</v>
      </c>
      <c r="B21" t="s">
        <v>267</v>
      </c>
      <c r="C21">
        <v>365</v>
      </c>
      <c r="D21">
        <v>160</v>
      </c>
      <c r="E21">
        <v>269</v>
      </c>
      <c r="F21">
        <v>325</v>
      </c>
      <c r="G21">
        <v>941</v>
      </c>
      <c r="H21">
        <v>525</v>
      </c>
      <c r="I21">
        <v>105</v>
      </c>
      <c r="J21" s="195">
        <v>2690</v>
      </c>
      <c r="K21">
        <v>0.7</v>
      </c>
      <c r="L21" s="197">
        <f>Tabel67[[#This Row],[Eindtotaal]]/Tabel67[[#This Row],[oppervlakte per wijk]]</f>
        <v>3842.8571428571431</v>
      </c>
    </row>
    <row r="22" spans="1:12" ht="15" x14ac:dyDescent="0.25">
      <c r="A22" s="196">
        <v>2007</v>
      </c>
      <c r="B22" t="s">
        <v>268</v>
      </c>
      <c r="C22">
        <v>517</v>
      </c>
      <c r="D22">
        <v>274</v>
      </c>
      <c r="E22">
        <v>402</v>
      </c>
      <c r="F22">
        <v>361</v>
      </c>
      <c r="G22" s="195">
        <v>1339</v>
      </c>
      <c r="H22">
        <v>588</v>
      </c>
      <c r="I22">
        <v>131</v>
      </c>
      <c r="J22" s="195">
        <v>3612</v>
      </c>
      <c r="K22">
        <v>8.57</v>
      </c>
      <c r="L22" s="197">
        <f>Tabel67[[#This Row],[Eindtotaal]]/Tabel67[[#This Row],[oppervlakte per wijk]]</f>
        <v>421.4702450408401</v>
      </c>
    </row>
    <row r="23" spans="1:12" ht="15" x14ac:dyDescent="0.25">
      <c r="A23" s="196">
        <v>2007</v>
      </c>
      <c r="B23" t="s">
        <v>269</v>
      </c>
      <c r="C23">
        <v>189</v>
      </c>
      <c r="D23">
        <v>104</v>
      </c>
      <c r="E23">
        <v>169</v>
      </c>
      <c r="F23">
        <v>122</v>
      </c>
      <c r="G23">
        <v>691</v>
      </c>
      <c r="H23">
        <v>512</v>
      </c>
      <c r="I23">
        <v>72</v>
      </c>
      <c r="J23" s="195">
        <v>1859</v>
      </c>
      <c r="K23">
        <v>1.62</v>
      </c>
      <c r="L23" s="197">
        <f>Tabel67[[#This Row],[Eindtotaal]]/Tabel67[[#This Row],[oppervlakte per wijk]]</f>
        <v>1147.5308641975307</v>
      </c>
    </row>
    <row r="24" spans="1:12" ht="15" x14ac:dyDescent="0.25">
      <c r="A24" s="196">
        <v>2007</v>
      </c>
      <c r="B24" t="s">
        <v>270</v>
      </c>
      <c r="C24">
        <v>144</v>
      </c>
      <c r="D24">
        <v>78</v>
      </c>
      <c r="E24">
        <v>115</v>
      </c>
      <c r="F24">
        <v>140</v>
      </c>
      <c r="G24">
        <v>457</v>
      </c>
      <c r="H24">
        <v>369</v>
      </c>
      <c r="I24">
        <v>49</v>
      </c>
      <c r="J24" s="195">
        <v>1352</v>
      </c>
      <c r="K24">
        <v>1.05</v>
      </c>
      <c r="L24" s="197">
        <f>Tabel67[[#This Row],[Eindtotaal]]/Tabel67[[#This Row],[oppervlakte per wijk]]</f>
        <v>1287.6190476190475</v>
      </c>
    </row>
    <row r="25" spans="1:12" ht="15" x14ac:dyDescent="0.25">
      <c r="A25" s="196">
        <v>2007</v>
      </c>
      <c r="B25" t="s">
        <v>271</v>
      </c>
      <c r="C25">
        <v>504</v>
      </c>
      <c r="D25">
        <v>295</v>
      </c>
      <c r="E25">
        <v>466</v>
      </c>
      <c r="F25">
        <v>384</v>
      </c>
      <c r="G25" s="195">
        <v>1585</v>
      </c>
      <c r="H25">
        <v>653</v>
      </c>
      <c r="I25">
        <v>137</v>
      </c>
      <c r="J25" s="195">
        <v>4024</v>
      </c>
      <c r="K25">
        <v>7.82</v>
      </c>
      <c r="L25" s="197">
        <f>Tabel67[[#This Row],[Eindtotaal]]/Tabel67[[#This Row],[oppervlakte per wijk]]</f>
        <v>514.57800511508947</v>
      </c>
    </row>
    <row r="26" spans="1:12" ht="15" x14ac:dyDescent="0.25">
      <c r="A26" s="196">
        <v>2007</v>
      </c>
      <c r="B26" t="s">
        <v>272</v>
      </c>
      <c r="C26">
        <v>419</v>
      </c>
      <c r="D26">
        <v>153</v>
      </c>
      <c r="E26">
        <v>288</v>
      </c>
      <c r="F26">
        <v>437</v>
      </c>
      <c r="G26" s="195">
        <v>1148</v>
      </c>
      <c r="H26">
        <v>687</v>
      </c>
      <c r="I26">
        <v>167</v>
      </c>
      <c r="J26" s="195">
        <v>3299</v>
      </c>
      <c r="K26">
        <v>1.23</v>
      </c>
      <c r="L26" s="197">
        <f>Tabel67[[#This Row],[Eindtotaal]]/Tabel67[[#This Row],[oppervlakte per wijk]]</f>
        <v>2682.1138211382113</v>
      </c>
    </row>
    <row r="27" spans="1:12" ht="15" x14ac:dyDescent="0.25">
      <c r="A27" s="196">
        <v>2012</v>
      </c>
      <c r="B27" s="196" t="s">
        <v>920</v>
      </c>
      <c r="C27" s="195">
        <v>3631</v>
      </c>
      <c r="D27" s="195">
        <v>1430</v>
      </c>
      <c r="E27" s="195">
        <v>2630</v>
      </c>
      <c r="F27" s="195">
        <v>3103</v>
      </c>
      <c r="G27" s="195">
        <v>9539</v>
      </c>
      <c r="H27" s="195">
        <v>5296</v>
      </c>
      <c r="I27" s="195">
        <v>1376</v>
      </c>
      <c r="J27" s="195">
        <v>27005</v>
      </c>
      <c r="K27" s="196">
        <v>29.1</v>
      </c>
      <c r="L27" s="197">
        <f>Tabel67[[#This Row],[Eindtotaal]]/Tabel67[[#This Row],[oppervlakte per wijk]]</f>
        <v>928.00687285223364</v>
      </c>
    </row>
    <row r="28" spans="1:12" ht="15" x14ac:dyDescent="0.25">
      <c r="A28" s="196">
        <v>2012</v>
      </c>
      <c r="B28" t="s">
        <v>264</v>
      </c>
      <c r="C28">
        <v>350</v>
      </c>
      <c r="D28">
        <v>142</v>
      </c>
      <c r="E28">
        <v>188</v>
      </c>
      <c r="F28">
        <v>267</v>
      </c>
      <c r="G28">
        <v>774</v>
      </c>
      <c r="H28">
        <v>456</v>
      </c>
      <c r="I28">
        <v>128</v>
      </c>
      <c r="J28" s="195">
        <v>2305</v>
      </c>
      <c r="K28">
        <v>1.7</v>
      </c>
      <c r="L28" s="197">
        <f>Tabel67[[#This Row],[Eindtotaal]]/Tabel67[[#This Row],[oppervlakte per wijk]]</f>
        <v>1355.8823529411766</v>
      </c>
    </row>
    <row r="29" spans="1:12" ht="15" x14ac:dyDescent="0.25">
      <c r="A29" s="196">
        <v>2012</v>
      </c>
      <c r="B29" t="s">
        <v>265</v>
      </c>
      <c r="C29">
        <v>572</v>
      </c>
      <c r="D29">
        <v>216</v>
      </c>
      <c r="E29">
        <v>356</v>
      </c>
      <c r="F29">
        <v>393</v>
      </c>
      <c r="G29" s="195">
        <v>1431</v>
      </c>
      <c r="H29">
        <v>694</v>
      </c>
      <c r="I29">
        <v>110</v>
      </c>
      <c r="J29" s="195">
        <v>3772</v>
      </c>
      <c r="K29">
        <v>6.02</v>
      </c>
      <c r="L29" s="197">
        <f>Tabel67[[#This Row],[Eindtotaal]]/Tabel67[[#This Row],[oppervlakte per wijk]]</f>
        <v>626.57807308970109</v>
      </c>
    </row>
    <row r="30" spans="1:12" ht="15" x14ac:dyDescent="0.25">
      <c r="A30" s="196">
        <v>2012</v>
      </c>
      <c r="B30" t="s">
        <v>266</v>
      </c>
      <c r="C30">
        <v>449</v>
      </c>
      <c r="D30">
        <v>170</v>
      </c>
      <c r="E30">
        <v>337</v>
      </c>
      <c r="F30">
        <v>436</v>
      </c>
      <c r="G30" s="195">
        <v>1220</v>
      </c>
      <c r="H30">
        <v>733</v>
      </c>
      <c r="I30">
        <v>332</v>
      </c>
      <c r="J30" s="195">
        <v>3677</v>
      </c>
      <c r="K30">
        <v>1.62</v>
      </c>
      <c r="L30" s="197">
        <f>Tabel67[[#This Row],[Eindtotaal]]/Tabel67[[#This Row],[oppervlakte per wijk]]</f>
        <v>2269.7530864197529</v>
      </c>
    </row>
    <row r="31" spans="1:12" ht="15" x14ac:dyDescent="0.25">
      <c r="A31" s="196">
        <v>2012</v>
      </c>
      <c r="B31" t="s">
        <v>267</v>
      </c>
      <c r="C31">
        <v>397</v>
      </c>
      <c r="D31">
        <v>161</v>
      </c>
      <c r="E31">
        <v>301</v>
      </c>
      <c r="F31">
        <v>325</v>
      </c>
      <c r="G31" s="195">
        <v>1013</v>
      </c>
      <c r="H31">
        <v>515</v>
      </c>
      <c r="I31">
        <v>134</v>
      </c>
      <c r="J31" s="195">
        <v>2846</v>
      </c>
      <c r="K31">
        <v>0.7</v>
      </c>
      <c r="L31" s="197">
        <f>Tabel67[[#This Row],[Eindtotaal]]/Tabel67[[#This Row],[oppervlakte per wijk]]</f>
        <v>4065.7142857142858</v>
      </c>
    </row>
    <row r="32" spans="1:12" ht="15" x14ac:dyDescent="0.25">
      <c r="A32" s="196">
        <v>2012</v>
      </c>
      <c r="B32" t="s">
        <v>268</v>
      </c>
      <c r="C32">
        <v>478</v>
      </c>
      <c r="D32">
        <v>230</v>
      </c>
      <c r="E32">
        <v>399</v>
      </c>
      <c r="F32">
        <v>377</v>
      </c>
      <c r="G32" s="195">
        <v>1316</v>
      </c>
      <c r="H32">
        <v>607</v>
      </c>
      <c r="I32">
        <v>147</v>
      </c>
      <c r="J32" s="195">
        <v>3554</v>
      </c>
      <c r="K32">
        <v>8.57</v>
      </c>
      <c r="L32" s="197">
        <f>Tabel67[[#This Row],[Eindtotaal]]/Tabel67[[#This Row],[oppervlakte per wijk]]</f>
        <v>414.70245040840138</v>
      </c>
    </row>
    <row r="33" spans="1:12" ht="15" x14ac:dyDescent="0.25">
      <c r="A33" s="196">
        <v>2012</v>
      </c>
      <c r="B33" t="s">
        <v>269</v>
      </c>
      <c r="C33">
        <v>146</v>
      </c>
      <c r="D33">
        <v>95</v>
      </c>
      <c r="E33">
        <v>136</v>
      </c>
      <c r="F33">
        <v>137</v>
      </c>
      <c r="G33">
        <v>562</v>
      </c>
      <c r="H33">
        <v>585</v>
      </c>
      <c r="I33">
        <v>84</v>
      </c>
      <c r="J33" s="195">
        <v>1745</v>
      </c>
      <c r="K33">
        <v>1.62</v>
      </c>
      <c r="L33" s="197">
        <f>Tabel67[[#This Row],[Eindtotaal]]/Tabel67[[#This Row],[oppervlakte per wijk]]</f>
        <v>1077.1604938271605</v>
      </c>
    </row>
    <row r="34" spans="1:12" ht="15" x14ac:dyDescent="0.25">
      <c r="A34" s="196">
        <v>2012</v>
      </c>
      <c r="B34" t="s">
        <v>270</v>
      </c>
      <c r="C34">
        <v>137</v>
      </c>
      <c r="D34">
        <v>62</v>
      </c>
      <c r="E34">
        <v>125</v>
      </c>
      <c r="F34">
        <v>126</v>
      </c>
      <c r="G34">
        <v>422</v>
      </c>
      <c r="H34">
        <v>410</v>
      </c>
      <c r="I34">
        <v>59</v>
      </c>
      <c r="J34" s="195">
        <v>1341</v>
      </c>
      <c r="K34">
        <v>1.05</v>
      </c>
      <c r="L34" s="197">
        <f>Tabel67[[#This Row],[Eindtotaal]]/Tabel67[[#This Row],[oppervlakte per wijk]]</f>
        <v>1277.1428571428571</v>
      </c>
    </row>
    <row r="35" spans="1:12" ht="15" x14ac:dyDescent="0.25">
      <c r="A35" s="196">
        <v>2012</v>
      </c>
      <c r="B35" t="s">
        <v>271</v>
      </c>
      <c r="C35">
        <v>618</v>
      </c>
      <c r="D35">
        <v>211</v>
      </c>
      <c r="E35">
        <v>476</v>
      </c>
      <c r="F35">
        <v>593</v>
      </c>
      <c r="G35" s="195">
        <v>1636</v>
      </c>
      <c r="H35">
        <v>679</v>
      </c>
      <c r="I35">
        <v>170</v>
      </c>
      <c r="J35" s="195">
        <v>4383</v>
      </c>
      <c r="K35">
        <v>7.82</v>
      </c>
      <c r="L35" s="197">
        <f>Tabel67[[#This Row],[Eindtotaal]]/Tabel67[[#This Row],[oppervlakte per wijk]]</f>
        <v>560.48593350383635</v>
      </c>
    </row>
    <row r="36" spans="1:12" ht="15" x14ac:dyDescent="0.25">
      <c r="A36" s="196">
        <v>2012</v>
      </c>
      <c r="B36" t="s">
        <v>272</v>
      </c>
      <c r="C36">
        <v>484</v>
      </c>
      <c r="D36">
        <v>143</v>
      </c>
      <c r="E36">
        <v>312</v>
      </c>
      <c r="F36">
        <v>449</v>
      </c>
      <c r="G36" s="195">
        <v>1165</v>
      </c>
      <c r="H36">
        <v>617</v>
      </c>
      <c r="I36">
        <v>212</v>
      </c>
      <c r="J36" s="195">
        <v>3382</v>
      </c>
      <c r="K36">
        <v>1.23</v>
      </c>
      <c r="L36" s="197">
        <f>Tabel67[[#This Row],[Eindtotaal]]/Tabel67[[#This Row],[oppervlakte per wijk]]</f>
        <v>2749.5934959349593</v>
      </c>
    </row>
    <row r="37" spans="1:12" ht="15" x14ac:dyDescent="0.25">
      <c r="A37" s="196">
        <v>2017</v>
      </c>
      <c r="B37" s="196" t="s">
        <v>920</v>
      </c>
      <c r="C37" s="195">
        <v>3857</v>
      </c>
      <c r="D37" s="195">
        <v>1287</v>
      </c>
      <c r="E37" s="195">
        <v>2539</v>
      </c>
      <c r="F37" s="195">
        <v>3246</v>
      </c>
      <c r="G37" s="195">
        <v>9425</v>
      </c>
      <c r="H37" s="195">
        <v>5763</v>
      </c>
      <c r="I37" s="195">
        <v>1611</v>
      </c>
      <c r="J37" s="195">
        <v>27728</v>
      </c>
      <c r="K37" s="196">
        <v>29.1</v>
      </c>
      <c r="L37" s="197">
        <f>Tabel67[[#This Row],[Eindtotaal]]/Tabel67[[#This Row],[oppervlakte per wijk]]</f>
        <v>952.85223367697586</v>
      </c>
    </row>
    <row r="38" spans="1:12" ht="15" x14ac:dyDescent="0.25">
      <c r="A38" s="196">
        <v>2017</v>
      </c>
      <c r="B38" t="s">
        <v>264</v>
      </c>
      <c r="C38">
        <v>392</v>
      </c>
      <c r="D38">
        <v>124</v>
      </c>
      <c r="E38">
        <v>252</v>
      </c>
      <c r="F38">
        <v>340</v>
      </c>
      <c r="G38">
        <v>820</v>
      </c>
      <c r="H38">
        <v>418</v>
      </c>
      <c r="I38">
        <v>166</v>
      </c>
      <c r="J38" s="195">
        <v>2512</v>
      </c>
      <c r="K38">
        <v>1.7</v>
      </c>
      <c r="L38" s="197">
        <f>Tabel67[[#This Row],[Eindtotaal]]/Tabel67[[#This Row],[oppervlakte per wijk]]</f>
        <v>1477.6470588235295</v>
      </c>
    </row>
    <row r="39" spans="1:12" ht="15" x14ac:dyDescent="0.25">
      <c r="A39" s="196">
        <v>2017</v>
      </c>
      <c r="B39" t="s">
        <v>265</v>
      </c>
      <c r="C39">
        <v>540</v>
      </c>
      <c r="D39">
        <v>213</v>
      </c>
      <c r="E39">
        <v>343</v>
      </c>
      <c r="F39">
        <v>336</v>
      </c>
      <c r="G39" s="195">
        <v>1347</v>
      </c>
      <c r="H39">
        <v>803</v>
      </c>
      <c r="I39">
        <v>152</v>
      </c>
      <c r="J39" s="195">
        <v>3734</v>
      </c>
      <c r="K39">
        <v>6.02</v>
      </c>
      <c r="L39" s="197">
        <f>Tabel67[[#This Row],[Eindtotaal]]/Tabel67[[#This Row],[oppervlakte per wijk]]</f>
        <v>620.26578073089706</v>
      </c>
    </row>
    <row r="40" spans="1:12" ht="15" x14ac:dyDescent="0.25">
      <c r="A40" s="196">
        <v>2017</v>
      </c>
      <c r="B40" t="s">
        <v>266</v>
      </c>
      <c r="C40">
        <v>461</v>
      </c>
      <c r="D40">
        <v>129</v>
      </c>
      <c r="E40">
        <v>374</v>
      </c>
      <c r="F40">
        <v>449</v>
      </c>
      <c r="G40" s="195">
        <v>1233</v>
      </c>
      <c r="H40">
        <v>850</v>
      </c>
      <c r="I40">
        <v>367</v>
      </c>
      <c r="J40" s="195">
        <v>3863</v>
      </c>
      <c r="K40">
        <v>1.62</v>
      </c>
      <c r="L40" s="197">
        <f>Tabel67[[#This Row],[Eindtotaal]]/Tabel67[[#This Row],[oppervlakte per wijk]]</f>
        <v>2384.5679012345677</v>
      </c>
    </row>
    <row r="41" spans="1:12" ht="15" x14ac:dyDescent="0.25">
      <c r="A41" s="196">
        <v>2017</v>
      </c>
      <c r="B41" t="s">
        <v>267</v>
      </c>
      <c r="C41">
        <v>460</v>
      </c>
      <c r="D41">
        <v>132</v>
      </c>
      <c r="E41">
        <v>266</v>
      </c>
      <c r="F41">
        <v>350</v>
      </c>
      <c r="G41" s="195">
        <v>1020</v>
      </c>
      <c r="H41">
        <v>507</v>
      </c>
      <c r="I41">
        <v>155</v>
      </c>
      <c r="J41" s="195">
        <v>2890</v>
      </c>
      <c r="K41">
        <v>0.7</v>
      </c>
      <c r="L41" s="197">
        <f>Tabel67[[#This Row],[Eindtotaal]]/Tabel67[[#This Row],[oppervlakte per wijk]]</f>
        <v>4128.5714285714284</v>
      </c>
    </row>
    <row r="42" spans="1:12" ht="15" x14ac:dyDescent="0.25">
      <c r="A42" s="196">
        <v>2017</v>
      </c>
      <c r="B42" t="s">
        <v>268</v>
      </c>
      <c r="C42">
        <v>463</v>
      </c>
      <c r="D42">
        <v>180</v>
      </c>
      <c r="E42">
        <v>330</v>
      </c>
      <c r="F42">
        <v>354</v>
      </c>
      <c r="G42" s="195">
        <v>1226</v>
      </c>
      <c r="H42">
        <v>707</v>
      </c>
      <c r="I42">
        <v>177</v>
      </c>
      <c r="J42" s="195">
        <v>3437</v>
      </c>
      <c r="K42">
        <v>8.57</v>
      </c>
      <c r="L42" s="197">
        <f>Tabel67[[#This Row],[Eindtotaal]]/Tabel67[[#This Row],[oppervlakte per wijk]]</f>
        <v>401.0501750291715</v>
      </c>
    </row>
    <row r="43" spans="1:12" ht="15" x14ac:dyDescent="0.25">
      <c r="A43" s="196">
        <v>2017</v>
      </c>
      <c r="B43" t="s">
        <v>269</v>
      </c>
      <c r="C43">
        <v>185</v>
      </c>
      <c r="D43">
        <v>64</v>
      </c>
      <c r="E43">
        <v>150</v>
      </c>
      <c r="F43">
        <v>167</v>
      </c>
      <c r="G43">
        <v>540</v>
      </c>
      <c r="H43">
        <v>619</v>
      </c>
      <c r="I43">
        <v>138</v>
      </c>
      <c r="J43" s="195">
        <v>1863</v>
      </c>
      <c r="K43">
        <v>1.62</v>
      </c>
      <c r="L43" s="197">
        <f>Tabel67[[#This Row],[Eindtotaal]]/Tabel67[[#This Row],[oppervlakte per wijk]]</f>
        <v>1150</v>
      </c>
    </row>
    <row r="44" spans="1:12" ht="15" x14ac:dyDescent="0.25">
      <c r="A44" s="196">
        <v>2017</v>
      </c>
      <c r="B44" t="s">
        <v>270</v>
      </c>
      <c r="C44">
        <v>137</v>
      </c>
      <c r="D44">
        <v>60</v>
      </c>
      <c r="E44">
        <v>118</v>
      </c>
      <c r="F44">
        <v>167</v>
      </c>
      <c r="G44">
        <v>411</v>
      </c>
      <c r="H44">
        <v>396</v>
      </c>
      <c r="I44">
        <v>72</v>
      </c>
      <c r="J44" s="195">
        <v>1361</v>
      </c>
      <c r="K44">
        <v>1.05</v>
      </c>
      <c r="L44" s="197">
        <f>Tabel67[[#This Row],[Eindtotaal]]/Tabel67[[#This Row],[oppervlakte per wijk]]</f>
        <v>1296.1904761904761</v>
      </c>
    </row>
    <row r="45" spans="1:12" ht="15" x14ac:dyDescent="0.25">
      <c r="A45" s="196">
        <v>2017</v>
      </c>
      <c r="B45" t="s">
        <v>271</v>
      </c>
      <c r="C45">
        <v>710</v>
      </c>
      <c r="D45">
        <v>227</v>
      </c>
      <c r="E45">
        <v>399</v>
      </c>
      <c r="F45">
        <v>595</v>
      </c>
      <c r="G45" s="195">
        <v>1621</v>
      </c>
      <c r="H45">
        <v>821</v>
      </c>
      <c r="I45">
        <v>183</v>
      </c>
      <c r="J45" s="195">
        <v>4556</v>
      </c>
      <c r="K45">
        <v>7.82</v>
      </c>
      <c r="L45" s="197">
        <f>Tabel67[[#This Row],[Eindtotaal]]/Tabel67[[#This Row],[oppervlakte per wijk]]</f>
        <v>582.60869565217388</v>
      </c>
    </row>
    <row r="46" spans="1:12" ht="15" x14ac:dyDescent="0.25">
      <c r="A46" s="196">
        <v>2017</v>
      </c>
      <c r="B46" t="s">
        <v>272</v>
      </c>
      <c r="C46">
        <v>509</v>
      </c>
      <c r="D46">
        <v>158</v>
      </c>
      <c r="E46">
        <v>306</v>
      </c>
      <c r="F46">
        <v>488</v>
      </c>
      <c r="G46" s="195">
        <v>1207</v>
      </c>
      <c r="H46">
        <v>642</v>
      </c>
      <c r="I46">
        <v>201</v>
      </c>
      <c r="J46" s="195">
        <v>3511</v>
      </c>
      <c r="K46">
        <v>1.23</v>
      </c>
      <c r="L46" s="197">
        <f>Tabel67[[#This Row],[Eindtotaal]]/Tabel67[[#This Row],[oppervlakte per wijk]]</f>
        <v>2854.4715447154472</v>
      </c>
    </row>
    <row r="47" spans="1:12" ht="15" x14ac:dyDescent="0.25">
      <c r="D47" s="196"/>
      <c r="E47" s="196"/>
      <c r="F47" s="196"/>
      <c r="G47" s="196"/>
      <c r="H47" s="196"/>
      <c r="I47" s="196"/>
      <c r="J47" s="196"/>
      <c r="K47" s="196"/>
      <c r="L47" s="196"/>
    </row>
    <row r="51" spans="1:9" ht="21" x14ac:dyDescent="0.35">
      <c r="A51" s="16" t="s">
        <v>1040</v>
      </c>
    </row>
    <row r="52" spans="1:9" s="208" customFormat="1" ht="14.25" x14ac:dyDescent="0.25">
      <c r="A52" s="208" t="s">
        <v>1050</v>
      </c>
    </row>
    <row r="53" spans="1:9" s="208" customFormat="1" ht="14.25" x14ac:dyDescent="0.25">
      <c r="A53" s="208" t="s">
        <v>139</v>
      </c>
    </row>
    <row r="54" spans="1:9" s="208" customFormat="1" ht="14.25" x14ac:dyDescent="0.25"/>
    <row r="55" spans="1:9" ht="15" x14ac:dyDescent="0.25">
      <c r="A55" t="s">
        <v>742</v>
      </c>
      <c r="B55" t="s">
        <v>1041</v>
      </c>
      <c r="C55" t="s">
        <v>1042</v>
      </c>
      <c r="D55" t="s">
        <v>1043</v>
      </c>
      <c r="E55" t="s">
        <v>1044</v>
      </c>
      <c r="F55" t="s">
        <v>1460</v>
      </c>
      <c r="G55" s="196" t="s">
        <v>1481</v>
      </c>
      <c r="H55" t="s">
        <v>1462</v>
      </c>
    </row>
    <row r="56" spans="1:9" ht="15" x14ac:dyDescent="0.25">
      <c r="A56" t="s">
        <v>1047</v>
      </c>
      <c r="B56">
        <v>119</v>
      </c>
      <c r="C56">
        <v>150</v>
      </c>
      <c r="D56">
        <v>52</v>
      </c>
      <c r="E56">
        <v>95</v>
      </c>
      <c r="F56" s="175">
        <f>(Tabel80[[#This Row],[Aantal mannen deeltijds tewerkgesteld]]+Tabel80[[#This Row],[Aantal vrouwen deeltijds tewerkgesteld]])/(Tabel80[[#This Row],[Aantal mannen tewerkgesteld]]+Tabel80[[#This Row],[Aantal vrouwen tewerkgesteld]])</f>
        <v>0.54646840148698883</v>
      </c>
      <c r="G56" s="175">
        <f>Tabel80[[#This Row],[Aantal mannen deeltijds tewerkgesteld]]/(Tabel80[[#This Row],[Aantal vrouwen tewerkgesteld]]+Tabel80[[#This Row],[Aantal mannen deeltijds tewerkgesteld]])</f>
        <v>0.25742574257425743</v>
      </c>
      <c r="H56" s="175">
        <f>Tabel80[[#This Row],[Aantal vrouwen deeltijds tewerkgesteld]]/(Tabel80[[#This Row],[Aantal mannen deeltijds tewerkgesteld]]+Tabel80[[#This Row],[Aantal vrouwen deeltijds tewerkgesteld]])</f>
        <v>0.6462585034013606</v>
      </c>
    </row>
    <row r="57" spans="1:9" ht="15" x14ac:dyDescent="0.25">
      <c r="A57" t="s">
        <v>1048</v>
      </c>
      <c r="B57">
        <v>10</v>
      </c>
      <c r="C57">
        <v>23</v>
      </c>
      <c r="D57">
        <v>2</v>
      </c>
      <c r="E57">
        <v>12</v>
      </c>
      <c r="F57" s="175">
        <f>(Tabel80[[#This Row],[Aantal mannen deeltijds tewerkgesteld]]+Tabel80[[#This Row],[Aantal vrouwen deeltijds tewerkgesteld]])/(Tabel80[[#This Row],[Aantal mannen tewerkgesteld]]+Tabel80[[#This Row],[Aantal vrouwen tewerkgesteld]])</f>
        <v>0.42424242424242425</v>
      </c>
      <c r="G57" s="175">
        <v>0.16</v>
      </c>
      <c r="H57" s="175">
        <v>0.53</v>
      </c>
    </row>
    <row r="58" spans="1:9" ht="15" x14ac:dyDescent="0.25">
      <c r="A58" t="s">
        <v>696</v>
      </c>
      <c r="B58">
        <v>43</v>
      </c>
      <c r="C58">
        <v>279</v>
      </c>
      <c r="D58">
        <v>33</v>
      </c>
      <c r="E58">
        <v>201</v>
      </c>
      <c r="F58" s="175">
        <f>(Tabel80[[#This Row],[Aantal mannen deeltijds tewerkgesteld]]+Tabel80[[#This Row],[Aantal vrouwen deeltijds tewerkgesteld]])/(Tabel80[[#This Row],[Aantal mannen tewerkgesteld]]+Tabel80[[#This Row],[Aantal vrouwen tewerkgesteld]])</f>
        <v>0.72670807453416153</v>
      </c>
      <c r="G58" s="175">
        <v>0.24</v>
      </c>
      <c r="H58" s="175">
        <v>0.72</v>
      </c>
    </row>
    <row r="59" spans="1:9" ht="15" x14ac:dyDescent="0.25">
      <c r="A59" t="s">
        <v>1049</v>
      </c>
      <c r="B59">
        <v>59</v>
      </c>
      <c r="C59">
        <v>17</v>
      </c>
      <c r="D59">
        <v>4</v>
      </c>
      <c r="E59">
        <v>4</v>
      </c>
      <c r="F59" s="175">
        <f>(Tabel80[[#This Row],[Aantal mannen deeltijds tewerkgesteld]]+Tabel80[[#This Row],[Aantal vrouwen deeltijds tewerkgesteld]])/(Tabel80[[#This Row],[Aantal mannen tewerkgesteld]]+Tabel80[[#This Row],[Aantal vrouwen tewerkgesteld]])</f>
        <v>0.10526315789473684</v>
      </c>
      <c r="G59" s="175">
        <f>Tabel80[[#This Row],[Aantal mannen deeltijds tewerkgesteld]]/(Tabel80[[#This Row],[Aantal vrouwen tewerkgesteld]]+Tabel80[[#This Row],[Aantal mannen deeltijds tewerkgesteld]])</f>
        <v>0.19047619047619047</v>
      </c>
      <c r="H59" s="175">
        <f>Tabel80[[#This Row],[Aantal vrouwen deeltijds tewerkgesteld]]/(Tabel80[[#This Row],[Aantal mannen deeltijds tewerkgesteld]]+Tabel80[[#This Row],[Aantal vrouwen deeltijds tewerkgesteld]])</f>
        <v>0.5</v>
      </c>
    </row>
    <row r="61" spans="1:9" s="196" customFormat="1" ht="15" x14ac:dyDescent="0.25"/>
    <row r="62" spans="1:9" s="196" customFormat="1" ht="15" x14ac:dyDescent="0.25"/>
    <row r="63" spans="1:9" s="196" customFormat="1" ht="21" x14ac:dyDescent="0.35">
      <c r="A63" s="16" t="s">
        <v>1461</v>
      </c>
      <c r="F63" s="328"/>
      <c r="G63" s="328"/>
      <c r="H63" s="328"/>
      <c r="I63" s="328"/>
    </row>
    <row r="64" spans="1:9" s="196" customFormat="1" ht="15" x14ac:dyDescent="0.25">
      <c r="A64" s="208" t="s">
        <v>1050</v>
      </c>
      <c r="F64" s="328"/>
      <c r="G64" s="328"/>
      <c r="H64" s="329"/>
      <c r="I64" s="329"/>
    </row>
    <row r="65" spans="1:9" s="196" customFormat="1" ht="15" x14ac:dyDescent="0.25">
      <c r="A65" s="208" t="s">
        <v>139</v>
      </c>
      <c r="F65" s="328"/>
      <c r="G65" s="328"/>
      <c r="H65" s="329"/>
      <c r="I65" s="329"/>
    </row>
    <row r="66" spans="1:9" s="196" customFormat="1" ht="15" x14ac:dyDescent="0.25">
      <c r="F66" s="330"/>
      <c r="G66" s="330"/>
      <c r="H66" s="330"/>
      <c r="I66" s="330"/>
    </row>
    <row r="67" spans="1:9" s="196" customFormat="1" ht="15" x14ac:dyDescent="0.25">
      <c r="A67" s="12" t="s">
        <v>958</v>
      </c>
      <c r="B67" s="12" t="s">
        <v>1045</v>
      </c>
      <c r="C67" s="317" t="s">
        <v>1046</v>
      </c>
      <c r="D67" s="322" t="s">
        <v>1464</v>
      </c>
      <c r="F67" s="331"/>
      <c r="G67" s="328"/>
      <c r="H67" s="329"/>
      <c r="I67" s="329"/>
    </row>
    <row r="68" spans="1:9" s="196" customFormat="1" ht="15" x14ac:dyDescent="0.25">
      <c r="A68" s="10" t="s">
        <v>1047</v>
      </c>
      <c r="B68" s="318">
        <v>31672.14</v>
      </c>
      <c r="C68" s="319">
        <v>25159.72</v>
      </c>
      <c r="D68" s="175">
        <f>Tabel113[[#This Row],[Gemiddeld loon vrouwen]]/Tabel113[[#This Row],[Gemiddeld loon mannen]]</f>
        <v>0.79438017134301631</v>
      </c>
      <c r="F68" s="331"/>
      <c r="G68" s="328"/>
      <c r="H68" s="329"/>
      <c r="I68" s="329"/>
    </row>
    <row r="69" spans="1:9" s="196" customFormat="1" ht="15" x14ac:dyDescent="0.25">
      <c r="A69" s="11" t="s">
        <v>1048</v>
      </c>
      <c r="B69" s="320">
        <v>3004.82</v>
      </c>
      <c r="C69" s="321">
        <v>2102.7600000000002</v>
      </c>
      <c r="D69" s="175">
        <f>Tabel113[[#This Row],[Gemiddeld loon vrouwen]]/Tabel113[[#This Row],[Gemiddeld loon mannen]]</f>
        <v>0.69979566163696993</v>
      </c>
      <c r="F69" s="331"/>
    </row>
    <row r="70" spans="1:9" s="196" customFormat="1" ht="15" x14ac:dyDescent="0.25">
      <c r="A70" s="10" t="s">
        <v>696</v>
      </c>
      <c r="B70" s="318">
        <v>2135.2800000000002</v>
      </c>
      <c r="C70" s="319">
        <v>1960.48</v>
      </c>
      <c r="D70" s="175">
        <f>Tabel113[[#This Row],[Gemiddeld loon vrouwen]]/Tabel113[[#This Row],[Gemiddeld loon mannen]]</f>
        <v>0.91813719980517772</v>
      </c>
    </row>
    <row r="71" spans="1:9" ht="15" x14ac:dyDescent="0.25">
      <c r="A71" s="11" t="s">
        <v>1049</v>
      </c>
      <c r="B71" s="320"/>
      <c r="C71" s="321"/>
      <c r="D71" s="175" t="e">
        <f>Tabel113[[#This Row],[Gemiddeld loon vrouwen]]/Tabel113[[#This Row],[Gemiddeld loon mannen]]</f>
        <v>#DIV/0!</v>
      </c>
    </row>
    <row r="73" spans="1:9" ht="15" x14ac:dyDescent="0.25">
      <c r="B73" s="65"/>
      <c r="C73" s="65"/>
      <c r="D73" s="65"/>
      <c r="E73" s="65"/>
      <c r="F73" s="65"/>
    </row>
    <row r="74" spans="1:9" ht="21" x14ac:dyDescent="0.35">
      <c r="A74" s="16" t="s">
        <v>743</v>
      </c>
      <c r="B74" s="65"/>
      <c r="C74" s="65"/>
      <c r="D74" s="65"/>
      <c r="E74" s="65"/>
      <c r="F74" s="65"/>
      <c r="G74" s="327"/>
    </row>
    <row r="75" spans="1:9" ht="15" x14ac:dyDescent="0.25">
      <c r="A75" s="196" t="s">
        <v>1029</v>
      </c>
      <c r="B75" s="65"/>
      <c r="C75" s="65"/>
      <c r="D75" s="65"/>
      <c r="E75" s="65"/>
      <c r="F75" s="65"/>
      <c r="G75" s="327"/>
    </row>
    <row r="76" spans="1:9" ht="15" x14ac:dyDescent="0.25">
      <c r="A76" s="196" t="s">
        <v>139</v>
      </c>
      <c r="B76" s="65"/>
      <c r="C76" s="65"/>
      <c r="D76" s="65"/>
      <c r="E76" s="65"/>
      <c r="F76" s="65"/>
    </row>
    <row r="77" spans="1:9" ht="15" x14ac:dyDescent="0.25">
      <c r="A77" s="196"/>
      <c r="B77" s="65"/>
      <c r="C77" s="65"/>
      <c r="D77" s="65"/>
      <c r="E77" s="65"/>
      <c r="F77" s="65"/>
    </row>
    <row r="78" spans="1:9" ht="15" x14ac:dyDescent="0.25">
      <c r="A78" s="316" t="s">
        <v>742</v>
      </c>
      <c r="B78" t="s">
        <v>1458</v>
      </c>
      <c r="C78" s="65" t="s">
        <v>719</v>
      </c>
      <c r="D78" s="65" t="s">
        <v>720</v>
      </c>
      <c r="E78" s="65" t="s">
        <v>744</v>
      </c>
      <c r="F78" s="65" t="s">
        <v>745</v>
      </c>
      <c r="G78" s="209"/>
    </row>
    <row r="79" spans="1:9" ht="15" x14ac:dyDescent="0.25">
      <c r="A79" s="196" t="s">
        <v>1047</v>
      </c>
      <c r="B79" t="s">
        <v>746</v>
      </c>
      <c r="C79" s="13">
        <v>12</v>
      </c>
      <c r="D79" s="13">
        <v>10</v>
      </c>
      <c r="E79" s="175">
        <f>Tabel63[[#This Row],[Man]]/(Tabel63[[#This Row],[Man]]+Tabel63[[#This Row],[Vrouw]])</f>
        <v>0.54545454545454541</v>
      </c>
      <c r="F79" s="175">
        <f>Tabel63[[#This Row],[Vrouw]]/(Tabel63[[#This Row],[Man]]+Tabel63[[#This Row],[Vrouw]])</f>
        <v>0.45454545454545453</v>
      </c>
      <c r="G79" s="210"/>
    </row>
    <row r="80" spans="1:9" ht="15" x14ac:dyDescent="0.25">
      <c r="A80" s="196" t="s">
        <v>1048</v>
      </c>
      <c r="B80" t="s">
        <v>747</v>
      </c>
      <c r="C80" s="13">
        <v>6</v>
      </c>
      <c r="D80" s="13">
        <v>6</v>
      </c>
      <c r="E80" s="175">
        <f>Tabel63[[#This Row],[Man]]/(Tabel63[[#This Row],[Man]]+Tabel63[[#This Row],[Vrouw]])</f>
        <v>0.5</v>
      </c>
      <c r="F80" s="175">
        <f>Tabel63[[#This Row],[Vrouw]]/(Tabel63[[#This Row],[Man]]+Tabel63[[#This Row],[Vrouw]])</f>
        <v>0.5</v>
      </c>
      <c r="G80" s="210"/>
    </row>
    <row r="81" spans="1:7" ht="15" x14ac:dyDescent="0.25">
      <c r="A81" s="196" t="s">
        <v>1459</v>
      </c>
      <c r="B81" t="s">
        <v>750</v>
      </c>
      <c r="C81" s="13">
        <v>12</v>
      </c>
      <c r="D81" s="13">
        <v>5</v>
      </c>
      <c r="E81" s="175">
        <f>Tabel63[[#This Row],[Man]]/(Tabel63[[#This Row],[Man]]+Tabel63[[#This Row],[Vrouw]])</f>
        <v>0.70588235294117652</v>
      </c>
      <c r="F81" s="175">
        <f>Tabel63[[#This Row],[Vrouw]]/(Tabel63[[#This Row],[Man]]+Tabel63[[#This Row],[Vrouw]])</f>
        <v>0.29411764705882354</v>
      </c>
      <c r="G81" s="210"/>
    </row>
    <row r="82" spans="1:7" ht="15" x14ac:dyDescent="0.25">
      <c r="A82" s="196" t="s">
        <v>1047</v>
      </c>
      <c r="B82" t="s">
        <v>748</v>
      </c>
      <c r="C82">
        <v>7</v>
      </c>
      <c r="D82">
        <v>1</v>
      </c>
      <c r="E82" s="175">
        <f>Tabel63[[#This Row],[Man]]/(Tabel63[[#This Row],[Man]]+Tabel63[[#This Row],[Vrouw]])</f>
        <v>0.875</v>
      </c>
      <c r="F82" s="175">
        <f>Tabel63[[#This Row],[Vrouw]]/(Tabel63[[#This Row],[Man]]+Tabel63[[#This Row],[Vrouw]])</f>
        <v>0.125</v>
      </c>
      <c r="G82" s="23"/>
    </row>
    <row r="83" spans="1:7" x14ac:dyDescent="0.3">
      <c r="A83" s="196" t="s">
        <v>1048</v>
      </c>
      <c r="B83" t="s">
        <v>749</v>
      </c>
      <c r="C83">
        <v>3</v>
      </c>
      <c r="D83">
        <v>1</v>
      </c>
      <c r="E83" s="175">
        <f>Tabel63[[#This Row],[Man]]/(Tabel63[[#This Row],[Man]]+Tabel63[[#This Row],[Vrouw]])</f>
        <v>0.75</v>
      </c>
      <c r="F83" s="175">
        <f>Tabel63[[#This Row],[Vrouw]]/(Tabel63[[#This Row],[Man]]+Tabel63[[#This Row],[Vrouw]])</f>
        <v>0.25</v>
      </c>
      <c r="G83" s="23"/>
    </row>
    <row r="84" spans="1:7" x14ac:dyDescent="0.3">
      <c r="A84" s="196" t="s">
        <v>1459</v>
      </c>
      <c r="B84" t="s">
        <v>751</v>
      </c>
      <c r="C84">
        <v>4</v>
      </c>
      <c r="D84">
        <v>0</v>
      </c>
      <c r="E84" s="175">
        <f>Tabel63[[#This Row],[Man]]/(Tabel63[[#This Row],[Man]]+Tabel63[[#This Row],[Vrouw]])</f>
        <v>1</v>
      </c>
      <c r="F84" s="175">
        <f>Tabel63[[#This Row],[Vrouw]]/(Tabel63[[#This Row],[Man]]+Tabel63[[#This Row],[Vrouw]])</f>
        <v>0</v>
      </c>
      <c r="G84" s="23"/>
    </row>
    <row r="85" spans="1:7" x14ac:dyDescent="0.3">
      <c r="A85" s="196" t="s">
        <v>1047</v>
      </c>
      <c r="B85" t="s">
        <v>752</v>
      </c>
      <c r="C85">
        <v>7</v>
      </c>
      <c r="D85">
        <v>3</v>
      </c>
      <c r="E85" s="175">
        <f>Tabel63[[#This Row],[Man]]/(Tabel63[[#This Row],[Man]]+Tabel63[[#This Row],[Vrouw]])</f>
        <v>0.7</v>
      </c>
      <c r="F85" s="175">
        <f>Tabel63[[#This Row],[Vrouw]]/(Tabel63[[#This Row],[Man]]+Tabel63[[#This Row],[Vrouw]])</f>
        <v>0.3</v>
      </c>
      <c r="G85" s="23"/>
    </row>
    <row r="86" spans="1:7" x14ac:dyDescent="0.3">
      <c r="A86" s="196" t="s">
        <v>1048</v>
      </c>
      <c r="B86" t="s">
        <v>753</v>
      </c>
      <c r="C86">
        <v>6</v>
      </c>
      <c r="D86">
        <v>5</v>
      </c>
      <c r="E86" s="175">
        <f>Tabel63[[#This Row],[Man]]/(Tabel63[[#This Row],[Man]]+Tabel63[[#This Row],[Vrouw]])</f>
        <v>0.54545454545454541</v>
      </c>
      <c r="F86" s="175">
        <f>Tabel63[[#This Row],[Vrouw]]/(Tabel63[[#This Row],[Man]]+Tabel63[[#This Row],[Vrouw]])</f>
        <v>0.45454545454545453</v>
      </c>
      <c r="G86" s="23"/>
    </row>
    <row r="87" spans="1:7" x14ac:dyDescent="0.3">
      <c r="A87" s="196" t="s">
        <v>1459</v>
      </c>
      <c r="B87" t="s">
        <v>754</v>
      </c>
      <c r="C87">
        <v>6</v>
      </c>
      <c r="D87">
        <v>1</v>
      </c>
      <c r="E87" s="175">
        <f>Tabel63[[#This Row],[Man]]/(Tabel63[[#This Row],[Man]]+Tabel63[[#This Row],[Vrouw]])</f>
        <v>0.8571428571428571</v>
      </c>
      <c r="F87" s="175">
        <f>Tabel63[[#This Row],[Vrouw]]/(Tabel63[[#This Row],[Man]]+Tabel63[[#This Row],[Vrouw]])</f>
        <v>0.14285714285714285</v>
      </c>
      <c r="G87" s="23"/>
    </row>
    <row r="94" spans="1:7" ht="21" x14ac:dyDescent="0.4">
      <c r="A94" s="16" t="s">
        <v>1223</v>
      </c>
    </row>
    <row r="95" spans="1:7" x14ac:dyDescent="0.3">
      <c r="A95" t="s">
        <v>1220</v>
      </c>
    </row>
    <row r="96" spans="1:7" x14ac:dyDescent="0.3">
      <c r="A96" t="s">
        <v>139</v>
      </c>
    </row>
    <row r="97" spans="1:7" s="196" customFormat="1" x14ac:dyDescent="0.3"/>
    <row r="98" spans="1:7" x14ac:dyDescent="0.3">
      <c r="A98" t="s">
        <v>95</v>
      </c>
      <c r="B98" t="s">
        <v>1296</v>
      </c>
      <c r="C98" t="s">
        <v>1221</v>
      </c>
      <c r="D98" t="s">
        <v>961</v>
      </c>
      <c r="E98" t="s">
        <v>962</v>
      </c>
    </row>
    <row r="99" spans="1:7" x14ac:dyDescent="0.3">
      <c r="A99">
        <v>2017</v>
      </c>
      <c r="B99" t="s">
        <v>110</v>
      </c>
      <c r="C99" t="s">
        <v>803</v>
      </c>
      <c r="D99" s="175">
        <f>(1-Tabel44[[#This Row],[Eens]])</f>
        <v>5.0000000000000044E-2</v>
      </c>
      <c r="E99" s="175">
        <v>0.95</v>
      </c>
    </row>
    <row r="100" spans="1:7" x14ac:dyDescent="0.3">
      <c r="A100" s="196">
        <v>2017</v>
      </c>
      <c r="B100" t="s">
        <v>108</v>
      </c>
      <c r="C100" s="196" t="s">
        <v>803</v>
      </c>
      <c r="D100" s="175">
        <f>(1-Tabel44[[#This Row],[Eens]])</f>
        <v>7.999999999999996E-2</v>
      </c>
      <c r="E100" s="175">
        <v>0.92</v>
      </c>
    </row>
    <row r="101" spans="1:7" x14ac:dyDescent="0.3">
      <c r="A101" s="196">
        <v>2017</v>
      </c>
      <c r="B101" t="s">
        <v>110</v>
      </c>
      <c r="C101" s="196" t="s">
        <v>1222</v>
      </c>
      <c r="D101" s="175">
        <f>(1-Tabel44[[#This Row],[Eens]])</f>
        <v>0.88</v>
      </c>
      <c r="E101" s="175">
        <v>0.12</v>
      </c>
    </row>
    <row r="102" spans="1:7" x14ac:dyDescent="0.3">
      <c r="A102" s="196">
        <v>2017</v>
      </c>
      <c r="B102" t="s">
        <v>108</v>
      </c>
      <c r="C102" s="196" t="s">
        <v>1222</v>
      </c>
      <c r="D102" s="175">
        <f>(1-Tabel44[[#This Row],[Eens]])</f>
        <v>0.88</v>
      </c>
      <c r="E102" s="175">
        <v>0.12</v>
      </c>
    </row>
    <row r="103" spans="1:7" x14ac:dyDescent="0.3">
      <c r="A103" s="196">
        <v>2017</v>
      </c>
      <c r="B103" t="s">
        <v>110</v>
      </c>
      <c r="C103" t="s">
        <v>1225</v>
      </c>
      <c r="D103" s="175">
        <f>(1-Tabel44[[#This Row],[Eens]])</f>
        <v>0.10999999999999999</v>
      </c>
      <c r="E103" s="175">
        <v>0.89</v>
      </c>
    </row>
    <row r="104" spans="1:7" x14ac:dyDescent="0.3">
      <c r="A104" s="196">
        <v>2017</v>
      </c>
      <c r="B104" t="s">
        <v>108</v>
      </c>
      <c r="C104" s="196" t="s">
        <v>1225</v>
      </c>
      <c r="D104" s="175">
        <f>(1-Tabel44[[#This Row],[Eens]])</f>
        <v>0.13</v>
      </c>
      <c r="E104" s="175">
        <v>0.87</v>
      </c>
    </row>
    <row r="105" spans="1:7" x14ac:dyDescent="0.3">
      <c r="A105" s="196">
        <v>2017</v>
      </c>
      <c r="B105" t="s">
        <v>110</v>
      </c>
      <c r="C105" t="s">
        <v>1224</v>
      </c>
      <c r="D105" s="175">
        <f>(1-Tabel44[[#This Row],[Eens]])</f>
        <v>0.8</v>
      </c>
      <c r="E105" s="175">
        <v>0.2</v>
      </c>
    </row>
    <row r="106" spans="1:7" x14ac:dyDescent="0.3">
      <c r="A106" s="196">
        <v>2017</v>
      </c>
      <c r="B106" t="s">
        <v>108</v>
      </c>
      <c r="C106" s="196" t="s">
        <v>1224</v>
      </c>
      <c r="D106" s="175">
        <f>(1-Tabel44[[#This Row],[Eens]])</f>
        <v>0.82000000000000006</v>
      </c>
      <c r="E106" s="175">
        <v>0.18</v>
      </c>
    </row>
    <row r="108" spans="1:7" s="196" customFormat="1" x14ac:dyDescent="0.3"/>
    <row r="109" spans="1:7" s="196" customFormat="1" x14ac:dyDescent="0.3"/>
    <row r="110" spans="1:7" s="196" customFormat="1" ht="21" x14ac:dyDescent="0.4">
      <c r="A110" s="16" t="s">
        <v>1248</v>
      </c>
      <c r="B110"/>
      <c r="C110"/>
      <c r="D110"/>
      <c r="E110"/>
      <c r="F110"/>
      <c r="G110"/>
    </row>
    <row r="111" spans="1:7" s="196" customFormat="1" x14ac:dyDescent="0.3">
      <c r="A111" s="196" t="s">
        <v>1220</v>
      </c>
      <c r="D111"/>
      <c r="E111"/>
      <c r="F111"/>
      <c r="G111"/>
    </row>
    <row r="112" spans="1:7" s="196" customFormat="1" x14ac:dyDescent="0.3">
      <c r="A112" s="196" t="s">
        <v>139</v>
      </c>
      <c r="D112"/>
      <c r="E112"/>
      <c r="F112"/>
      <c r="G112"/>
    </row>
    <row r="113" spans="1:7" s="196" customFormat="1" x14ac:dyDescent="0.3">
      <c r="D113"/>
      <c r="E113"/>
      <c r="F113"/>
      <c r="G113"/>
    </row>
    <row r="114" spans="1:7" s="196" customFormat="1" x14ac:dyDescent="0.3">
      <c r="A114"/>
      <c r="B114"/>
      <c r="C114"/>
      <c r="D114"/>
      <c r="E114"/>
      <c r="F114"/>
      <c r="G114"/>
    </row>
    <row r="115" spans="1:7" s="196" customFormat="1" x14ac:dyDescent="0.3">
      <c r="A115" s="196" t="s">
        <v>1237</v>
      </c>
      <c r="B115" s="196" t="s">
        <v>1296</v>
      </c>
      <c r="C115" s="196" t="s">
        <v>1238</v>
      </c>
      <c r="D115" s="196" t="s">
        <v>1239</v>
      </c>
      <c r="E115" t="s">
        <v>1240</v>
      </c>
      <c r="F115" t="s">
        <v>1241</v>
      </c>
      <c r="G115" t="s">
        <v>1242</v>
      </c>
    </row>
    <row r="116" spans="1:7" s="196" customFormat="1" x14ac:dyDescent="0.3">
      <c r="A116" s="196">
        <v>2017</v>
      </c>
      <c r="B116" s="196" t="s">
        <v>110</v>
      </c>
      <c r="C116" s="175">
        <v>0.03</v>
      </c>
      <c r="D116" s="175">
        <v>0.16</v>
      </c>
      <c r="E116" s="175">
        <v>0.1</v>
      </c>
      <c r="F116" s="175">
        <v>0.67</v>
      </c>
      <c r="G116" s="175">
        <v>0.05</v>
      </c>
    </row>
    <row r="117" spans="1:7" s="196" customFormat="1" x14ac:dyDescent="0.3">
      <c r="A117" s="196">
        <v>2017</v>
      </c>
      <c r="B117" s="196" t="s">
        <v>108</v>
      </c>
      <c r="C117" s="175">
        <v>0.04</v>
      </c>
      <c r="D117" s="175">
        <v>0.16</v>
      </c>
      <c r="E117" s="175">
        <v>0.16</v>
      </c>
      <c r="F117" s="175">
        <v>0.59</v>
      </c>
      <c r="G117" s="175">
        <v>0.04</v>
      </c>
    </row>
    <row r="119" spans="1:7" s="196" customFormat="1" x14ac:dyDescent="0.3"/>
    <row r="120" spans="1:7" s="196" customFormat="1" x14ac:dyDescent="0.3"/>
    <row r="121" spans="1:7" s="196" customFormat="1" x14ac:dyDescent="0.3"/>
    <row r="122" spans="1:7" s="196" customFormat="1" ht="21" x14ac:dyDescent="0.4">
      <c r="A122" s="16" t="s">
        <v>1249</v>
      </c>
    </row>
    <row r="123" spans="1:7" s="196" customFormat="1" x14ac:dyDescent="0.3">
      <c r="A123" s="196" t="s">
        <v>1220</v>
      </c>
    </row>
    <row r="124" spans="1:7" s="196" customFormat="1" x14ac:dyDescent="0.3">
      <c r="A124" s="196" t="s">
        <v>139</v>
      </c>
    </row>
    <row r="125" spans="1:7" s="196" customFormat="1" x14ac:dyDescent="0.3"/>
    <row r="126" spans="1:7" s="196" customFormat="1" x14ac:dyDescent="0.3"/>
    <row r="127" spans="1:7" s="196" customFormat="1" x14ac:dyDescent="0.3">
      <c r="A127" s="196" t="s">
        <v>1237</v>
      </c>
      <c r="B127" s="196" t="s">
        <v>1296</v>
      </c>
      <c r="C127" s="196" t="s">
        <v>1250</v>
      </c>
      <c r="D127" s="196" t="s">
        <v>1251</v>
      </c>
      <c r="E127" s="196" t="s">
        <v>1252</v>
      </c>
      <c r="F127" s="196" t="s">
        <v>1253</v>
      </c>
    </row>
    <row r="128" spans="1:7" s="196" customFormat="1" x14ac:dyDescent="0.3">
      <c r="A128" s="196">
        <v>2017</v>
      </c>
      <c r="B128" s="196" t="s">
        <v>110</v>
      </c>
      <c r="C128" s="175">
        <v>0.26</v>
      </c>
      <c r="D128" s="175">
        <v>0.41</v>
      </c>
      <c r="E128" s="175">
        <v>0.21</v>
      </c>
      <c r="F128" s="175">
        <v>0.12</v>
      </c>
    </row>
    <row r="129" spans="1:6" s="196" customFormat="1" x14ac:dyDescent="0.3">
      <c r="A129" s="196">
        <v>2017</v>
      </c>
      <c r="B129" s="196" t="s">
        <v>108</v>
      </c>
      <c r="C129" s="175">
        <v>0.24</v>
      </c>
      <c r="D129" s="175">
        <v>0.31</v>
      </c>
      <c r="E129" s="175">
        <v>0.3</v>
      </c>
      <c r="F129" s="175">
        <v>0.15</v>
      </c>
    </row>
    <row r="130" spans="1:6" s="196" customFormat="1" x14ac:dyDescent="0.3"/>
    <row r="131" spans="1:6" s="196" customFormat="1" x14ac:dyDescent="0.3"/>
    <row r="132" spans="1:6" s="196" customFormat="1" x14ac:dyDescent="0.3"/>
    <row r="133" spans="1:6" s="196" customFormat="1" ht="21" x14ac:dyDescent="0.4">
      <c r="A133" s="16" t="s">
        <v>1258</v>
      </c>
    </row>
    <row r="134" spans="1:6" s="196" customFormat="1" x14ac:dyDescent="0.3">
      <c r="A134" s="196" t="s">
        <v>1220</v>
      </c>
    </row>
    <row r="135" spans="1:6" s="196" customFormat="1" x14ac:dyDescent="0.3">
      <c r="A135" s="196" t="s">
        <v>139</v>
      </c>
    </row>
    <row r="136" spans="1:6" s="196" customFormat="1" x14ac:dyDescent="0.3"/>
    <row r="137" spans="1:6" s="196" customFormat="1" x14ac:dyDescent="0.3">
      <c r="A137" s="196" t="s">
        <v>95</v>
      </c>
      <c r="B137" s="196" t="s">
        <v>1296</v>
      </c>
      <c r="C137" s="196" t="s">
        <v>1259</v>
      </c>
      <c r="D137" s="196" t="s">
        <v>1260</v>
      </c>
      <c r="E137" s="196" t="s">
        <v>1261</v>
      </c>
      <c r="F137" s="196" t="s">
        <v>1262</v>
      </c>
    </row>
    <row r="138" spans="1:6" s="196" customFormat="1" x14ac:dyDescent="0.3">
      <c r="A138" s="196">
        <v>2017</v>
      </c>
      <c r="B138" s="10" t="s">
        <v>110</v>
      </c>
      <c r="C138" s="196" t="s">
        <v>1239</v>
      </c>
      <c r="D138" s="175">
        <v>0.34</v>
      </c>
      <c r="E138" s="175">
        <v>0.27</v>
      </c>
      <c r="F138" s="175">
        <v>0.39</v>
      </c>
    </row>
    <row r="139" spans="1:6" s="196" customFormat="1" x14ac:dyDescent="0.3">
      <c r="A139" s="196">
        <v>2017</v>
      </c>
      <c r="B139" s="11" t="s">
        <v>108</v>
      </c>
      <c r="C139" s="196" t="s">
        <v>1239</v>
      </c>
      <c r="D139" s="175">
        <v>0.39</v>
      </c>
      <c r="E139" s="175">
        <v>0.22</v>
      </c>
      <c r="F139" s="175">
        <v>0.38</v>
      </c>
    </row>
    <row r="140" spans="1:6" s="196" customFormat="1" x14ac:dyDescent="0.3">
      <c r="A140" s="196">
        <v>2017</v>
      </c>
      <c r="B140" s="10" t="s">
        <v>110</v>
      </c>
      <c r="C140" s="196" t="s">
        <v>1238</v>
      </c>
      <c r="D140" s="175">
        <v>0.24</v>
      </c>
      <c r="E140" s="175">
        <v>0.32</v>
      </c>
      <c r="F140" s="175">
        <v>0.44</v>
      </c>
    </row>
    <row r="141" spans="1:6" s="196" customFormat="1" x14ac:dyDescent="0.3">
      <c r="A141" s="196">
        <v>2017</v>
      </c>
      <c r="B141" s="11" t="s">
        <v>108</v>
      </c>
      <c r="C141" s="196" t="s">
        <v>1238</v>
      </c>
      <c r="D141" s="175">
        <v>0.23</v>
      </c>
      <c r="E141" s="175">
        <v>0.26</v>
      </c>
      <c r="F141" s="175">
        <v>0.52</v>
      </c>
    </row>
    <row r="142" spans="1:6" s="196" customFormat="1" x14ac:dyDescent="0.3"/>
    <row r="143" spans="1:6" s="196" customFormat="1" x14ac:dyDescent="0.3"/>
    <row r="144" spans="1:6" s="196" customFormat="1" x14ac:dyDescent="0.3"/>
    <row r="148" spans="1:5" ht="21" x14ac:dyDescent="0.4">
      <c r="A148" s="16" t="s">
        <v>1226</v>
      </c>
    </row>
    <row r="149" spans="1:5" s="196" customFormat="1" x14ac:dyDescent="0.3">
      <c r="A149" s="196" t="s">
        <v>1220</v>
      </c>
    </row>
    <row r="150" spans="1:5" s="196" customFormat="1" x14ac:dyDescent="0.3">
      <c r="A150" s="196" t="s">
        <v>139</v>
      </c>
    </row>
    <row r="151" spans="1:5" s="196" customFormat="1" x14ac:dyDescent="0.3"/>
    <row r="152" spans="1:5" x14ac:dyDescent="0.3">
      <c r="A152" t="s">
        <v>95</v>
      </c>
      <c r="B152" t="s">
        <v>1296</v>
      </c>
      <c r="C152" t="s">
        <v>1227</v>
      </c>
      <c r="D152" t="s">
        <v>961</v>
      </c>
      <c r="E152" t="s">
        <v>962</v>
      </c>
    </row>
    <row r="153" spans="1:5" x14ac:dyDescent="0.3">
      <c r="A153">
        <v>2017</v>
      </c>
      <c r="B153" s="196" t="s">
        <v>110</v>
      </c>
      <c r="C153" t="s">
        <v>1228</v>
      </c>
      <c r="D153" s="175">
        <v>0.25</v>
      </c>
      <c r="E153" s="175">
        <v>0.56000000000000005</v>
      </c>
    </row>
    <row r="154" spans="1:5" x14ac:dyDescent="0.3">
      <c r="A154" s="196">
        <v>2017</v>
      </c>
      <c r="B154" s="196" t="s">
        <v>108</v>
      </c>
      <c r="C154" s="196" t="s">
        <v>1228</v>
      </c>
      <c r="D154" s="175">
        <v>0.24</v>
      </c>
      <c r="E154" s="175">
        <v>0.64</v>
      </c>
    </row>
    <row r="155" spans="1:5" x14ac:dyDescent="0.3">
      <c r="A155" s="196">
        <v>2017</v>
      </c>
      <c r="B155" s="196" t="s">
        <v>110</v>
      </c>
      <c r="C155" t="s">
        <v>1230</v>
      </c>
      <c r="D155" s="175">
        <v>0.27</v>
      </c>
      <c r="E155" s="175">
        <v>0.46</v>
      </c>
    </row>
    <row r="156" spans="1:5" x14ac:dyDescent="0.3">
      <c r="A156" s="196">
        <v>2017</v>
      </c>
      <c r="B156" s="196" t="s">
        <v>108</v>
      </c>
      <c r="C156" s="196" t="s">
        <v>1230</v>
      </c>
      <c r="D156" s="175">
        <v>0.36</v>
      </c>
      <c r="E156" s="175">
        <v>0.42</v>
      </c>
    </row>
    <row r="157" spans="1:5" s="196" customFormat="1" x14ac:dyDescent="0.3">
      <c r="A157" s="196">
        <v>2017</v>
      </c>
      <c r="B157" s="196" t="s">
        <v>110</v>
      </c>
      <c r="C157" s="196" t="s">
        <v>1231</v>
      </c>
      <c r="D157" s="175">
        <v>0.27</v>
      </c>
      <c r="E157" s="175">
        <v>0.47</v>
      </c>
    </row>
    <row r="158" spans="1:5" s="196" customFormat="1" x14ac:dyDescent="0.3">
      <c r="A158" s="196">
        <v>2017</v>
      </c>
      <c r="B158" s="196" t="s">
        <v>108</v>
      </c>
      <c r="C158" s="196" t="s">
        <v>1231</v>
      </c>
      <c r="D158" s="175">
        <v>0.32</v>
      </c>
      <c r="E158" s="175">
        <v>0.44</v>
      </c>
    </row>
    <row r="159" spans="1:5" x14ac:dyDescent="0.3">
      <c r="A159" s="196">
        <v>2017</v>
      </c>
      <c r="B159" s="196" t="s">
        <v>110</v>
      </c>
      <c r="C159" s="196" t="s">
        <v>1232</v>
      </c>
      <c r="D159" s="175">
        <v>0.28999999999999998</v>
      </c>
      <c r="E159" s="175">
        <v>0.46</v>
      </c>
    </row>
    <row r="160" spans="1:5" x14ac:dyDescent="0.3">
      <c r="A160" s="196">
        <v>2017</v>
      </c>
      <c r="B160" s="196" t="s">
        <v>108</v>
      </c>
      <c r="C160" s="196" t="s">
        <v>1232</v>
      </c>
      <c r="D160" s="175">
        <v>0.28999999999999998</v>
      </c>
      <c r="E160" s="175">
        <v>0.48</v>
      </c>
    </row>
    <row r="161" spans="1:5" x14ac:dyDescent="0.3">
      <c r="A161" s="196">
        <v>2017</v>
      </c>
      <c r="B161" s="196" t="s">
        <v>110</v>
      </c>
      <c r="C161" t="s">
        <v>1229</v>
      </c>
      <c r="D161" s="175">
        <v>0.24</v>
      </c>
      <c r="E161" s="175">
        <v>0.55000000000000004</v>
      </c>
    </row>
    <row r="162" spans="1:5" x14ac:dyDescent="0.3">
      <c r="A162" s="196">
        <v>2017</v>
      </c>
      <c r="B162" s="196" t="s">
        <v>108</v>
      </c>
      <c r="C162" s="196" t="s">
        <v>1229</v>
      </c>
      <c r="D162" s="175">
        <v>0.27</v>
      </c>
      <c r="E162" s="175">
        <v>0.53</v>
      </c>
    </row>
    <row r="168" spans="1:5" ht="21" x14ac:dyDescent="0.4">
      <c r="A168" s="16" t="s">
        <v>1233</v>
      </c>
    </row>
    <row r="169" spans="1:5" x14ac:dyDescent="0.3">
      <c r="A169" s="196" t="s">
        <v>1220</v>
      </c>
      <c r="B169" s="196"/>
      <c r="C169" s="196"/>
    </row>
    <row r="170" spans="1:5" x14ac:dyDescent="0.3">
      <c r="A170" s="196" t="s">
        <v>139</v>
      </c>
      <c r="B170" s="196"/>
      <c r="C170" s="196"/>
    </row>
    <row r="172" spans="1:5" x14ac:dyDescent="0.3">
      <c r="A172" s="196" t="s">
        <v>95</v>
      </c>
      <c r="B172" s="196" t="s">
        <v>1296</v>
      </c>
      <c r="C172" s="196" t="s">
        <v>1234</v>
      </c>
      <c r="D172" s="196" t="s">
        <v>961</v>
      </c>
      <c r="E172" s="196" t="s">
        <v>962</v>
      </c>
    </row>
    <row r="173" spans="1:5" x14ac:dyDescent="0.3">
      <c r="A173" s="196">
        <v>2017</v>
      </c>
      <c r="B173" s="196" t="s">
        <v>110</v>
      </c>
      <c r="C173" s="196" t="s">
        <v>1235</v>
      </c>
      <c r="D173" s="175">
        <v>0.24</v>
      </c>
      <c r="E173" s="175">
        <v>0.54</v>
      </c>
    </row>
    <row r="174" spans="1:5" x14ac:dyDescent="0.3">
      <c r="A174" s="196">
        <v>2017</v>
      </c>
      <c r="B174" s="196" t="s">
        <v>108</v>
      </c>
      <c r="C174" s="196" t="s">
        <v>1235</v>
      </c>
      <c r="D174" s="175">
        <v>0.28000000000000003</v>
      </c>
      <c r="E174" s="175">
        <v>0.52</v>
      </c>
    </row>
    <row r="175" spans="1:5" x14ac:dyDescent="0.3">
      <c r="A175" s="196">
        <v>2017</v>
      </c>
      <c r="B175" s="196" t="s">
        <v>110</v>
      </c>
      <c r="C175" s="196" t="s">
        <v>1236</v>
      </c>
      <c r="D175" s="175">
        <v>0.4</v>
      </c>
      <c r="E175" s="175">
        <v>0.34</v>
      </c>
    </row>
    <row r="176" spans="1:5" x14ac:dyDescent="0.3">
      <c r="A176" s="196">
        <v>2017</v>
      </c>
      <c r="B176" s="196" t="s">
        <v>108</v>
      </c>
      <c r="C176" s="196" t="s">
        <v>1236</v>
      </c>
      <c r="D176" s="175">
        <v>0.42</v>
      </c>
      <c r="E176" s="175">
        <v>0.33</v>
      </c>
    </row>
    <row r="177" spans="1:5" x14ac:dyDescent="0.3">
      <c r="A177" s="196"/>
      <c r="B177" s="196"/>
      <c r="C177" s="196"/>
      <c r="D177" s="175"/>
      <c r="E177" s="175"/>
    </row>
    <row r="178" spans="1:5" x14ac:dyDescent="0.3">
      <c r="A178" s="196"/>
      <c r="B178" s="196"/>
      <c r="C178" s="196"/>
      <c r="D178" s="175"/>
      <c r="E178" s="175"/>
    </row>
    <row r="179" spans="1:5" x14ac:dyDescent="0.3">
      <c r="A179" s="196"/>
      <c r="B179" s="196"/>
      <c r="C179" s="196"/>
      <c r="D179" s="175"/>
      <c r="E179" s="175"/>
    </row>
    <row r="180" spans="1:5" x14ac:dyDescent="0.3">
      <c r="A180" s="196"/>
      <c r="B180" s="196"/>
      <c r="C180" s="196"/>
      <c r="D180" s="175"/>
      <c r="E180" s="175"/>
    </row>
    <row r="181" spans="1:5" ht="21" x14ac:dyDescent="0.4">
      <c r="A181" s="16" t="s">
        <v>1276</v>
      </c>
      <c r="B181" s="196"/>
      <c r="C181" s="196"/>
      <c r="D181" s="175"/>
      <c r="E181" s="175"/>
    </row>
    <row r="182" spans="1:5" x14ac:dyDescent="0.3">
      <c r="A182" s="196" t="s">
        <v>1267</v>
      </c>
      <c r="B182" s="196"/>
      <c r="C182" s="196"/>
      <c r="D182" s="175"/>
      <c r="E182" s="175"/>
    </row>
    <row r="183" spans="1:5" x14ac:dyDescent="0.3">
      <c r="A183" s="196" t="s">
        <v>139</v>
      </c>
      <c r="B183" s="196"/>
      <c r="C183" s="196"/>
    </row>
    <row r="186" spans="1:5" x14ac:dyDescent="0.3">
      <c r="A186" s="196" t="s">
        <v>95</v>
      </c>
      <c r="B186" s="196" t="s">
        <v>1296</v>
      </c>
      <c r="C186" s="196" t="s">
        <v>1277</v>
      </c>
      <c r="D186" s="196" t="s">
        <v>961</v>
      </c>
      <c r="E186" s="196" t="s">
        <v>962</v>
      </c>
    </row>
    <row r="187" spans="1:5" x14ac:dyDescent="0.3">
      <c r="A187" s="196">
        <v>2017</v>
      </c>
      <c r="B187" s="196" t="s">
        <v>110</v>
      </c>
      <c r="C187" s="196" t="s">
        <v>1278</v>
      </c>
      <c r="D187" s="175">
        <v>0.21</v>
      </c>
      <c r="E187" s="175">
        <v>0.61</v>
      </c>
    </row>
    <row r="188" spans="1:5" x14ac:dyDescent="0.3">
      <c r="A188" s="196">
        <v>2017</v>
      </c>
      <c r="B188" s="196" t="s">
        <v>108</v>
      </c>
      <c r="C188" s="196" t="s">
        <v>1278</v>
      </c>
      <c r="D188" s="175">
        <v>0.2</v>
      </c>
      <c r="E188" s="175">
        <v>0.57999999999999996</v>
      </c>
    </row>
    <row r="189" spans="1:5" x14ac:dyDescent="0.3">
      <c r="A189" s="196">
        <v>2017</v>
      </c>
      <c r="B189" s="196" t="s">
        <v>110</v>
      </c>
      <c r="C189" s="196" t="s">
        <v>1279</v>
      </c>
      <c r="D189" s="175">
        <v>0.09</v>
      </c>
      <c r="E189" s="175">
        <v>0.78</v>
      </c>
    </row>
    <row r="190" spans="1:5" x14ac:dyDescent="0.3">
      <c r="A190" s="196">
        <v>2017</v>
      </c>
      <c r="B190" s="196" t="s">
        <v>108</v>
      </c>
      <c r="C190" s="196" t="s">
        <v>1279</v>
      </c>
      <c r="D190" s="175">
        <v>0.06</v>
      </c>
      <c r="E190" s="175">
        <v>0.81</v>
      </c>
    </row>
    <row r="191" spans="1:5" x14ac:dyDescent="0.3">
      <c r="A191" s="196">
        <v>2017</v>
      </c>
      <c r="B191" s="196" t="s">
        <v>110</v>
      </c>
      <c r="C191" s="196" t="s">
        <v>1280</v>
      </c>
      <c r="D191" s="175">
        <v>0.15</v>
      </c>
      <c r="E191" s="175">
        <v>0.63</v>
      </c>
    </row>
    <row r="192" spans="1:5" x14ac:dyDescent="0.3">
      <c r="A192" s="196">
        <v>2017</v>
      </c>
      <c r="B192" s="196" t="s">
        <v>108</v>
      </c>
      <c r="C192" s="196" t="s">
        <v>1280</v>
      </c>
      <c r="D192" s="175">
        <v>0.11</v>
      </c>
      <c r="E192" s="175">
        <v>0.68</v>
      </c>
    </row>
    <row r="197" spans="1:6" ht="21" x14ac:dyDescent="0.4">
      <c r="A197" s="16" t="s">
        <v>1297</v>
      </c>
      <c r="B197" s="196"/>
      <c r="C197" s="196"/>
    </row>
    <row r="198" spans="1:6" x14ac:dyDescent="0.3">
      <c r="A198" s="196" t="s">
        <v>1267</v>
      </c>
      <c r="B198" s="196"/>
      <c r="C198" s="196"/>
    </row>
    <row r="199" spans="1:6" x14ac:dyDescent="0.3">
      <c r="A199" s="196" t="s">
        <v>139</v>
      </c>
      <c r="B199" s="196"/>
      <c r="C199" s="196"/>
    </row>
    <row r="200" spans="1:6" x14ac:dyDescent="0.3">
      <c r="A200" s="196"/>
      <c r="B200" s="196"/>
      <c r="C200" s="196"/>
    </row>
    <row r="201" spans="1:6" s="196" customFormat="1" x14ac:dyDescent="0.3">
      <c r="A201" s="196" t="s">
        <v>95</v>
      </c>
      <c r="B201" s="196" t="s">
        <v>117</v>
      </c>
      <c r="C201" s="196" t="s">
        <v>1295</v>
      </c>
      <c r="D201" s="196" t="s">
        <v>1284</v>
      </c>
      <c r="E201" s="196" t="s">
        <v>1285</v>
      </c>
      <c r="F201" s="196" t="s">
        <v>1286</v>
      </c>
    </row>
    <row r="202" spans="1:6" s="196" customFormat="1" x14ac:dyDescent="0.3">
      <c r="A202" s="196">
        <v>2017</v>
      </c>
      <c r="B202" s="196" t="s">
        <v>110</v>
      </c>
      <c r="C202" s="196" t="s">
        <v>1281</v>
      </c>
      <c r="D202" s="175">
        <v>0.87</v>
      </c>
      <c r="E202" s="175">
        <v>0.11</v>
      </c>
      <c r="F202" s="175">
        <v>0.03</v>
      </c>
    </row>
    <row r="203" spans="1:6" s="196" customFormat="1" x14ac:dyDescent="0.3">
      <c r="A203" s="196">
        <v>2017</v>
      </c>
      <c r="B203" s="196" t="s">
        <v>108</v>
      </c>
      <c r="C203" s="196" t="s">
        <v>1281</v>
      </c>
      <c r="D203" s="175">
        <v>0.83</v>
      </c>
      <c r="E203" s="175">
        <v>0.14000000000000001</v>
      </c>
      <c r="F203" s="175">
        <v>0.04</v>
      </c>
    </row>
    <row r="204" spans="1:6" s="196" customFormat="1" x14ac:dyDescent="0.3">
      <c r="A204" s="196">
        <v>2017</v>
      </c>
      <c r="B204" s="196" t="s">
        <v>110</v>
      </c>
      <c r="C204" s="196" t="s">
        <v>1282</v>
      </c>
      <c r="D204" s="175">
        <v>0.8</v>
      </c>
      <c r="E204" s="175">
        <v>0.17</v>
      </c>
      <c r="F204" s="175">
        <v>0.03</v>
      </c>
    </row>
    <row r="205" spans="1:6" s="196" customFormat="1" x14ac:dyDescent="0.3">
      <c r="A205" s="196">
        <v>2017</v>
      </c>
      <c r="B205" s="196" t="s">
        <v>108</v>
      </c>
      <c r="C205" s="196" t="s">
        <v>1282</v>
      </c>
      <c r="D205" s="175">
        <v>0.75</v>
      </c>
      <c r="E205" s="175">
        <v>0.2</v>
      </c>
      <c r="F205" s="175">
        <v>0.05</v>
      </c>
    </row>
    <row r="206" spans="1:6" s="196" customFormat="1" x14ac:dyDescent="0.3">
      <c r="A206" s="196">
        <v>2017</v>
      </c>
      <c r="B206" s="196" t="s">
        <v>110</v>
      </c>
      <c r="C206" t="s">
        <v>1283</v>
      </c>
      <c r="D206" s="175">
        <v>0.23</v>
      </c>
      <c r="E206" s="265">
        <v>0.59</v>
      </c>
      <c r="F206" s="175">
        <v>0.18</v>
      </c>
    </row>
    <row r="207" spans="1:6" s="196" customFormat="1" x14ac:dyDescent="0.3">
      <c r="A207" s="196">
        <v>2017</v>
      </c>
      <c r="B207" s="196" t="s">
        <v>108</v>
      </c>
      <c r="C207" s="196" t="s">
        <v>1283</v>
      </c>
      <c r="D207" s="175">
        <v>0.17</v>
      </c>
      <c r="E207" s="265">
        <v>0.61</v>
      </c>
      <c r="F207" s="175">
        <v>0.22</v>
      </c>
    </row>
    <row r="208" spans="1:6" s="196" customFormat="1" x14ac:dyDescent="0.3">
      <c r="D208" s="175"/>
      <c r="E208" s="175"/>
      <c r="F208" s="175"/>
    </row>
    <row r="209" spans="1:6" s="196" customFormat="1" x14ac:dyDescent="0.3">
      <c r="D209" s="175"/>
      <c r="E209" s="175"/>
      <c r="F209" s="175"/>
    </row>
    <row r="210" spans="1:6" s="196" customFormat="1" x14ac:dyDescent="0.3">
      <c r="D210" s="175"/>
      <c r="E210" s="175"/>
      <c r="F210" s="175"/>
    </row>
    <row r="211" spans="1:6" s="196" customFormat="1" ht="21" x14ac:dyDescent="0.4">
      <c r="A211" s="16" t="s">
        <v>335</v>
      </c>
      <c r="D211" s="175"/>
      <c r="E211" s="175"/>
      <c r="F211" s="175"/>
    </row>
    <row r="212" spans="1:6" s="196" customFormat="1" x14ac:dyDescent="0.3">
      <c r="A212" s="196" t="s">
        <v>1267</v>
      </c>
      <c r="D212" s="175"/>
      <c r="E212" s="175"/>
      <c r="F212" s="175"/>
    </row>
    <row r="213" spans="1:6" s="196" customFormat="1" x14ac:dyDescent="0.3">
      <c r="A213" s="196" t="s">
        <v>139</v>
      </c>
      <c r="D213" s="175"/>
      <c r="E213" s="175"/>
      <c r="F213" s="175"/>
    </row>
    <row r="214" spans="1:6" s="196" customFormat="1" x14ac:dyDescent="0.3"/>
    <row r="215" spans="1:6" s="196" customFormat="1" x14ac:dyDescent="0.3">
      <c r="A215" s="196" t="s">
        <v>95</v>
      </c>
      <c r="B215" s="196" t="s">
        <v>117</v>
      </c>
      <c r="C215" s="196" t="s">
        <v>335</v>
      </c>
      <c r="D215" s="196" t="s">
        <v>1285</v>
      </c>
      <c r="E215" s="196" t="s">
        <v>1298</v>
      </c>
    </row>
    <row r="216" spans="1:6" s="196" customFormat="1" x14ac:dyDescent="0.3">
      <c r="A216" s="196">
        <v>2017</v>
      </c>
      <c r="B216" s="196" t="s">
        <v>110</v>
      </c>
      <c r="C216" s="196" t="s">
        <v>1288</v>
      </c>
      <c r="D216" s="175">
        <v>0.3</v>
      </c>
      <c r="E216" s="175">
        <v>0.42</v>
      </c>
      <c r="F216" s="175"/>
    </row>
    <row r="217" spans="1:6" ht="15" hidden="1" x14ac:dyDescent="0.25">
      <c r="A217" s="196">
        <v>2017</v>
      </c>
      <c r="B217" s="196" t="s">
        <v>108</v>
      </c>
      <c r="C217" s="196" t="s">
        <v>1288</v>
      </c>
      <c r="D217" s="175">
        <v>0.34</v>
      </c>
      <c r="E217" s="175">
        <v>0.44</v>
      </c>
      <c r="F217" s="175"/>
    </row>
    <row r="218" spans="1:6" x14ac:dyDescent="0.3">
      <c r="A218" s="196">
        <v>2017</v>
      </c>
      <c r="B218" s="196" t="s">
        <v>110</v>
      </c>
      <c r="C218" s="196" t="s">
        <v>1293</v>
      </c>
      <c r="D218" s="175">
        <v>0.36</v>
      </c>
      <c r="E218" s="175">
        <v>0.27</v>
      </c>
      <c r="F218" s="175"/>
    </row>
    <row r="219" spans="1:6" ht="15" hidden="1" x14ac:dyDescent="0.25">
      <c r="A219" s="196">
        <v>2017</v>
      </c>
      <c r="B219" s="196" t="s">
        <v>108</v>
      </c>
      <c r="C219" s="196" t="s">
        <v>1287</v>
      </c>
      <c r="D219" s="175">
        <v>0.28999999999999998</v>
      </c>
      <c r="E219" s="175">
        <v>0.17</v>
      </c>
      <c r="F219" s="175"/>
    </row>
    <row r="220" spans="1:6" x14ac:dyDescent="0.3">
      <c r="A220" s="196">
        <v>2017</v>
      </c>
      <c r="B220" s="196" t="s">
        <v>110</v>
      </c>
      <c r="C220" s="196" t="s">
        <v>1290</v>
      </c>
      <c r="D220" s="175">
        <v>0.24</v>
      </c>
      <c r="E220" s="175">
        <v>0.26</v>
      </c>
      <c r="F220" s="175"/>
    </row>
    <row r="221" spans="1:6" ht="15" hidden="1" x14ac:dyDescent="0.25">
      <c r="A221" s="196">
        <v>2017</v>
      </c>
      <c r="B221" s="196" t="s">
        <v>108</v>
      </c>
      <c r="C221" s="196" t="s">
        <v>1289</v>
      </c>
      <c r="D221" s="175">
        <v>0.23</v>
      </c>
      <c r="E221" s="175">
        <v>0.27</v>
      </c>
      <c r="F221" s="175"/>
    </row>
    <row r="222" spans="1:6" x14ac:dyDescent="0.3">
      <c r="A222" s="196">
        <v>2017</v>
      </c>
      <c r="B222" s="196" t="s">
        <v>110</v>
      </c>
      <c r="C222" s="196" t="s">
        <v>1289</v>
      </c>
      <c r="D222" s="175">
        <v>0.23</v>
      </c>
      <c r="E222" s="175">
        <v>0.19</v>
      </c>
      <c r="F222" s="175"/>
    </row>
    <row r="223" spans="1:6" s="196" customFormat="1" ht="15" hidden="1" x14ac:dyDescent="0.25">
      <c r="A223" s="196">
        <v>2017</v>
      </c>
      <c r="B223" s="196" t="s">
        <v>108</v>
      </c>
      <c r="C223" s="196" t="s">
        <v>1290</v>
      </c>
      <c r="D223" s="175">
        <v>0.27</v>
      </c>
      <c r="E223" s="175">
        <v>0.28000000000000003</v>
      </c>
      <c r="F223" s="175"/>
    </row>
    <row r="224" spans="1:6" s="196" customFormat="1" x14ac:dyDescent="0.3">
      <c r="A224" s="196">
        <v>2017</v>
      </c>
      <c r="B224" s="196" t="s">
        <v>110</v>
      </c>
      <c r="C224" s="196" t="s">
        <v>1287</v>
      </c>
      <c r="D224" s="175">
        <v>0.26</v>
      </c>
      <c r="E224" s="175">
        <v>0.12</v>
      </c>
      <c r="F224" s="175"/>
    </row>
    <row r="225" spans="1:6" s="196" customFormat="1" ht="15" hidden="1" x14ac:dyDescent="0.25">
      <c r="A225" s="196">
        <v>2017</v>
      </c>
      <c r="B225" s="196" t="s">
        <v>108</v>
      </c>
      <c r="C225" s="196" t="s">
        <v>1291</v>
      </c>
      <c r="D225" s="175">
        <v>0.2</v>
      </c>
      <c r="E225" s="175">
        <v>0.08</v>
      </c>
      <c r="F225" s="175"/>
    </row>
    <row r="226" spans="1:6" s="196" customFormat="1" x14ac:dyDescent="0.3">
      <c r="A226" s="196">
        <v>2017</v>
      </c>
      <c r="B226" s="196" t="s">
        <v>110</v>
      </c>
      <c r="C226" s="196" t="s">
        <v>1294</v>
      </c>
      <c r="D226" s="175">
        <v>0.22</v>
      </c>
      <c r="E226" s="175">
        <v>0.11</v>
      </c>
      <c r="F226" s="175"/>
    </row>
    <row r="227" spans="1:6" s="196" customFormat="1" ht="15" hidden="1" x14ac:dyDescent="0.25">
      <c r="A227" s="196">
        <v>2017</v>
      </c>
      <c r="B227" s="196" t="s">
        <v>108</v>
      </c>
      <c r="C227" s="196" t="s">
        <v>1292</v>
      </c>
      <c r="D227" s="175">
        <v>0.06</v>
      </c>
      <c r="E227" s="175">
        <v>0.05</v>
      </c>
      <c r="F227" s="175"/>
    </row>
    <row r="228" spans="1:6" x14ac:dyDescent="0.3">
      <c r="A228" s="196">
        <v>2017</v>
      </c>
      <c r="B228" s="196" t="s">
        <v>110</v>
      </c>
      <c r="C228" s="196" t="s">
        <v>1292</v>
      </c>
      <c r="D228" s="175">
        <v>0.05</v>
      </c>
      <c r="E228" s="175">
        <v>0.06</v>
      </c>
      <c r="F228" s="175"/>
    </row>
    <row r="229" spans="1:6" ht="15" hidden="1" x14ac:dyDescent="0.25">
      <c r="A229" s="196">
        <v>2017</v>
      </c>
      <c r="B229" s="196" t="s">
        <v>108</v>
      </c>
      <c r="C229" s="196" t="s">
        <v>1293</v>
      </c>
      <c r="D229" s="175">
        <v>0.34</v>
      </c>
      <c r="E229" s="175">
        <v>0.35</v>
      </c>
      <c r="F229" s="175"/>
    </row>
    <row r="230" spans="1:6" x14ac:dyDescent="0.3">
      <c r="A230" s="196">
        <v>2017</v>
      </c>
      <c r="B230" s="196" t="s">
        <v>110</v>
      </c>
      <c r="C230" t="s">
        <v>1291</v>
      </c>
      <c r="D230" s="175">
        <v>0.22</v>
      </c>
      <c r="E230" s="175">
        <v>0.05</v>
      </c>
      <c r="F230" s="175"/>
    </row>
    <row r="231" spans="1:6" ht="15" hidden="1" x14ac:dyDescent="0.25">
      <c r="A231" s="196">
        <v>2017</v>
      </c>
      <c r="B231" s="196" t="s">
        <v>108</v>
      </c>
      <c r="C231" s="196" t="s">
        <v>1294</v>
      </c>
      <c r="D231" s="175">
        <v>0.24</v>
      </c>
      <c r="E231" s="175">
        <v>0.17</v>
      </c>
      <c r="F231" s="175"/>
    </row>
    <row r="232" spans="1:6" x14ac:dyDescent="0.3">
      <c r="D232" s="175"/>
      <c r="E232" s="265"/>
      <c r="F232" s="175"/>
    </row>
    <row r="233" spans="1:6" x14ac:dyDescent="0.3">
      <c r="D233" s="175"/>
      <c r="E233" s="265"/>
      <c r="F233" s="175"/>
    </row>
    <row r="234" spans="1:6" x14ac:dyDescent="0.3">
      <c r="A234" s="196"/>
      <c r="B234" s="196"/>
      <c r="C234" s="196"/>
      <c r="D234" s="196"/>
      <c r="E234" s="196"/>
      <c r="F234" s="196"/>
    </row>
    <row r="235" spans="1:6" x14ac:dyDescent="0.3">
      <c r="A235" s="196"/>
      <c r="B235" s="196"/>
      <c r="C235" s="196"/>
      <c r="D235" s="196"/>
      <c r="E235" s="196"/>
      <c r="F235" s="196"/>
    </row>
    <row r="236" spans="1:6" x14ac:dyDescent="0.3">
      <c r="A236" s="196"/>
      <c r="B236" s="196"/>
      <c r="C236" s="196"/>
      <c r="D236" s="196"/>
      <c r="E236" s="196"/>
      <c r="F236" s="196"/>
    </row>
    <row r="237" spans="1:6" x14ac:dyDescent="0.3">
      <c r="A237" s="196"/>
      <c r="B237" s="196"/>
      <c r="C237" s="196"/>
      <c r="D237" s="196"/>
      <c r="E237" s="196"/>
      <c r="F237" s="196"/>
    </row>
    <row r="238" spans="1:6" x14ac:dyDescent="0.3">
      <c r="A238" s="23"/>
      <c r="B238" s="23"/>
      <c r="C238" s="23"/>
    </row>
    <row r="239" spans="1:6" x14ac:dyDescent="0.3">
      <c r="A239" s="23"/>
      <c r="B239" s="23"/>
      <c r="C239" s="23"/>
    </row>
    <row r="241" spans="1:5" ht="21" x14ac:dyDescent="0.4">
      <c r="A241" s="16" t="s">
        <v>1272</v>
      </c>
    </row>
    <row r="242" spans="1:5" x14ac:dyDescent="0.3">
      <c r="A242" t="s">
        <v>1271</v>
      </c>
    </row>
    <row r="243" spans="1:5" x14ac:dyDescent="0.3">
      <c r="A243" t="s">
        <v>139</v>
      </c>
    </row>
    <row r="245" spans="1:5" x14ac:dyDescent="0.3">
      <c r="A245" s="196" t="s">
        <v>95</v>
      </c>
      <c r="B245" s="196" t="s">
        <v>1296</v>
      </c>
      <c r="C245" s="196" t="s">
        <v>1273</v>
      </c>
      <c r="D245" s="196" t="s">
        <v>961</v>
      </c>
      <c r="E245" s="196" t="s">
        <v>962</v>
      </c>
    </row>
    <row r="246" spans="1:5" x14ac:dyDescent="0.3">
      <c r="A246" s="196">
        <v>2017</v>
      </c>
      <c r="B246" s="196" t="s">
        <v>110</v>
      </c>
      <c r="C246" s="196" t="s">
        <v>1274</v>
      </c>
      <c r="D246" s="175">
        <v>0.09</v>
      </c>
      <c r="E246" s="175">
        <v>0.77</v>
      </c>
    </row>
    <row r="247" spans="1:5" x14ac:dyDescent="0.3">
      <c r="A247" s="196">
        <v>2017</v>
      </c>
      <c r="B247" s="196" t="s">
        <v>108</v>
      </c>
      <c r="C247" s="196" t="s">
        <v>1274</v>
      </c>
      <c r="D247" s="175">
        <v>0.09</v>
      </c>
      <c r="E247" s="175">
        <v>0.76</v>
      </c>
    </row>
    <row r="248" spans="1:5" x14ac:dyDescent="0.3">
      <c r="A248" s="196">
        <v>2017</v>
      </c>
      <c r="B248" s="196" t="s">
        <v>110</v>
      </c>
      <c r="C248" s="196" t="s">
        <v>1275</v>
      </c>
      <c r="D248" s="175">
        <v>0.1</v>
      </c>
      <c r="E248" s="175">
        <v>0.63</v>
      </c>
    </row>
    <row r="249" spans="1:5" x14ac:dyDescent="0.3">
      <c r="A249" s="196">
        <v>2017</v>
      </c>
      <c r="B249" s="196" t="s">
        <v>108</v>
      </c>
      <c r="C249" s="196" t="s">
        <v>1275</v>
      </c>
      <c r="D249" s="175">
        <v>0.09</v>
      </c>
      <c r="E249" s="175">
        <v>0.69</v>
      </c>
    </row>
    <row r="257" spans="1:6" ht="21" x14ac:dyDescent="0.4">
      <c r="A257" s="16" t="s">
        <v>1352</v>
      </c>
    </row>
    <row r="258" spans="1:6" x14ac:dyDescent="0.3">
      <c r="A258" s="196" t="s">
        <v>1353</v>
      </c>
    </row>
    <row r="259" spans="1:6" x14ac:dyDescent="0.3">
      <c r="A259" s="196" t="s">
        <v>139</v>
      </c>
    </row>
    <row r="261" spans="1:6" x14ac:dyDescent="0.3">
      <c r="A261" t="s">
        <v>95</v>
      </c>
      <c r="B261" t="s">
        <v>117</v>
      </c>
      <c r="C261" t="s">
        <v>1354</v>
      </c>
      <c r="D261" t="s">
        <v>1359</v>
      </c>
      <c r="E261" s="196" t="s">
        <v>952</v>
      </c>
      <c r="F261" t="s">
        <v>1360</v>
      </c>
    </row>
    <row r="262" spans="1:6" x14ac:dyDescent="0.3">
      <c r="A262">
        <v>2017</v>
      </c>
      <c r="B262" t="s">
        <v>110</v>
      </c>
      <c r="C262" t="s">
        <v>1358</v>
      </c>
      <c r="D262" s="175">
        <v>0.2</v>
      </c>
      <c r="E262" s="175">
        <v>0.48</v>
      </c>
      <c r="F262" s="175">
        <v>0.32</v>
      </c>
    </row>
    <row r="263" spans="1:6" x14ac:dyDescent="0.3">
      <c r="A263" s="196">
        <v>2017</v>
      </c>
      <c r="B263" t="s">
        <v>1218</v>
      </c>
      <c r="C263" s="196" t="s">
        <v>1358</v>
      </c>
      <c r="D263" s="175">
        <v>0.2</v>
      </c>
      <c r="E263" s="175">
        <v>0.45</v>
      </c>
      <c r="F263" s="175">
        <v>0.35</v>
      </c>
    </row>
    <row r="264" spans="1:6" x14ac:dyDescent="0.3">
      <c r="A264" s="196">
        <v>2017</v>
      </c>
      <c r="B264" s="196" t="s">
        <v>110</v>
      </c>
      <c r="C264" t="s">
        <v>1355</v>
      </c>
      <c r="D264" s="175">
        <v>0.14000000000000001</v>
      </c>
      <c r="E264" s="175">
        <v>0.34</v>
      </c>
      <c r="F264" s="175">
        <v>0.52</v>
      </c>
    </row>
    <row r="265" spans="1:6" x14ac:dyDescent="0.3">
      <c r="A265" s="196">
        <v>2017</v>
      </c>
      <c r="B265" s="196" t="s">
        <v>1218</v>
      </c>
      <c r="C265" s="196" t="s">
        <v>1355</v>
      </c>
      <c r="D265" s="175">
        <v>0.15</v>
      </c>
      <c r="E265" s="175">
        <v>0.38</v>
      </c>
      <c r="F265" s="175">
        <v>0.47</v>
      </c>
    </row>
    <row r="266" spans="1:6" x14ac:dyDescent="0.3">
      <c r="A266" s="196">
        <v>2017</v>
      </c>
      <c r="B266" s="196" t="s">
        <v>110</v>
      </c>
      <c r="C266" t="s">
        <v>1356</v>
      </c>
      <c r="D266" s="175">
        <v>0.37</v>
      </c>
      <c r="E266" s="175">
        <v>0.41</v>
      </c>
      <c r="F266" s="175">
        <v>0.21</v>
      </c>
    </row>
    <row r="267" spans="1:6" x14ac:dyDescent="0.3">
      <c r="A267" s="196">
        <v>2017</v>
      </c>
      <c r="B267" s="196" t="s">
        <v>1218</v>
      </c>
      <c r="C267" s="196" t="s">
        <v>1356</v>
      </c>
      <c r="D267" s="175">
        <v>0.33</v>
      </c>
      <c r="E267" s="175">
        <v>0.45</v>
      </c>
      <c r="F267" s="175">
        <v>0.22</v>
      </c>
    </row>
    <row r="268" spans="1:6" x14ac:dyDescent="0.3">
      <c r="A268" s="196">
        <v>2017</v>
      </c>
      <c r="B268" s="196" t="s">
        <v>110</v>
      </c>
      <c r="C268" t="s">
        <v>1357</v>
      </c>
      <c r="D268" s="175">
        <v>0.42</v>
      </c>
      <c r="E268" s="175">
        <v>0.43</v>
      </c>
      <c r="F268" s="175">
        <v>0.15</v>
      </c>
    </row>
    <row r="269" spans="1:6" x14ac:dyDescent="0.3">
      <c r="A269" s="196">
        <v>2017</v>
      </c>
      <c r="B269" s="196" t="s">
        <v>1218</v>
      </c>
      <c r="C269" s="196" t="s">
        <v>1357</v>
      </c>
      <c r="D269" s="175">
        <v>0.39</v>
      </c>
      <c r="E269" s="175">
        <v>0.44</v>
      </c>
      <c r="F269" s="175">
        <v>0.16</v>
      </c>
    </row>
    <row r="279" s="216" customFormat="1" x14ac:dyDescent="0.3"/>
  </sheetData>
  <pageMargins left="0.7" right="0.7" top="0.75" bottom="0.75" header="0.3" footer="0.3"/>
  <pageSetup paperSize="9" orientation="portrait" r:id="rId1"/>
  <ignoredErrors>
    <ignoredError sqref="H57:H58 G57" calculatedColumn="1"/>
  </ignoredErrors>
  <drawing r:id="rId2"/>
  <tableParts count="1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
  <sheetViews>
    <sheetView topLeftCell="A67" workbookViewId="0">
      <selection activeCell="A87" sqref="A87:B94"/>
    </sheetView>
  </sheetViews>
  <sheetFormatPr defaultRowHeight="14.4" x14ac:dyDescent="0.3"/>
  <cols>
    <col min="1" max="1" width="32.33203125" customWidth="1"/>
    <col min="2" max="2" width="37.44140625" customWidth="1"/>
    <col min="3" max="3" width="28.5546875" customWidth="1"/>
    <col min="4" max="4" width="18.88671875" customWidth="1"/>
    <col min="5" max="5" width="18.5546875" customWidth="1"/>
    <col min="6" max="6" width="21.88671875" customWidth="1"/>
    <col min="7" max="7" width="19.88671875" customWidth="1"/>
    <col min="8" max="8" width="18" customWidth="1"/>
    <col min="9" max="9" width="19.109375" customWidth="1"/>
    <col min="10" max="10" width="17.5546875" customWidth="1"/>
    <col min="11" max="11" width="20.44140625" customWidth="1"/>
    <col min="12" max="12" width="20.6640625" customWidth="1"/>
    <col min="13" max="13" width="19.33203125" customWidth="1"/>
    <col min="14" max="14" width="22.109375" customWidth="1"/>
    <col min="15" max="15" width="19" customWidth="1"/>
    <col min="16" max="16" width="20" customWidth="1"/>
    <col min="17" max="17" width="21.109375" customWidth="1"/>
    <col min="18" max="18" width="18.6640625" customWidth="1"/>
  </cols>
  <sheetData>
    <row r="1" spans="1:17" s="196" customFormat="1" ht="21" x14ac:dyDescent="0.35">
      <c r="A1" s="16" t="s">
        <v>922</v>
      </c>
      <c r="E1" s="16"/>
    </row>
    <row r="2" spans="1:17" s="196" customFormat="1" ht="15" x14ac:dyDescent="0.25">
      <c r="A2" s="196" t="s">
        <v>923</v>
      </c>
    </row>
    <row r="3" spans="1:17" s="196" customFormat="1" ht="15" x14ac:dyDescent="0.25">
      <c r="A3" s="196" t="s">
        <v>689</v>
      </c>
      <c r="E3" s="23"/>
    </row>
    <row r="4" spans="1:17" s="196" customFormat="1" ht="15" x14ac:dyDescent="0.25"/>
    <row r="5" spans="1:17" s="196" customFormat="1" ht="72" x14ac:dyDescent="0.3">
      <c r="A5" s="1" t="s">
        <v>95</v>
      </c>
      <c r="B5" s="1" t="s">
        <v>924</v>
      </c>
      <c r="C5" s="1" t="s">
        <v>927</v>
      </c>
      <c r="D5" s="1" t="s">
        <v>925</v>
      </c>
      <c r="E5" s="1" t="s">
        <v>928</v>
      </c>
      <c r="F5" s="1" t="s">
        <v>926</v>
      </c>
      <c r="G5" s="1" t="s">
        <v>929</v>
      </c>
      <c r="H5" s="1" t="s">
        <v>930</v>
      </c>
      <c r="I5" s="1" t="s">
        <v>931</v>
      </c>
      <c r="J5" s="1" t="s">
        <v>932</v>
      </c>
      <c r="K5" s="1" t="s">
        <v>937</v>
      </c>
      <c r="L5" s="1" t="s">
        <v>933</v>
      </c>
      <c r="M5" s="1" t="s">
        <v>936</v>
      </c>
      <c r="N5" s="1" t="s">
        <v>934</v>
      </c>
      <c r="O5" s="1" t="s">
        <v>935</v>
      </c>
      <c r="P5" s="1" t="s">
        <v>938</v>
      </c>
      <c r="Q5" s="1" t="s">
        <v>939</v>
      </c>
    </row>
    <row r="6" spans="1:17" s="196" customFormat="1" ht="15" x14ac:dyDescent="0.25">
      <c r="A6" s="196">
        <v>2005</v>
      </c>
      <c r="B6" s="200">
        <v>122.4</v>
      </c>
      <c r="C6" s="175">
        <f>B6/$B$6</f>
        <v>1</v>
      </c>
      <c r="D6" s="200">
        <v>110.7</v>
      </c>
      <c r="E6" s="175">
        <f>Tabel70[[#This Row],[Gemiddelde verkoopprijs bouwgrond per m² Vlaams gewest]]/$D$6</f>
        <v>1</v>
      </c>
      <c r="F6" s="200">
        <v>121228</v>
      </c>
      <c r="G6" s="175">
        <f>Tabel70[[#This Row],[Gemiddelde verkoopprijs appartementen Harelbeke]]/$F$6</f>
        <v>1</v>
      </c>
      <c r="H6" s="200">
        <v>142975</v>
      </c>
      <c r="I6" s="175">
        <f>Tabel70[[#This Row],[Gemiddelde verkoopprijs appartementen Vlaams gewest]]/$H$6</f>
        <v>1</v>
      </c>
      <c r="J6" s="200">
        <v>105697</v>
      </c>
      <c r="K6" s="175">
        <f>Tabel70[[#This Row],[Gemiddelde verkoopprijs gewone woonhuizen Harelbeke]]/$J$6</f>
        <v>1</v>
      </c>
      <c r="L6" s="200">
        <v>139649</v>
      </c>
      <c r="M6" s="175">
        <f>Tabel70[[#This Row],[Gemiddelde verkoopprijs gewone woonhuizen Vlaams gewest]]/$L$6</f>
        <v>1</v>
      </c>
      <c r="N6" s="200">
        <v>213871</v>
      </c>
      <c r="O6" s="175">
        <f>Tabel70[[#This Row],[Gemiddelde verkoopprijs villa''s, bungalows en landhuizen Harelbeke]]/$N$6</f>
        <v>1</v>
      </c>
      <c r="P6" s="200">
        <v>280609</v>
      </c>
      <c r="Q6" s="201">
        <f>Tabel70[[#This Row],[Gemiddelde verkoopprijs villa''s, bungalows en landhuizen Vlaams gewest]]/$P$6</f>
        <v>1</v>
      </c>
    </row>
    <row r="7" spans="1:17" s="196" customFormat="1" ht="15" x14ac:dyDescent="0.25">
      <c r="A7" s="196">
        <v>2006</v>
      </c>
      <c r="B7" s="200">
        <v>121.9</v>
      </c>
      <c r="C7" s="175">
        <f t="shared" ref="C7:C15" si="0">B7/$B$6</f>
        <v>0.99591503267973858</v>
      </c>
      <c r="D7" s="200">
        <v>120.3</v>
      </c>
      <c r="E7" s="175">
        <f>Tabel70[[#This Row],[Gemiddelde verkoopprijs bouwgrond per m² Vlaams gewest]]/$D$6</f>
        <v>1.0867208672086721</v>
      </c>
      <c r="F7" s="200">
        <v>146369</v>
      </c>
      <c r="G7" s="175">
        <f>Tabel70[[#This Row],[Gemiddelde verkoopprijs appartementen Harelbeke]]/$F$6</f>
        <v>1.2073860824232026</v>
      </c>
      <c r="H7" s="200">
        <v>159833</v>
      </c>
      <c r="I7" s="175">
        <f>Tabel70[[#This Row],[Gemiddelde verkoopprijs appartementen Vlaams gewest]]/$H$6</f>
        <v>1.1179087253016262</v>
      </c>
      <c r="J7" s="200">
        <v>119462</v>
      </c>
      <c r="K7" s="175">
        <f>Tabel70[[#This Row],[Gemiddelde verkoopprijs gewone woonhuizen Harelbeke]]/$J$6</f>
        <v>1.1302307539476049</v>
      </c>
      <c r="L7" s="200">
        <v>157347</v>
      </c>
      <c r="M7" s="175">
        <f>Tabel70[[#This Row],[Gemiddelde verkoopprijs gewone woonhuizen Vlaams gewest]]/$L$6</f>
        <v>1.1267320209954959</v>
      </c>
      <c r="N7" s="200">
        <v>235878</v>
      </c>
      <c r="O7" s="175">
        <f>Tabel70[[#This Row],[Gemiddelde verkoopprijs villa''s, bungalows en landhuizen Harelbeke]]/$N$6</f>
        <v>1.102898476184242</v>
      </c>
      <c r="P7" s="200">
        <v>302466</v>
      </c>
      <c r="Q7" s="201">
        <f>Tabel70[[#This Row],[Gemiddelde verkoopprijs villa''s, bungalows en landhuizen Vlaams gewest]]/$P$6</f>
        <v>1.0778913007066773</v>
      </c>
    </row>
    <row r="8" spans="1:17" s="196" customFormat="1" ht="15" x14ac:dyDescent="0.25">
      <c r="A8" s="196">
        <v>2007</v>
      </c>
      <c r="B8" s="200">
        <v>116.6</v>
      </c>
      <c r="C8" s="175">
        <f t="shared" si="0"/>
        <v>0.95261437908496727</v>
      </c>
      <c r="D8" s="200">
        <v>129.1</v>
      </c>
      <c r="E8" s="175">
        <f>Tabel70[[#This Row],[Gemiddelde verkoopprijs bouwgrond per m² Vlaams gewest]]/$D$6</f>
        <v>1.1662149954832881</v>
      </c>
      <c r="F8" s="200">
        <v>139371</v>
      </c>
      <c r="G8" s="175">
        <f>Tabel70[[#This Row],[Gemiddelde verkoopprijs appartementen Harelbeke]]/$F$6</f>
        <v>1.1496601445210677</v>
      </c>
      <c r="H8" s="200">
        <v>171394</v>
      </c>
      <c r="I8" s="175">
        <f>Tabel70[[#This Row],[Gemiddelde verkoopprijs appartementen Vlaams gewest]]/$H$6</f>
        <v>1.1987690155621613</v>
      </c>
      <c r="J8" s="200">
        <v>127985</v>
      </c>
      <c r="K8" s="175">
        <f>Tabel70[[#This Row],[Gemiddelde verkoopprijs gewone woonhuizen Harelbeke]]/$J$6</f>
        <v>1.2108669120221009</v>
      </c>
      <c r="L8" s="200">
        <v>172141</v>
      </c>
      <c r="M8" s="175">
        <f>Tabel70[[#This Row],[Gemiddelde verkoopprijs gewone woonhuizen Vlaams gewest]]/$L$6</f>
        <v>1.2326690488295655</v>
      </c>
      <c r="N8" s="200">
        <v>223115</v>
      </c>
      <c r="O8" s="175">
        <f>Tabel70[[#This Row],[Gemiddelde verkoopprijs villa''s, bungalows en landhuizen Harelbeke]]/$N$6</f>
        <v>1.043222316256061</v>
      </c>
      <c r="P8" s="200">
        <v>326949</v>
      </c>
      <c r="Q8" s="201">
        <f>Tabel70[[#This Row],[Gemiddelde verkoopprijs villa''s, bungalows en landhuizen Vlaams gewest]]/$P$6</f>
        <v>1.1651408187192855</v>
      </c>
    </row>
    <row r="9" spans="1:17" s="196" customFormat="1" ht="15" x14ac:dyDescent="0.25">
      <c r="A9" s="196">
        <v>2008</v>
      </c>
      <c r="B9" s="200">
        <v>109.5</v>
      </c>
      <c r="C9" s="175">
        <f t="shared" si="0"/>
        <v>0.89460784313725483</v>
      </c>
      <c r="D9" s="200">
        <v>137</v>
      </c>
      <c r="E9" s="175">
        <f>Tabel70[[#This Row],[Gemiddelde verkoopprijs bouwgrond per m² Vlaams gewest]]/$D$6</f>
        <v>1.2375790424570912</v>
      </c>
      <c r="F9" s="200">
        <v>142605</v>
      </c>
      <c r="G9" s="175">
        <f>Tabel70[[#This Row],[Gemiddelde verkoopprijs appartementen Harelbeke]]/$F$6</f>
        <v>1.1763371498333719</v>
      </c>
      <c r="H9" s="200">
        <v>177707</v>
      </c>
      <c r="I9" s="175">
        <f>Tabel70[[#This Row],[Gemiddelde verkoopprijs appartementen Vlaams gewest]]/$H$6</f>
        <v>1.242923588039867</v>
      </c>
      <c r="J9" s="200">
        <v>135304</v>
      </c>
      <c r="K9" s="175">
        <f>Tabel70[[#This Row],[Gemiddelde verkoopprijs gewone woonhuizen Harelbeke]]/$J$6</f>
        <v>1.2801120183165084</v>
      </c>
      <c r="L9" s="200">
        <v>181924</v>
      </c>
      <c r="M9" s="175">
        <f>Tabel70[[#This Row],[Gemiddelde verkoopprijs gewone woonhuizen Vlaams gewest]]/$L$6</f>
        <v>1.3027232561636675</v>
      </c>
      <c r="N9" s="200">
        <v>287341</v>
      </c>
      <c r="O9" s="175">
        <f>Tabel70[[#This Row],[Gemiddelde verkoopprijs villa''s, bungalows en landhuizen Harelbeke]]/$N$6</f>
        <v>1.3435248350641273</v>
      </c>
      <c r="P9" s="200">
        <v>335903</v>
      </c>
      <c r="Q9" s="201">
        <f>Tabel70[[#This Row],[Gemiddelde verkoopprijs villa''s, bungalows en landhuizen Vlaams gewest]]/$P$6</f>
        <v>1.1970499877053125</v>
      </c>
    </row>
    <row r="10" spans="1:17" s="196" customFormat="1" ht="15" x14ac:dyDescent="0.25">
      <c r="A10" s="196">
        <v>2009</v>
      </c>
      <c r="B10" s="200">
        <v>123</v>
      </c>
      <c r="C10" s="175">
        <f t="shared" si="0"/>
        <v>1.0049019607843137</v>
      </c>
      <c r="D10" s="200">
        <v>147.6</v>
      </c>
      <c r="E10" s="175">
        <f>Tabel70[[#This Row],[Gemiddelde verkoopprijs bouwgrond per m² Vlaams gewest]]/$D$6</f>
        <v>1.3333333333333333</v>
      </c>
      <c r="F10" s="200">
        <v>149913</v>
      </c>
      <c r="G10" s="175">
        <f>Tabel70[[#This Row],[Gemiddelde verkoopprijs appartementen Harelbeke]]/$F$6</f>
        <v>1.2366202527468901</v>
      </c>
      <c r="H10" s="200">
        <v>182450</v>
      </c>
      <c r="I10" s="175">
        <f>Tabel70[[#This Row],[Gemiddelde verkoopprijs appartementen Vlaams gewest]]/$H$6</f>
        <v>1.2760972197936702</v>
      </c>
      <c r="J10" s="200">
        <v>145103</v>
      </c>
      <c r="K10" s="175">
        <f>Tabel70[[#This Row],[Gemiddelde verkoopprijs gewone woonhuizen Harelbeke]]/$J$6</f>
        <v>1.3728204206363472</v>
      </c>
      <c r="L10" s="200">
        <v>183991</v>
      </c>
      <c r="M10" s="175">
        <f>Tabel70[[#This Row],[Gemiddelde verkoopprijs gewone woonhuizen Vlaams gewest]]/$L$6</f>
        <v>1.3175246510895173</v>
      </c>
      <c r="N10" s="200">
        <v>275666</v>
      </c>
      <c r="O10" s="175">
        <f>Tabel70[[#This Row],[Gemiddelde verkoopprijs villa''s, bungalows en landhuizen Harelbeke]]/$N$6</f>
        <v>1.2889358538558289</v>
      </c>
      <c r="P10" s="200">
        <v>320885</v>
      </c>
      <c r="Q10" s="201">
        <f>Tabel70[[#This Row],[Gemiddelde verkoopprijs villa''s, bungalows en landhuizen Vlaams gewest]]/$P$6</f>
        <v>1.1435306779183847</v>
      </c>
    </row>
    <row r="11" spans="1:17" s="196" customFormat="1" ht="15" x14ac:dyDescent="0.25">
      <c r="A11" s="196">
        <v>2010</v>
      </c>
      <c r="B11" s="200">
        <v>81.599999999999994</v>
      </c>
      <c r="C11" s="175">
        <f t="shared" si="0"/>
        <v>0.66666666666666663</v>
      </c>
      <c r="D11" s="200">
        <v>155.69999999999999</v>
      </c>
      <c r="E11" s="175">
        <f>Tabel70[[#This Row],[Gemiddelde verkoopprijs bouwgrond per m² Vlaams gewest]]/$D$6</f>
        <v>1.4065040650406502</v>
      </c>
      <c r="F11" s="200">
        <v>187955</v>
      </c>
      <c r="G11" s="175">
        <f>Tabel70[[#This Row],[Gemiddelde verkoopprijs appartementen Harelbeke]]/$F$6</f>
        <v>1.5504256442406046</v>
      </c>
      <c r="H11" s="200">
        <v>195236</v>
      </c>
      <c r="I11" s="175">
        <f>Tabel70[[#This Row],[Gemiddelde verkoopprijs appartementen Vlaams gewest]]/$H$6</f>
        <v>1.3655254415107536</v>
      </c>
      <c r="J11" s="200">
        <v>160738</v>
      </c>
      <c r="K11" s="175">
        <f>Tabel70[[#This Row],[Gemiddelde verkoopprijs gewone woonhuizen Harelbeke]]/$J$6</f>
        <v>1.5207432566676442</v>
      </c>
      <c r="L11" s="200">
        <v>192446</v>
      </c>
      <c r="M11" s="175">
        <f>Tabel70[[#This Row],[Gemiddelde verkoopprijs gewone woonhuizen Vlaams gewest]]/$L$6</f>
        <v>1.3780693023222508</v>
      </c>
      <c r="N11" s="200">
        <v>272211</v>
      </c>
      <c r="O11" s="175">
        <f>Tabel70[[#This Row],[Gemiddelde verkoopprijs villa''s, bungalows en landhuizen Harelbeke]]/$N$6</f>
        <v>1.2727812559907608</v>
      </c>
      <c r="P11" s="200">
        <v>341285</v>
      </c>
      <c r="Q11" s="201">
        <f>Tabel70[[#This Row],[Gemiddelde verkoopprijs villa''s, bungalows en landhuizen Vlaams gewest]]/$P$6</f>
        <v>1.2162297004016265</v>
      </c>
    </row>
    <row r="12" spans="1:17" s="196" customFormat="1" ht="15" x14ac:dyDescent="0.25">
      <c r="A12" s="196">
        <v>2011</v>
      </c>
      <c r="B12" s="200">
        <v>137.80000000000001</v>
      </c>
      <c r="C12" s="175">
        <f t="shared" si="0"/>
        <v>1.1258169934640523</v>
      </c>
      <c r="D12" s="200">
        <v>156.69999999999999</v>
      </c>
      <c r="E12" s="175">
        <f>Tabel70[[#This Row],[Gemiddelde verkoopprijs bouwgrond per m² Vlaams gewest]]/$D$6</f>
        <v>1.4155374887082204</v>
      </c>
      <c r="F12" s="200">
        <v>179516</v>
      </c>
      <c r="G12" s="175">
        <f>Tabel70[[#This Row],[Gemiddelde verkoopprijs appartementen Harelbeke]]/$F$6</f>
        <v>1.4808130134952322</v>
      </c>
      <c r="H12" s="200">
        <v>200331</v>
      </c>
      <c r="I12" s="175">
        <f>Tabel70[[#This Row],[Gemiddelde verkoopprijs appartementen Vlaams gewest]]/$H$6</f>
        <v>1.4011610421402343</v>
      </c>
      <c r="J12" s="200">
        <v>157179</v>
      </c>
      <c r="K12" s="175">
        <f>Tabel70[[#This Row],[Gemiddelde verkoopprijs gewone woonhuizen Harelbeke]]/$J$6</f>
        <v>1.4870715346698582</v>
      </c>
      <c r="L12" s="200">
        <v>201030</v>
      </c>
      <c r="M12" s="175">
        <f>Tabel70[[#This Row],[Gemiddelde verkoopprijs gewone woonhuizen Vlaams gewest]]/$L$6</f>
        <v>1.4395376980859154</v>
      </c>
      <c r="N12" s="200">
        <v>293009</v>
      </c>
      <c r="O12" s="175">
        <f>Tabel70[[#This Row],[Gemiddelde verkoopprijs villa''s, bungalows en landhuizen Harelbeke]]/$N$6</f>
        <v>1.3700267918511626</v>
      </c>
      <c r="P12" s="200">
        <v>351676</v>
      </c>
      <c r="Q12" s="201">
        <f>Tabel70[[#This Row],[Gemiddelde verkoopprijs villa''s, bungalows en landhuizen Vlaams gewest]]/$P$6</f>
        <v>1.2532598740596346</v>
      </c>
    </row>
    <row r="13" spans="1:17" s="196" customFormat="1" ht="15" x14ac:dyDescent="0.25">
      <c r="A13" s="196">
        <v>2012</v>
      </c>
      <c r="B13" s="200">
        <v>110.6</v>
      </c>
      <c r="C13" s="175">
        <f t="shared" si="0"/>
        <v>0.90359477124182996</v>
      </c>
      <c r="D13" s="200">
        <v>165.6</v>
      </c>
      <c r="E13" s="175">
        <f>Tabel70[[#This Row],[Gemiddelde verkoopprijs bouwgrond per m² Vlaams gewest]]/$D$6</f>
        <v>1.4959349593495934</v>
      </c>
      <c r="F13" s="200">
        <v>185937</v>
      </c>
      <c r="G13" s="175">
        <f>Tabel70[[#This Row],[Gemiddelde verkoopprijs appartementen Harelbeke]]/$F$6</f>
        <v>1.533779324908437</v>
      </c>
      <c r="H13" s="200">
        <v>206411</v>
      </c>
      <c r="I13" s="175">
        <f>Tabel70[[#This Row],[Gemiddelde verkoopprijs appartementen Vlaams gewest]]/$H$6</f>
        <v>1.4436859590837559</v>
      </c>
      <c r="J13" s="200">
        <v>161927</v>
      </c>
      <c r="K13" s="175">
        <f>Tabel70[[#This Row],[Gemiddelde verkoopprijs gewone woonhuizen Harelbeke]]/$J$6</f>
        <v>1.5319923933508046</v>
      </c>
      <c r="L13" s="200">
        <v>207811</v>
      </c>
      <c r="M13" s="175">
        <f>Tabel70[[#This Row],[Gemiddelde verkoopprijs gewone woonhuizen Vlaams gewest]]/$L$6</f>
        <v>1.4880951528474962</v>
      </c>
      <c r="N13" s="200">
        <v>299923</v>
      </c>
      <c r="O13" s="175">
        <f>Tabel70[[#This Row],[Gemiddelde verkoopprijs villa''s, bungalows en landhuizen Harelbeke]]/$N$6</f>
        <v>1.4023546904442397</v>
      </c>
      <c r="P13" s="200">
        <v>353275</v>
      </c>
      <c r="Q13" s="201">
        <f>Tabel70[[#This Row],[Gemiddelde verkoopprijs villa''s, bungalows en landhuizen Vlaams gewest]]/$P$6</f>
        <v>1.2589581944983945</v>
      </c>
    </row>
    <row r="14" spans="1:17" s="196" customFormat="1" ht="15" x14ac:dyDescent="0.25">
      <c r="A14" s="196">
        <v>2013</v>
      </c>
      <c r="B14" s="200">
        <v>142.30000000000001</v>
      </c>
      <c r="C14" s="175">
        <f t="shared" si="0"/>
        <v>1.1625816993464053</v>
      </c>
      <c r="D14" s="200">
        <v>169.1</v>
      </c>
      <c r="E14" s="175">
        <f>Tabel70[[#This Row],[Gemiddelde verkoopprijs bouwgrond per m² Vlaams gewest]]/$D$6</f>
        <v>1.5275519421860884</v>
      </c>
      <c r="F14" s="200">
        <v>184828</v>
      </c>
      <c r="G14" s="175">
        <f>Tabel70[[#This Row],[Gemiddelde verkoopprijs appartementen Harelbeke]]/$F$6</f>
        <v>1.5246312733031973</v>
      </c>
      <c r="H14" s="200">
        <v>210604</v>
      </c>
      <c r="I14" s="175">
        <f>Tabel70[[#This Row],[Gemiddelde verkoopprijs appartementen Vlaams gewest]]/$H$6</f>
        <v>1.4730127644693127</v>
      </c>
      <c r="J14" s="200">
        <v>165292</v>
      </c>
      <c r="K14" s="175">
        <f>Tabel70[[#This Row],[Gemiddelde verkoopprijs gewone woonhuizen Harelbeke]]/$J$6</f>
        <v>1.5638286800949885</v>
      </c>
      <c r="L14" s="200">
        <v>212082</v>
      </c>
      <c r="M14" s="175">
        <f>Tabel70[[#This Row],[Gemiddelde verkoopprijs gewone woonhuizen Vlaams gewest]]/$L$6</f>
        <v>1.5186789737126654</v>
      </c>
      <c r="N14" s="200">
        <v>308867</v>
      </c>
      <c r="O14" s="175">
        <f>Tabel70[[#This Row],[Gemiddelde verkoopprijs villa''s, bungalows en landhuizen Harelbeke]]/$N$6</f>
        <v>1.4441742919797449</v>
      </c>
      <c r="P14" s="200">
        <v>351670</v>
      </c>
      <c r="Q14" s="201">
        <f>Tabel70[[#This Row],[Gemiddelde verkoopprijs villa''s, bungalows en landhuizen Vlaams gewest]]/$P$6</f>
        <v>1.2532384919941983</v>
      </c>
    </row>
    <row r="15" spans="1:17" s="196" customFormat="1" ht="15" x14ac:dyDescent="0.25">
      <c r="A15" s="196">
        <v>2014</v>
      </c>
      <c r="B15" s="200">
        <v>164.2</v>
      </c>
      <c r="C15" s="175">
        <f t="shared" si="0"/>
        <v>1.3415032679738561</v>
      </c>
      <c r="D15" s="200">
        <v>179.1</v>
      </c>
      <c r="E15" s="175">
        <f>Tabel70[[#This Row],[Gemiddelde verkoopprijs bouwgrond per m² Vlaams gewest]]/$D$6</f>
        <v>1.6178861788617884</v>
      </c>
      <c r="F15" s="200">
        <v>206343</v>
      </c>
      <c r="G15" s="175">
        <f>Tabel70[[#This Row],[Gemiddelde verkoopprijs appartementen Harelbeke]]/$F$6</f>
        <v>1.7021067740126044</v>
      </c>
      <c r="H15" s="200">
        <v>213534</v>
      </c>
      <c r="I15" s="175">
        <f>Tabel70[[#This Row],[Gemiddelde verkoopprijs appartementen Vlaams gewest]]/$H$6</f>
        <v>1.4935058576674243</v>
      </c>
      <c r="J15" s="200">
        <v>172541</v>
      </c>
      <c r="K15" s="175">
        <f>Tabel70[[#This Row],[Gemiddelde verkoopprijs gewone woonhuizen Harelbeke]]/$J$6</f>
        <v>1.6324115159370653</v>
      </c>
      <c r="L15" s="200">
        <v>212558</v>
      </c>
      <c r="M15" s="175">
        <f>Tabel70[[#This Row],[Gemiddelde verkoopprijs gewone woonhuizen Vlaams gewest]]/$L$6</f>
        <v>1.522087519423698</v>
      </c>
      <c r="N15" s="200">
        <v>310898</v>
      </c>
      <c r="O15" s="175">
        <f>Tabel70[[#This Row],[Gemiddelde verkoopprijs villa''s, bungalows en landhuizen Harelbeke]]/$N$6</f>
        <v>1.4536706706379079</v>
      </c>
      <c r="P15" s="200">
        <v>355167</v>
      </c>
      <c r="Q15" s="201">
        <f>Tabel70[[#This Row],[Gemiddelde verkoopprijs villa''s, bungalows en landhuizen Vlaams gewest]]/$P$6</f>
        <v>1.2657006724659581</v>
      </c>
    </row>
    <row r="16" spans="1:17" s="23" customFormat="1" ht="15" x14ac:dyDescent="0.25"/>
    <row r="17" spans="1:6" s="23" customFormat="1" ht="15" x14ac:dyDescent="0.25"/>
    <row r="19" spans="1:6" s="203" customFormat="1" ht="21" x14ac:dyDescent="0.35">
      <c r="A19" s="202" t="s">
        <v>539</v>
      </c>
    </row>
    <row r="20" spans="1:6" s="203" customFormat="1" ht="15" x14ac:dyDescent="0.25">
      <c r="A20" s="203" t="s">
        <v>530</v>
      </c>
    </row>
    <row r="21" spans="1:6" s="203" customFormat="1" ht="15" x14ac:dyDescent="0.25">
      <c r="A21" s="203" t="s">
        <v>531</v>
      </c>
    </row>
    <row r="22" spans="1:6" s="203" customFormat="1" ht="15" x14ac:dyDescent="0.25"/>
    <row r="23" spans="1:6" s="206" customFormat="1" ht="30" x14ac:dyDescent="0.25">
      <c r="A23" s="323" t="s">
        <v>95</v>
      </c>
      <c r="B23" s="324" t="s">
        <v>529</v>
      </c>
      <c r="C23" s="325" t="s">
        <v>536</v>
      </c>
      <c r="D23" s="325" t="s">
        <v>537</v>
      </c>
    </row>
    <row r="24" spans="1:6" s="203" customFormat="1" ht="15" x14ac:dyDescent="0.25">
      <c r="A24" s="204">
        <v>2013</v>
      </c>
      <c r="B24" s="205">
        <v>3</v>
      </c>
      <c r="C24" s="326"/>
      <c r="D24" s="326"/>
      <c r="F24" s="203" t="s">
        <v>1475</v>
      </c>
    </row>
    <row r="25" spans="1:6" s="203" customFormat="1" ht="15" x14ac:dyDescent="0.25">
      <c r="A25" s="204">
        <v>2014</v>
      </c>
      <c r="B25" s="205">
        <v>14</v>
      </c>
      <c r="C25" s="326"/>
      <c r="D25" s="326"/>
      <c r="F25" s="203" t="s">
        <v>1476</v>
      </c>
    </row>
    <row r="26" spans="1:6" s="203" customFormat="1" ht="15" x14ac:dyDescent="0.25">
      <c r="A26" s="204">
        <v>2015</v>
      </c>
      <c r="B26" s="205">
        <v>48</v>
      </c>
      <c r="C26" s="326"/>
      <c r="D26" s="326"/>
      <c r="F26" s="203" t="s">
        <v>1477</v>
      </c>
    </row>
    <row r="27" spans="1:6" s="203" customFormat="1" ht="15" x14ac:dyDescent="0.25">
      <c r="A27" s="204">
        <v>2016</v>
      </c>
      <c r="B27" s="205">
        <v>37</v>
      </c>
      <c r="C27" s="326"/>
      <c r="D27" s="326"/>
      <c r="F27" s="203" t="s">
        <v>1478</v>
      </c>
    </row>
    <row r="28" spans="1:6" s="203" customFormat="1" ht="15" x14ac:dyDescent="0.25">
      <c r="A28" s="204">
        <v>2017</v>
      </c>
      <c r="B28" s="205">
        <v>42</v>
      </c>
      <c r="C28" s="326"/>
      <c r="D28" s="326"/>
      <c r="F28" s="203" t="s">
        <v>1479</v>
      </c>
    </row>
    <row r="29" spans="1:6" s="203" customFormat="1" ht="15" x14ac:dyDescent="0.25"/>
    <row r="30" spans="1:6" s="203" customFormat="1" ht="15" x14ac:dyDescent="0.25"/>
    <row r="31" spans="1:6" s="203" customFormat="1" ht="21" x14ac:dyDescent="0.35">
      <c r="A31" s="202" t="s">
        <v>1465</v>
      </c>
    </row>
    <row r="32" spans="1:6" s="203" customFormat="1" ht="15" x14ac:dyDescent="0.25">
      <c r="A32" s="203" t="s">
        <v>530</v>
      </c>
    </row>
    <row r="33" spans="1:5" s="203" customFormat="1" ht="15" x14ac:dyDescent="0.25">
      <c r="A33" s="203" t="s">
        <v>531</v>
      </c>
    </row>
    <row r="34" spans="1:5" s="203" customFormat="1" ht="15" x14ac:dyDescent="0.25"/>
    <row r="35" spans="1:5" s="203" customFormat="1" ht="45" x14ac:dyDescent="0.25">
      <c r="A35" s="216" t="s">
        <v>95</v>
      </c>
      <c r="B35" s="217" t="s">
        <v>532</v>
      </c>
      <c r="C35" s="217" t="s">
        <v>533</v>
      </c>
    </row>
    <row r="36" spans="1:5" s="203" customFormat="1" ht="15" x14ac:dyDescent="0.25">
      <c r="A36" s="203">
        <v>2013</v>
      </c>
      <c r="B36" s="207">
        <v>0</v>
      </c>
      <c r="C36" s="207">
        <v>0</v>
      </c>
    </row>
    <row r="37" spans="1:5" s="203" customFormat="1" ht="15" x14ac:dyDescent="0.25">
      <c r="A37" s="203">
        <v>2014</v>
      </c>
      <c r="B37" s="207">
        <v>7</v>
      </c>
      <c r="C37" s="207">
        <v>3</v>
      </c>
    </row>
    <row r="38" spans="1:5" s="203" customFormat="1" ht="15" x14ac:dyDescent="0.25">
      <c r="A38" s="203">
        <v>2015</v>
      </c>
      <c r="B38" s="207">
        <v>15</v>
      </c>
      <c r="C38" s="207">
        <v>12</v>
      </c>
    </row>
    <row r="39" spans="1:5" s="203" customFormat="1" ht="15" x14ac:dyDescent="0.25">
      <c r="A39" s="203">
        <v>2016</v>
      </c>
      <c r="B39" s="207">
        <v>21</v>
      </c>
      <c r="C39" s="207">
        <v>17</v>
      </c>
    </row>
    <row r="40" spans="1:5" s="203" customFormat="1" ht="15" x14ac:dyDescent="0.25">
      <c r="A40" s="203">
        <v>2017</v>
      </c>
      <c r="B40" s="207">
        <v>13</v>
      </c>
      <c r="C40" s="207">
        <v>18</v>
      </c>
    </row>
    <row r="41" spans="1:5" s="203" customFormat="1" ht="15" x14ac:dyDescent="0.25"/>
    <row r="42" spans="1:5" s="203" customFormat="1" ht="15" x14ac:dyDescent="0.25"/>
    <row r="43" spans="1:5" ht="15" x14ac:dyDescent="0.25">
      <c r="A43" s="23"/>
    </row>
    <row r="44" spans="1:5" ht="21" x14ac:dyDescent="0.35">
      <c r="A44" s="202" t="s">
        <v>1092</v>
      </c>
    </row>
    <row r="45" spans="1:5" ht="15" x14ac:dyDescent="0.25">
      <c r="A45" s="203" t="s">
        <v>1086</v>
      </c>
    </row>
    <row r="46" spans="1:5" ht="15" x14ac:dyDescent="0.25">
      <c r="A46" s="203" t="s">
        <v>531</v>
      </c>
    </row>
    <row r="48" spans="1:5" ht="15" x14ac:dyDescent="0.25">
      <c r="A48" s="196" t="s">
        <v>95</v>
      </c>
      <c r="B48" t="s">
        <v>1096</v>
      </c>
      <c r="C48" s="196" t="s">
        <v>117</v>
      </c>
      <c r="D48" t="s">
        <v>1097</v>
      </c>
      <c r="E48" t="s">
        <v>1098</v>
      </c>
    </row>
    <row r="49" spans="1:5" ht="15" x14ac:dyDescent="0.25">
      <c r="A49" s="196">
        <v>2017</v>
      </c>
      <c r="B49" t="s">
        <v>1093</v>
      </c>
      <c r="C49" s="196" t="s">
        <v>110</v>
      </c>
      <c r="D49" s="175">
        <v>0.84</v>
      </c>
      <c r="E49" s="175">
        <v>0.16</v>
      </c>
    </row>
    <row r="50" spans="1:5" ht="15" x14ac:dyDescent="0.25">
      <c r="A50" s="196">
        <v>2017</v>
      </c>
      <c r="B50" s="196" t="s">
        <v>1093</v>
      </c>
      <c r="C50" s="196" t="s">
        <v>668</v>
      </c>
      <c r="D50" s="175">
        <v>0.82</v>
      </c>
      <c r="E50" s="175">
        <v>0.18</v>
      </c>
    </row>
    <row r="51" spans="1:5" ht="15" x14ac:dyDescent="0.25">
      <c r="A51" s="196">
        <v>2017</v>
      </c>
      <c r="B51" t="s">
        <v>1095</v>
      </c>
      <c r="C51" s="196" t="s">
        <v>110</v>
      </c>
      <c r="D51" s="175">
        <v>0.88</v>
      </c>
      <c r="E51" s="175">
        <v>0.12</v>
      </c>
    </row>
    <row r="52" spans="1:5" ht="15" x14ac:dyDescent="0.25">
      <c r="A52" s="196">
        <v>2017</v>
      </c>
      <c r="B52" s="196" t="s">
        <v>1095</v>
      </c>
      <c r="C52" s="196" t="s">
        <v>668</v>
      </c>
      <c r="D52" s="175">
        <v>0.88</v>
      </c>
      <c r="E52" s="175">
        <v>0.12</v>
      </c>
    </row>
    <row r="53" spans="1:5" ht="15" x14ac:dyDescent="0.25">
      <c r="A53" s="196">
        <v>2017</v>
      </c>
      <c r="B53" s="196" t="s">
        <v>1094</v>
      </c>
      <c r="C53" s="196" t="s">
        <v>110</v>
      </c>
      <c r="D53" s="175">
        <v>0.44</v>
      </c>
      <c r="E53" s="175">
        <v>0.56000000000000005</v>
      </c>
    </row>
    <row r="54" spans="1:5" ht="15" x14ac:dyDescent="0.25">
      <c r="A54" s="196">
        <v>2017</v>
      </c>
      <c r="B54" s="196" t="s">
        <v>1094</v>
      </c>
      <c r="C54" s="196" t="s">
        <v>668</v>
      </c>
      <c r="D54" s="175">
        <v>0.53</v>
      </c>
      <c r="E54" s="175">
        <v>0.47</v>
      </c>
    </row>
    <row r="55" spans="1:5" s="196" customFormat="1" ht="15" x14ac:dyDescent="0.25">
      <c r="C55" s="175"/>
      <c r="D55" s="175"/>
    </row>
    <row r="56" spans="1:5" s="196" customFormat="1" ht="15" x14ac:dyDescent="0.25">
      <c r="C56" s="175"/>
      <c r="D56" s="175"/>
    </row>
    <row r="57" spans="1:5" s="196" customFormat="1" ht="15" x14ac:dyDescent="0.25">
      <c r="C57" s="175"/>
      <c r="D57" s="175"/>
    </row>
    <row r="59" spans="1:5" ht="21" x14ac:dyDescent="0.35">
      <c r="A59" s="202" t="s">
        <v>1188</v>
      </c>
    </row>
    <row r="60" spans="1:5" ht="15" x14ac:dyDescent="0.25">
      <c r="A60" t="s">
        <v>1026</v>
      </c>
    </row>
    <row r="61" spans="1:5" ht="15" x14ac:dyDescent="0.25">
      <c r="A61" t="s">
        <v>531</v>
      </c>
    </row>
    <row r="63" spans="1:5" ht="45" x14ac:dyDescent="0.25">
      <c r="A63" s="1" t="s">
        <v>95</v>
      </c>
      <c r="B63" s="1" t="s">
        <v>408</v>
      </c>
      <c r="C63" s="1" t="s">
        <v>534</v>
      </c>
      <c r="D63" s="1" t="s">
        <v>535</v>
      </c>
    </row>
    <row r="64" spans="1:5" ht="15" x14ac:dyDescent="0.25">
      <c r="A64">
        <v>2013</v>
      </c>
      <c r="B64" t="s">
        <v>110</v>
      </c>
      <c r="C64">
        <v>190</v>
      </c>
      <c r="D64">
        <v>724</v>
      </c>
    </row>
    <row r="65" spans="1:4" ht="15" x14ac:dyDescent="0.25">
      <c r="A65">
        <v>2014</v>
      </c>
      <c r="B65" t="s">
        <v>110</v>
      </c>
      <c r="C65">
        <v>188</v>
      </c>
      <c r="D65">
        <v>683</v>
      </c>
    </row>
    <row r="66" spans="1:4" ht="15" x14ac:dyDescent="0.25">
      <c r="A66">
        <v>2015</v>
      </c>
      <c r="B66" t="s">
        <v>110</v>
      </c>
      <c r="C66">
        <v>207</v>
      </c>
      <c r="D66">
        <v>620</v>
      </c>
    </row>
    <row r="67" spans="1:4" ht="15" x14ac:dyDescent="0.25">
      <c r="A67">
        <v>2016</v>
      </c>
      <c r="B67" t="s">
        <v>110</v>
      </c>
      <c r="C67">
        <v>220</v>
      </c>
      <c r="D67">
        <v>580</v>
      </c>
    </row>
    <row r="68" spans="1:4" ht="15" x14ac:dyDescent="0.25">
      <c r="A68">
        <v>2017</v>
      </c>
      <c r="B68" t="s">
        <v>110</v>
      </c>
      <c r="C68">
        <v>214</v>
      </c>
      <c r="D68">
        <v>515</v>
      </c>
    </row>
    <row r="71" spans="1:4" ht="21" x14ac:dyDescent="0.35">
      <c r="A71" s="16" t="s">
        <v>1466</v>
      </c>
    </row>
    <row r="72" spans="1:4" ht="15" x14ac:dyDescent="0.25">
      <c r="A72" t="s">
        <v>1470</v>
      </c>
    </row>
    <row r="73" spans="1:4" ht="15" x14ac:dyDescent="0.25">
      <c r="A73" t="s">
        <v>689</v>
      </c>
    </row>
    <row r="75" spans="1:4" ht="15" x14ac:dyDescent="0.25">
      <c r="A75" t="s">
        <v>95</v>
      </c>
      <c r="B75" t="s">
        <v>1468</v>
      </c>
      <c r="C75" t="s">
        <v>1469</v>
      </c>
      <c r="D75" t="s">
        <v>263</v>
      </c>
    </row>
    <row r="76" spans="1:4" ht="15" x14ac:dyDescent="0.25">
      <c r="A76">
        <v>2013</v>
      </c>
      <c r="B76">
        <v>588</v>
      </c>
      <c r="C76">
        <v>25</v>
      </c>
      <c r="D76">
        <f>SUM(B76:C76)</f>
        <v>613</v>
      </c>
    </row>
    <row r="77" spans="1:4" ht="15" x14ac:dyDescent="0.25">
      <c r="A77">
        <v>2014</v>
      </c>
      <c r="B77">
        <v>593</v>
      </c>
      <c r="C77">
        <v>27</v>
      </c>
      <c r="D77" s="196">
        <f t="shared" ref="D77:D80" si="1">SUM(B77:C77)</f>
        <v>620</v>
      </c>
    </row>
    <row r="78" spans="1:4" ht="15" x14ac:dyDescent="0.25">
      <c r="A78">
        <v>2015</v>
      </c>
      <c r="B78">
        <v>593</v>
      </c>
      <c r="C78">
        <v>29</v>
      </c>
      <c r="D78" s="196">
        <f t="shared" si="1"/>
        <v>622</v>
      </c>
    </row>
    <row r="79" spans="1:4" ht="15" x14ac:dyDescent="0.25">
      <c r="A79">
        <v>2016</v>
      </c>
      <c r="B79">
        <v>591</v>
      </c>
      <c r="C79">
        <v>37</v>
      </c>
      <c r="D79" s="196">
        <f t="shared" si="1"/>
        <v>628</v>
      </c>
    </row>
    <row r="80" spans="1:4" ht="15" x14ac:dyDescent="0.25">
      <c r="A80">
        <v>2017</v>
      </c>
      <c r="B80">
        <v>601</v>
      </c>
      <c r="C80">
        <v>44</v>
      </c>
      <c r="D80" s="196">
        <f t="shared" si="1"/>
        <v>645</v>
      </c>
    </row>
    <row r="83" spans="1:2" ht="21" x14ac:dyDescent="0.35">
      <c r="A83" s="16" t="s">
        <v>1472</v>
      </c>
    </row>
    <row r="84" spans="1:2" ht="15" x14ac:dyDescent="0.25">
      <c r="A84" t="s">
        <v>1467</v>
      </c>
    </row>
    <row r="85" spans="1:2" ht="15" x14ac:dyDescent="0.25">
      <c r="A85" t="s">
        <v>689</v>
      </c>
    </row>
    <row r="87" spans="1:2" ht="15" x14ac:dyDescent="0.25">
      <c r="A87" t="s">
        <v>1473</v>
      </c>
      <c r="B87" t="s">
        <v>1474</v>
      </c>
    </row>
    <row r="88" spans="1:2" ht="15" x14ac:dyDescent="0.25">
      <c r="A88">
        <v>2008</v>
      </c>
      <c r="B88">
        <v>183</v>
      </c>
    </row>
    <row r="89" spans="1:2" ht="15" x14ac:dyDescent="0.25">
      <c r="A89">
        <v>2013</v>
      </c>
      <c r="B89">
        <v>129</v>
      </c>
    </row>
    <row r="90" spans="1:2" ht="15" x14ac:dyDescent="0.25">
      <c r="A90">
        <v>2014</v>
      </c>
      <c r="B90">
        <v>131</v>
      </c>
    </row>
    <row r="91" spans="1:2" ht="15" x14ac:dyDescent="0.25">
      <c r="A91">
        <v>2015</v>
      </c>
      <c r="B91">
        <v>130</v>
      </c>
    </row>
    <row r="92" spans="1:2" ht="15" x14ac:dyDescent="0.25">
      <c r="A92">
        <v>2016</v>
      </c>
      <c r="B92">
        <v>128</v>
      </c>
    </row>
    <row r="93" spans="1:2" ht="15" x14ac:dyDescent="0.25">
      <c r="A93">
        <v>2017</v>
      </c>
      <c r="B93">
        <v>118</v>
      </c>
    </row>
    <row r="94" spans="1:2" ht="15" x14ac:dyDescent="0.25">
      <c r="A94">
        <v>2018</v>
      </c>
      <c r="B94">
        <v>101</v>
      </c>
    </row>
  </sheetData>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04"/>
  <sheetViews>
    <sheetView topLeftCell="A79" workbookViewId="0">
      <selection activeCell="A97" sqref="A97"/>
    </sheetView>
  </sheetViews>
  <sheetFormatPr defaultRowHeight="14.4" x14ac:dyDescent="0.3"/>
  <cols>
    <col min="1" max="1" width="15.6640625" customWidth="1"/>
    <col min="2" max="2" width="28.5546875" customWidth="1"/>
    <col min="3" max="3" width="45.44140625" customWidth="1"/>
    <col min="4" max="4" width="26.88671875" customWidth="1"/>
    <col min="5" max="8" width="15.6640625" customWidth="1"/>
    <col min="9" max="9" width="17.33203125" customWidth="1"/>
  </cols>
  <sheetData>
    <row r="3" spans="1:8" ht="21" x14ac:dyDescent="0.35">
      <c r="A3" s="22" t="s">
        <v>1471</v>
      </c>
    </row>
    <row r="4" spans="1:8" ht="15" x14ac:dyDescent="0.25">
      <c r="A4" t="s">
        <v>688</v>
      </c>
    </row>
    <row r="5" spans="1:8" ht="15" x14ac:dyDescent="0.25">
      <c r="A5" t="s">
        <v>689</v>
      </c>
    </row>
    <row r="6" spans="1:8" ht="15" x14ac:dyDescent="0.25">
      <c r="A6" s="196"/>
      <c r="B6" s="196"/>
      <c r="C6" s="196"/>
      <c r="D6" s="196"/>
      <c r="E6" s="196"/>
      <c r="F6" s="196"/>
      <c r="G6" s="196"/>
      <c r="H6" s="196"/>
    </row>
    <row r="7" spans="1:8" ht="15" x14ac:dyDescent="0.25">
      <c r="A7" t="s">
        <v>95</v>
      </c>
      <c r="B7" t="s">
        <v>683</v>
      </c>
      <c r="C7" t="s">
        <v>690</v>
      </c>
      <c r="D7" t="s">
        <v>691</v>
      </c>
      <c r="E7" t="s">
        <v>692</v>
      </c>
      <c r="F7" t="s">
        <v>693</v>
      </c>
      <c r="G7" t="s">
        <v>694</v>
      </c>
      <c r="H7" t="s">
        <v>695</v>
      </c>
    </row>
    <row r="8" spans="1:8" ht="15" x14ac:dyDescent="0.25">
      <c r="A8">
        <v>2013</v>
      </c>
      <c r="B8" t="s">
        <v>110</v>
      </c>
      <c r="C8" s="65">
        <v>0.72</v>
      </c>
      <c r="D8">
        <v>293</v>
      </c>
      <c r="E8" s="65">
        <v>0.61099999999999999</v>
      </c>
      <c r="F8">
        <v>208.1</v>
      </c>
    </row>
    <row r="9" spans="1:8" ht="15" x14ac:dyDescent="0.25">
      <c r="A9">
        <v>2013</v>
      </c>
      <c r="B9" t="s">
        <v>108</v>
      </c>
      <c r="C9" s="65">
        <v>0.69399999999999995</v>
      </c>
      <c r="D9">
        <v>53985</v>
      </c>
      <c r="E9" s="65">
        <v>0.65800000000000003</v>
      </c>
      <c r="F9">
        <v>206.4</v>
      </c>
    </row>
    <row r="10" spans="1:8" ht="15" x14ac:dyDescent="0.25">
      <c r="A10">
        <v>2014</v>
      </c>
      <c r="B10" t="s">
        <v>110</v>
      </c>
      <c r="C10" s="65">
        <v>0.72199999999999998</v>
      </c>
      <c r="D10">
        <v>223</v>
      </c>
      <c r="E10" s="65">
        <v>0.40400000000000003</v>
      </c>
      <c r="F10">
        <v>169.8</v>
      </c>
    </row>
    <row r="11" spans="1:8" ht="15" x14ac:dyDescent="0.25">
      <c r="A11">
        <v>2014</v>
      </c>
      <c r="B11" t="s">
        <v>108</v>
      </c>
      <c r="C11" s="65">
        <v>0.69699999999999995</v>
      </c>
      <c r="D11">
        <v>56161</v>
      </c>
      <c r="E11" s="65">
        <v>0.66400000000000003</v>
      </c>
      <c r="F11">
        <v>220.9</v>
      </c>
    </row>
    <row r="12" spans="1:8" ht="15" x14ac:dyDescent="0.25">
      <c r="A12">
        <v>2015</v>
      </c>
      <c r="B12" t="s">
        <v>110</v>
      </c>
      <c r="C12" s="65">
        <v>0.72499999999999998</v>
      </c>
      <c r="D12">
        <v>341</v>
      </c>
      <c r="E12" s="65">
        <v>0.625</v>
      </c>
      <c r="F12">
        <v>291.8</v>
      </c>
      <c r="G12">
        <v>7.8</v>
      </c>
      <c r="H12">
        <v>4.7</v>
      </c>
    </row>
    <row r="13" spans="1:8" ht="15" x14ac:dyDescent="0.25">
      <c r="A13">
        <v>2015</v>
      </c>
      <c r="B13" t="s">
        <v>108</v>
      </c>
      <c r="C13" s="65">
        <v>0.7</v>
      </c>
      <c r="D13">
        <v>60908</v>
      </c>
      <c r="E13" s="65">
        <v>0.68400000000000005</v>
      </c>
      <c r="F13">
        <v>222.8</v>
      </c>
      <c r="G13">
        <v>6.5</v>
      </c>
      <c r="H13" s="15">
        <v>3</v>
      </c>
    </row>
    <row r="14" spans="1:8" ht="15" x14ac:dyDescent="0.25">
      <c r="A14">
        <v>2016</v>
      </c>
      <c r="B14" t="s">
        <v>110</v>
      </c>
      <c r="C14" s="65">
        <v>0.72799999999999998</v>
      </c>
      <c r="D14">
        <v>440</v>
      </c>
      <c r="E14" s="65">
        <v>0.79800000000000004</v>
      </c>
      <c r="F14">
        <v>5.2</v>
      </c>
      <c r="G14">
        <v>12.8</v>
      </c>
      <c r="H14">
        <v>3.2</v>
      </c>
    </row>
    <row r="15" spans="1:8" ht="15" x14ac:dyDescent="0.25">
      <c r="A15">
        <v>2016</v>
      </c>
      <c r="B15" t="s">
        <v>108</v>
      </c>
      <c r="C15" s="65">
        <v>0.70199999999999996</v>
      </c>
      <c r="D15">
        <v>54664</v>
      </c>
      <c r="E15" s="65">
        <v>0.64500000000000002</v>
      </c>
      <c r="F15">
        <v>2.2000000000000002</v>
      </c>
      <c r="G15">
        <v>5.5</v>
      </c>
      <c r="H15" s="15">
        <v>3</v>
      </c>
    </row>
    <row r="19" spans="1:5" ht="21" x14ac:dyDescent="0.35">
      <c r="A19" s="16" t="s">
        <v>1087</v>
      </c>
    </row>
    <row r="20" spans="1:5" ht="15" x14ac:dyDescent="0.25">
      <c r="A20" s="196" t="s">
        <v>1069</v>
      </c>
    </row>
    <row r="21" spans="1:5" ht="15" x14ac:dyDescent="0.25">
      <c r="A21" s="196" t="s">
        <v>689</v>
      </c>
    </row>
    <row r="24" spans="1:5" ht="15" x14ac:dyDescent="0.25">
      <c r="A24" t="s">
        <v>976</v>
      </c>
      <c r="B24" s="196" t="s">
        <v>117</v>
      </c>
      <c r="C24" t="s">
        <v>951</v>
      </c>
      <c r="D24" t="s">
        <v>952</v>
      </c>
      <c r="E24" t="s">
        <v>953</v>
      </c>
    </row>
    <row r="25" spans="1:5" ht="15" x14ac:dyDescent="0.25">
      <c r="A25" t="s">
        <v>1088</v>
      </c>
      <c r="B25" s="196" t="s">
        <v>110</v>
      </c>
      <c r="C25" s="175">
        <v>0.02</v>
      </c>
      <c r="D25" s="175">
        <v>0.04</v>
      </c>
      <c r="E25" s="175">
        <v>0.94</v>
      </c>
    </row>
    <row r="26" spans="1:5" ht="15" x14ac:dyDescent="0.25">
      <c r="A26" s="196" t="s">
        <v>1088</v>
      </c>
      <c r="B26" s="196" t="s">
        <v>668</v>
      </c>
      <c r="C26" s="175">
        <v>0.05</v>
      </c>
      <c r="D26" s="175">
        <v>0.06</v>
      </c>
      <c r="E26" s="175">
        <v>0.88</v>
      </c>
    </row>
    <row r="27" spans="1:5" ht="15" x14ac:dyDescent="0.25">
      <c r="A27" t="s">
        <v>1089</v>
      </c>
      <c r="B27" s="196" t="s">
        <v>110</v>
      </c>
      <c r="C27" s="215">
        <v>0.15</v>
      </c>
      <c r="D27" s="215">
        <v>0.16</v>
      </c>
      <c r="E27" s="215">
        <v>0.69</v>
      </c>
    </row>
    <row r="28" spans="1:5" ht="15" x14ac:dyDescent="0.25">
      <c r="A28" s="196" t="s">
        <v>1089</v>
      </c>
      <c r="B28" s="196" t="s">
        <v>668</v>
      </c>
      <c r="C28" s="215">
        <v>0.14000000000000001</v>
      </c>
      <c r="D28" s="215">
        <v>0.14000000000000001</v>
      </c>
      <c r="E28" s="215">
        <v>0.73</v>
      </c>
    </row>
    <row r="29" spans="1:5" ht="15" x14ac:dyDescent="0.25">
      <c r="A29" t="s">
        <v>1090</v>
      </c>
      <c r="B29" s="196" t="s">
        <v>110</v>
      </c>
      <c r="C29" s="215">
        <v>0.08</v>
      </c>
      <c r="D29" s="215">
        <v>0.11</v>
      </c>
      <c r="E29" s="215">
        <v>0.81</v>
      </c>
    </row>
    <row r="30" spans="1:5" ht="15" x14ac:dyDescent="0.25">
      <c r="A30" s="196" t="s">
        <v>1090</v>
      </c>
      <c r="B30" s="196" t="s">
        <v>668</v>
      </c>
      <c r="C30" s="215">
        <v>0.1</v>
      </c>
      <c r="D30" s="215">
        <v>0.11</v>
      </c>
      <c r="E30" s="215">
        <v>0.79</v>
      </c>
    </row>
    <row r="31" spans="1:5" ht="15" x14ac:dyDescent="0.25">
      <c r="A31" t="s">
        <v>1091</v>
      </c>
      <c r="B31" s="196" t="s">
        <v>110</v>
      </c>
      <c r="C31" s="215">
        <v>0.04</v>
      </c>
      <c r="D31" s="215">
        <v>0.1</v>
      </c>
      <c r="E31" s="215">
        <v>0.86</v>
      </c>
    </row>
    <row r="32" spans="1:5" ht="15" x14ac:dyDescent="0.25">
      <c r="A32" s="196" t="s">
        <v>1091</v>
      </c>
      <c r="B32" s="196" t="s">
        <v>668</v>
      </c>
      <c r="C32" s="215">
        <v>0.04</v>
      </c>
      <c r="D32" s="215">
        <v>7.0000000000000007E-2</v>
      </c>
      <c r="E32" s="215">
        <v>0.89</v>
      </c>
    </row>
    <row r="33" spans="1:9" ht="15" x14ac:dyDescent="0.25">
      <c r="B33" s="196"/>
      <c r="C33" s="215"/>
      <c r="D33" s="215"/>
      <c r="E33" s="215"/>
    </row>
    <row r="34" spans="1:9" ht="15" x14ac:dyDescent="0.25">
      <c r="A34" s="196"/>
      <c r="B34" s="196"/>
      <c r="C34" s="215"/>
      <c r="D34" s="215"/>
      <c r="E34" s="215"/>
    </row>
    <row r="39" spans="1:9" ht="21" x14ac:dyDescent="0.35">
      <c r="A39" s="16" t="s">
        <v>1189</v>
      </c>
    </row>
    <row r="40" spans="1:9" ht="15" x14ac:dyDescent="0.25">
      <c r="A40" s="196" t="s">
        <v>1208</v>
      </c>
    </row>
    <row r="41" spans="1:9" ht="15" x14ac:dyDescent="0.25">
      <c r="A41" s="196" t="s">
        <v>687</v>
      </c>
    </row>
    <row r="43" spans="1:9" ht="15" x14ac:dyDescent="0.25">
      <c r="A43" t="s">
        <v>95</v>
      </c>
      <c r="B43" t="s">
        <v>1200</v>
      </c>
      <c r="C43" t="s">
        <v>1201</v>
      </c>
      <c r="D43" t="s">
        <v>1202</v>
      </c>
      <c r="E43" t="s">
        <v>1204</v>
      </c>
      <c r="F43" t="s">
        <v>1203</v>
      </c>
      <c r="G43" t="s">
        <v>1205</v>
      </c>
      <c r="H43" t="s">
        <v>1206</v>
      </c>
      <c r="I43" t="s">
        <v>1207</v>
      </c>
    </row>
    <row r="44" spans="1:9" ht="15" x14ac:dyDescent="0.25">
      <c r="A44">
        <v>2008</v>
      </c>
      <c r="B44">
        <v>980</v>
      </c>
      <c r="C44">
        <f>Tabel93[[#This Row],[Bebouwde oppervlakte in ha]]/980*100</f>
        <v>100</v>
      </c>
      <c r="D44">
        <v>627</v>
      </c>
      <c r="E44" s="65">
        <f>Tabel93[[#This Row],[Woonfunctie]]/Tabel93[[#This Row],[Bebouwde oppervlakte in ha]]</f>
        <v>0.63979591836734695</v>
      </c>
      <c r="F44">
        <v>282</v>
      </c>
      <c r="G44" s="65">
        <f>Tabel93[[#This Row],[Economische functie]]/Tabel93[[#This Row],[Bebouwde oppervlakte in ha]]</f>
        <v>0.28775510204081634</v>
      </c>
      <c r="H44">
        <v>44</v>
      </c>
      <c r="I44" s="65">
        <f>Tabel93[[#This Row],[Welzijn en recreatiefunctie]]/Tabel93[[#This Row],[Bebouwde oppervlakte in ha]]</f>
        <v>4.4897959183673466E-2</v>
      </c>
    </row>
    <row r="45" spans="1:9" ht="15" x14ac:dyDescent="0.25">
      <c r="A45" s="196">
        <v>2009</v>
      </c>
      <c r="B45">
        <v>985</v>
      </c>
      <c r="C45" s="15">
        <f>Tabel93[[#This Row],[Bebouwde oppervlakte in ha]]/980*100</f>
        <v>100.51020408163265</v>
      </c>
      <c r="D45">
        <v>632</v>
      </c>
      <c r="E45" s="65">
        <f>Tabel93[[#This Row],[Woonfunctie]]/Tabel93[[#This Row],[Bebouwde oppervlakte in ha]]</f>
        <v>0.64162436548223345</v>
      </c>
      <c r="F45">
        <v>282</v>
      </c>
      <c r="G45" s="65">
        <f>Tabel93[[#This Row],[Economische functie]]/Tabel93[[#This Row],[Bebouwde oppervlakte in ha]]</f>
        <v>0.28629441624365481</v>
      </c>
      <c r="H45" s="196">
        <v>44</v>
      </c>
      <c r="I45" s="65">
        <f>Tabel93[[#This Row],[Welzijn en recreatiefunctie]]/Tabel93[[#This Row],[Bebouwde oppervlakte in ha]]</f>
        <v>4.4670050761421318E-2</v>
      </c>
    </row>
    <row r="46" spans="1:9" ht="15" x14ac:dyDescent="0.25">
      <c r="A46" s="196">
        <v>2010</v>
      </c>
      <c r="B46">
        <v>991</v>
      </c>
      <c r="C46" s="15">
        <f>Tabel93[[#This Row],[Bebouwde oppervlakte in ha]]/980*100</f>
        <v>101.12244897959184</v>
      </c>
      <c r="D46">
        <v>637</v>
      </c>
      <c r="E46" s="65">
        <f>Tabel93[[#This Row],[Woonfunctie]]/Tabel93[[#This Row],[Bebouwde oppervlakte in ha]]</f>
        <v>0.64278506559031279</v>
      </c>
      <c r="F46">
        <v>282</v>
      </c>
      <c r="G46" s="65">
        <f>Tabel93[[#This Row],[Economische functie]]/Tabel93[[#This Row],[Bebouwde oppervlakte in ha]]</f>
        <v>0.28456104944500504</v>
      </c>
      <c r="H46" s="196">
        <v>44</v>
      </c>
      <c r="I46" s="65">
        <f>Tabel93[[#This Row],[Welzijn en recreatiefunctie]]/Tabel93[[#This Row],[Bebouwde oppervlakte in ha]]</f>
        <v>4.4399596367305755E-2</v>
      </c>
    </row>
    <row r="47" spans="1:9" ht="15" x14ac:dyDescent="0.25">
      <c r="A47" s="196">
        <v>2011</v>
      </c>
      <c r="B47">
        <v>994</v>
      </c>
      <c r="C47" s="15">
        <f>Tabel93[[#This Row],[Bebouwde oppervlakte in ha]]/980*100</f>
        <v>101.42857142857142</v>
      </c>
      <c r="D47">
        <v>640</v>
      </c>
      <c r="E47" s="65">
        <f>Tabel93[[#This Row],[Woonfunctie]]/Tabel93[[#This Row],[Bebouwde oppervlakte in ha]]</f>
        <v>0.64386317907444668</v>
      </c>
      <c r="F47">
        <v>282</v>
      </c>
      <c r="G47" s="65">
        <f>Tabel93[[#This Row],[Economische functie]]/Tabel93[[#This Row],[Bebouwde oppervlakte in ha]]</f>
        <v>0.28370221327967809</v>
      </c>
      <c r="H47" s="196">
        <v>44</v>
      </c>
      <c r="I47" s="65">
        <f>Tabel93[[#This Row],[Welzijn en recreatiefunctie]]/Tabel93[[#This Row],[Bebouwde oppervlakte in ha]]</f>
        <v>4.4265593561368208E-2</v>
      </c>
    </row>
    <row r="48" spans="1:9" ht="15" x14ac:dyDescent="0.25">
      <c r="A48" s="196">
        <v>2012</v>
      </c>
      <c r="B48">
        <v>1004</v>
      </c>
      <c r="C48" s="15">
        <f>Tabel93[[#This Row],[Bebouwde oppervlakte in ha]]/980*100</f>
        <v>102.44897959183675</v>
      </c>
      <c r="D48">
        <v>643</v>
      </c>
      <c r="E48" s="65">
        <f>Tabel93[[#This Row],[Woonfunctie]]/Tabel93[[#This Row],[Bebouwde oppervlakte in ha]]</f>
        <v>0.64043824701195218</v>
      </c>
      <c r="F48">
        <v>289</v>
      </c>
      <c r="G48" s="65">
        <f>Tabel93[[#This Row],[Economische functie]]/Tabel93[[#This Row],[Bebouwde oppervlakte in ha]]</f>
        <v>0.28784860557768926</v>
      </c>
      <c r="H48">
        <v>43</v>
      </c>
      <c r="I48" s="65">
        <f>Tabel93[[#This Row],[Welzijn en recreatiefunctie]]/Tabel93[[#This Row],[Bebouwde oppervlakte in ha]]</f>
        <v>4.282868525896414E-2</v>
      </c>
    </row>
    <row r="49" spans="1:12" ht="15" x14ac:dyDescent="0.25">
      <c r="A49" s="196">
        <v>2013</v>
      </c>
      <c r="B49">
        <v>1006</v>
      </c>
      <c r="C49" s="15">
        <f>Tabel93[[#This Row],[Bebouwde oppervlakte in ha]]/980*100</f>
        <v>102.6530612244898</v>
      </c>
      <c r="D49">
        <v>645</v>
      </c>
      <c r="E49" s="65">
        <f>Tabel93[[#This Row],[Woonfunctie]]/Tabel93[[#This Row],[Bebouwde oppervlakte in ha]]</f>
        <v>0.64115308151093442</v>
      </c>
      <c r="F49">
        <v>289</v>
      </c>
      <c r="G49" s="65">
        <f>Tabel93[[#This Row],[Economische functie]]/Tabel93[[#This Row],[Bebouwde oppervlakte in ha]]</f>
        <v>0.28727634194831014</v>
      </c>
      <c r="H49" s="196">
        <v>43</v>
      </c>
      <c r="I49" s="65">
        <f>Tabel93[[#This Row],[Welzijn en recreatiefunctie]]/Tabel93[[#This Row],[Bebouwde oppervlakte in ha]]</f>
        <v>4.2743538767395624E-2</v>
      </c>
    </row>
    <row r="50" spans="1:12" ht="15" x14ac:dyDescent="0.25">
      <c r="A50" s="196">
        <v>2014</v>
      </c>
      <c r="B50">
        <v>1013</v>
      </c>
      <c r="C50" s="15">
        <f>Tabel93[[#This Row],[Bebouwde oppervlakte in ha]]/980*100</f>
        <v>103.36734693877551</v>
      </c>
      <c r="D50">
        <v>649</v>
      </c>
      <c r="E50" s="65">
        <f>Tabel93[[#This Row],[Woonfunctie]]/Tabel93[[#This Row],[Bebouwde oppervlakte in ha]]</f>
        <v>0.64067127344521224</v>
      </c>
      <c r="F50">
        <v>292</v>
      </c>
      <c r="G50" s="65">
        <f>Tabel93[[#This Row],[Economische functie]]/Tabel93[[#This Row],[Bebouwde oppervlakte in ha]]</f>
        <v>0.28825271470878577</v>
      </c>
      <c r="H50" s="196">
        <v>43</v>
      </c>
      <c r="I50" s="65">
        <f>Tabel93[[#This Row],[Welzijn en recreatiefunctie]]/Tabel93[[#This Row],[Bebouwde oppervlakte in ha]]</f>
        <v>4.244817374136229E-2</v>
      </c>
    </row>
    <row r="51" spans="1:12" ht="15" x14ac:dyDescent="0.25">
      <c r="A51" s="196">
        <v>2015</v>
      </c>
      <c r="B51">
        <v>1019</v>
      </c>
      <c r="C51" s="15">
        <f>Tabel93[[#This Row],[Bebouwde oppervlakte in ha]]/980*100</f>
        <v>103.97959183673468</v>
      </c>
      <c r="D51">
        <v>653</v>
      </c>
      <c r="E51" s="65">
        <f>Tabel93[[#This Row],[Woonfunctie]]/Tabel93[[#This Row],[Bebouwde oppervlakte in ha]]</f>
        <v>0.64082433758586854</v>
      </c>
      <c r="F51">
        <v>295</v>
      </c>
      <c r="G51" s="65">
        <f>Tabel93[[#This Row],[Economische functie]]/Tabel93[[#This Row],[Bebouwde oppervlakte in ha]]</f>
        <v>0.28949950932286556</v>
      </c>
      <c r="H51" s="196">
        <v>43</v>
      </c>
      <c r="I51" s="65">
        <f>Tabel93[[#This Row],[Welzijn en recreatiefunctie]]/Tabel93[[#This Row],[Bebouwde oppervlakte in ha]]</f>
        <v>4.2198233562315994E-2</v>
      </c>
    </row>
    <row r="52" spans="1:12" ht="15" x14ac:dyDescent="0.25">
      <c r="A52" s="196">
        <v>2016</v>
      </c>
      <c r="B52">
        <v>1023</v>
      </c>
      <c r="C52" s="15">
        <f>Tabel93[[#This Row],[Bebouwde oppervlakte in ha]]/980*100</f>
        <v>104.38775510204081</v>
      </c>
      <c r="D52">
        <v>656</v>
      </c>
      <c r="E52" s="65">
        <f>Tabel93[[#This Row],[Woonfunctie]]/Tabel93[[#This Row],[Bebouwde oppervlakte in ha]]</f>
        <v>0.64125122189638317</v>
      </c>
      <c r="F52">
        <v>299</v>
      </c>
      <c r="G52" s="65">
        <f>Tabel93[[#This Row],[Economische functie]]/Tabel93[[#This Row],[Bebouwde oppervlakte in ha]]</f>
        <v>0.29227761485826004</v>
      </c>
      <c r="H52" s="196">
        <v>43</v>
      </c>
      <c r="I52" s="65">
        <f>Tabel93[[#This Row],[Welzijn en recreatiefunctie]]/Tabel93[[#This Row],[Bebouwde oppervlakte in ha]]</f>
        <v>4.2033235581622676E-2</v>
      </c>
    </row>
    <row r="53" spans="1:12" ht="15" x14ac:dyDescent="0.25">
      <c r="A53" s="196">
        <v>2017</v>
      </c>
      <c r="B53">
        <v>1034</v>
      </c>
      <c r="C53" s="15">
        <f>Tabel93[[#This Row],[Bebouwde oppervlakte in ha]]/980*100</f>
        <v>105.51020408163265</v>
      </c>
      <c r="D53">
        <v>663</v>
      </c>
      <c r="E53" s="65">
        <f>Tabel93[[#This Row],[Woonfunctie]]/Tabel93[[#This Row],[Bebouwde oppervlakte in ha]]</f>
        <v>0.64119922630560933</v>
      </c>
      <c r="F53">
        <v>302</v>
      </c>
      <c r="G53" s="65">
        <f>Tabel93[[#This Row],[Economische functie]]/Tabel93[[#This Row],[Bebouwde oppervlakte in ha]]</f>
        <v>0.29206963249516443</v>
      </c>
      <c r="H53" s="196">
        <v>43</v>
      </c>
      <c r="I53" s="65">
        <f>Tabel93[[#This Row],[Welzijn en recreatiefunctie]]/Tabel93[[#This Row],[Bebouwde oppervlakte in ha]]</f>
        <v>4.1586073500967116E-2</v>
      </c>
    </row>
    <row r="60" spans="1:12" ht="21" x14ac:dyDescent="0.35">
      <c r="A60" s="16" t="s">
        <v>1212</v>
      </c>
    </row>
    <row r="61" spans="1:12" ht="15" x14ac:dyDescent="0.25">
      <c r="A61" t="s">
        <v>1213</v>
      </c>
    </row>
    <row r="62" spans="1:12" ht="15" x14ac:dyDescent="0.25">
      <c r="A62" t="s">
        <v>689</v>
      </c>
    </row>
    <row r="63" spans="1:12" ht="15" x14ac:dyDescent="0.25">
      <c r="H63" s="196"/>
      <c r="I63" s="196"/>
      <c r="J63" s="196"/>
      <c r="K63" s="196"/>
      <c r="L63" s="196"/>
    </row>
    <row r="64" spans="1:12" ht="15" x14ac:dyDescent="0.25">
      <c r="A64" t="s">
        <v>95</v>
      </c>
      <c r="B64" t="s">
        <v>117</v>
      </c>
      <c r="C64" t="s">
        <v>1212</v>
      </c>
      <c r="D64" t="s">
        <v>1217</v>
      </c>
      <c r="E64" t="s">
        <v>962</v>
      </c>
      <c r="H64" s="196"/>
      <c r="I64" s="196"/>
      <c r="J64" s="196"/>
      <c r="K64" s="175"/>
      <c r="L64" s="175"/>
    </row>
    <row r="65" spans="1:12" ht="15" x14ac:dyDescent="0.25">
      <c r="A65">
        <v>2017</v>
      </c>
      <c r="B65" t="s">
        <v>110</v>
      </c>
      <c r="C65" t="s">
        <v>1214</v>
      </c>
      <c r="D65" s="175">
        <v>0.1</v>
      </c>
      <c r="E65" s="175">
        <v>0.78</v>
      </c>
      <c r="H65" s="196"/>
      <c r="I65" s="196"/>
      <c r="J65" s="196"/>
      <c r="K65" s="175"/>
      <c r="L65" s="175"/>
    </row>
    <row r="66" spans="1:12" ht="15" x14ac:dyDescent="0.25">
      <c r="A66" s="196">
        <v>2017</v>
      </c>
      <c r="B66" t="s">
        <v>1218</v>
      </c>
      <c r="C66" s="196" t="s">
        <v>1214</v>
      </c>
      <c r="D66" s="175">
        <v>0.11</v>
      </c>
      <c r="E66" s="175">
        <v>0.8</v>
      </c>
      <c r="H66" s="196"/>
      <c r="I66" s="196"/>
      <c r="J66" s="196"/>
      <c r="K66" s="175"/>
      <c r="L66" s="175"/>
    </row>
    <row r="67" spans="1:12" ht="15" x14ac:dyDescent="0.25">
      <c r="A67" s="196">
        <v>2017</v>
      </c>
      <c r="B67" s="196" t="s">
        <v>110</v>
      </c>
      <c r="C67" t="s">
        <v>1215</v>
      </c>
      <c r="D67" s="175">
        <v>7.0000000000000007E-2</v>
      </c>
      <c r="E67" s="175">
        <v>0.77</v>
      </c>
      <c r="H67" s="196"/>
      <c r="I67" s="196"/>
      <c r="J67" s="196"/>
      <c r="K67" s="175"/>
      <c r="L67" s="175"/>
    </row>
    <row r="68" spans="1:12" ht="15" x14ac:dyDescent="0.25">
      <c r="A68" s="196">
        <v>2017</v>
      </c>
      <c r="B68" s="196" t="s">
        <v>1218</v>
      </c>
      <c r="C68" t="s">
        <v>1215</v>
      </c>
      <c r="D68" s="175">
        <v>0.09</v>
      </c>
      <c r="E68" s="175">
        <v>0.81</v>
      </c>
      <c r="H68" s="196"/>
      <c r="I68" s="196"/>
      <c r="J68" s="196"/>
      <c r="K68" s="175"/>
      <c r="L68" s="175"/>
    </row>
    <row r="69" spans="1:12" ht="15" x14ac:dyDescent="0.25">
      <c r="A69" s="196">
        <v>2017</v>
      </c>
      <c r="B69" s="196" t="s">
        <v>110</v>
      </c>
      <c r="C69" t="s">
        <v>1216</v>
      </c>
      <c r="D69" s="175">
        <v>0.06</v>
      </c>
      <c r="E69" s="175">
        <v>0.79</v>
      </c>
      <c r="H69" s="196"/>
      <c r="I69" s="196"/>
      <c r="J69" s="196"/>
      <c r="K69" s="175"/>
      <c r="L69" s="175"/>
    </row>
    <row r="70" spans="1:12" ht="15" x14ac:dyDescent="0.25">
      <c r="A70" s="196">
        <v>2017</v>
      </c>
      <c r="B70" s="196" t="s">
        <v>1218</v>
      </c>
      <c r="C70" s="196" t="s">
        <v>1216</v>
      </c>
      <c r="D70" s="175">
        <v>0.1</v>
      </c>
      <c r="E70" s="175">
        <v>0.75</v>
      </c>
    </row>
    <row r="73" spans="1:12" ht="15" x14ac:dyDescent="0.25">
      <c r="A73" s="23"/>
    </row>
    <row r="74" spans="1:12" ht="21" x14ac:dyDescent="0.35">
      <c r="A74" s="16" t="s">
        <v>1706</v>
      </c>
    </row>
    <row r="75" spans="1:12" ht="15" x14ac:dyDescent="0.25">
      <c r="A75" s="196" t="s">
        <v>1705</v>
      </c>
    </row>
    <row r="76" spans="1:12" ht="15" x14ac:dyDescent="0.25">
      <c r="A76" s="196" t="s">
        <v>689</v>
      </c>
    </row>
    <row r="78" spans="1:12" ht="45" x14ac:dyDescent="0.25">
      <c r="A78" s="352" t="s">
        <v>95</v>
      </c>
      <c r="B78" s="352" t="s">
        <v>1708</v>
      </c>
      <c r="C78" s="351" t="s">
        <v>1709</v>
      </c>
      <c r="D78" s="351" t="s">
        <v>1710</v>
      </c>
      <c r="E78" s="351" t="s">
        <v>1711</v>
      </c>
      <c r="F78" s="351" t="s">
        <v>1712</v>
      </c>
      <c r="G78" s="351" t="s">
        <v>1713</v>
      </c>
    </row>
    <row r="79" spans="1:12" ht="15" x14ac:dyDescent="0.25">
      <c r="A79" s="350">
        <v>2010</v>
      </c>
      <c r="B79" s="350" t="s">
        <v>1342</v>
      </c>
      <c r="C79" s="349">
        <v>3991</v>
      </c>
      <c r="D79" s="349">
        <v>3415</v>
      </c>
      <c r="E79" s="349">
        <v>2340</v>
      </c>
      <c r="F79" s="349">
        <v>195</v>
      </c>
      <c r="G79" s="349">
        <v>417</v>
      </c>
    </row>
    <row r="80" spans="1:12" ht="15" x14ac:dyDescent="0.25">
      <c r="A80" s="350">
        <v>2010</v>
      </c>
      <c r="B80" s="350" t="s">
        <v>1707</v>
      </c>
      <c r="C80" s="349">
        <v>4003</v>
      </c>
      <c r="D80" s="349">
        <v>3420</v>
      </c>
      <c r="E80" s="349">
        <v>2343</v>
      </c>
      <c r="F80" s="349">
        <v>1628</v>
      </c>
      <c r="G80" s="349">
        <v>390</v>
      </c>
    </row>
    <row r="81" spans="1:7" ht="15" x14ac:dyDescent="0.25">
      <c r="A81" s="196">
        <v>2011</v>
      </c>
      <c r="B81" s="350" t="s">
        <v>1342</v>
      </c>
      <c r="C81" s="348">
        <v>4026</v>
      </c>
      <c r="D81" s="348">
        <v>3466</v>
      </c>
      <c r="E81" s="348">
        <v>2349</v>
      </c>
      <c r="F81" s="348">
        <v>200</v>
      </c>
      <c r="G81" s="348">
        <v>408</v>
      </c>
    </row>
    <row r="82" spans="1:7" ht="15" x14ac:dyDescent="0.25">
      <c r="A82" s="196">
        <v>2011</v>
      </c>
      <c r="B82" s="350" t="s">
        <v>1707</v>
      </c>
      <c r="C82" s="348">
        <v>4038</v>
      </c>
      <c r="D82" s="348">
        <v>3472</v>
      </c>
      <c r="E82" s="348">
        <v>2352</v>
      </c>
      <c r="F82" s="348">
        <v>1655</v>
      </c>
      <c r="G82" s="348">
        <v>381</v>
      </c>
    </row>
    <row r="83" spans="1:7" ht="15" x14ac:dyDescent="0.25">
      <c r="A83" s="196">
        <v>2012</v>
      </c>
      <c r="B83" s="350" t="s">
        <v>1342</v>
      </c>
      <c r="C83" s="348">
        <v>4044</v>
      </c>
      <c r="D83" s="348">
        <v>3488</v>
      </c>
      <c r="E83" s="348">
        <v>2359</v>
      </c>
      <c r="F83" s="348">
        <v>210</v>
      </c>
      <c r="G83" s="348">
        <v>398</v>
      </c>
    </row>
    <row r="84" spans="1:7" ht="15" x14ac:dyDescent="0.25">
      <c r="A84" s="196">
        <v>2012</v>
      </c>
      <c r="B84" s="350" t="s">
        <v>1707</v>
      </c>
      <c r="C84" s="348">
        <v>4057</v>
      </c>
      <c r="D84" s="348">
        <v>3494</v>
      </c>
      <c r="E84" s="348">
        <v>2362</v>
      </c>
      <c r="F84" s="348">
        <v>1727</v>
      </c>
      <c r="G84" s="348">
        <v>376</v>
      </c>
    </row>
    <row r="85" spans="1:7" ht="15" x14ac:dyDescent="0.25">
      <c r="A85" s="196">
        <v>2013</v>
      </c>
      <c r="B85" s="350" t="s">
        <v>1342</v>
      </c>
      <c r="C85" s="348">
        <v>4064</v>
      </c>
      <c r="D85" s="348">
        <v>3510</v>
      </c>
      <c r="E85" s="348">
        <v>2368</v>
      </c>
      <c r="F85" s="348">
        <v>215</v>
      </c>
      <c r="G85" s="348">
        <v>396</v>
      </c>
    </row>
    <row r="86" spans="1:7" ht="15" x14ac:dyDescent="0.25">
      <c r="A86" s="196">
        <v>2013</v>
      </c>
      <c r="B86" s="350" t="s">
        <v>1707</v>
      </c>
      <c r="C86" s="348">
        <v>4077</v>
      </c>
      <c r="D86" s="348">
        <v>3516</v>
      </c>
      <c r="E86" s="348">
        <v>2371</v>
      </c>
      <c r="F86" s="348">
        <v>1791</v>
      </c>
      <c r="G86" s="348">
        <v>374</v>
      </c>
    </row>
    <row r="87" spans="1:7" ht="15" x14ac:dyDescent="0.25">
      <c r="A87" s="196">
        <v>2014</v>
      </c>
      <c r="B87" s="350" t="s">
        <v>1342</v>
      </c>
      <c r="C87" s="348">
        <v>4094</v>
      </c>
      <c r="D87" s="348">
        <v>3538</v>
      </c>
      <c r="E87" s="348">
        <v>2371</v>
      </c>
      <c r="F87" s="348">
        <v>220</v>
      </c>
      <c r="G87" s="348">
        <v>388</v>
      </c>
    </row>
    <row r="88" spans="1:7" ht="15" x14ac:dyDescent="0.25">
      <c r="A88" s="196">
        <v>2014</v>
      </c>
      <c r="B88" s="350" t="s">
        <v>1707</v>
      </c>
      <c r="C88" s="348">
        <v>4108</v>
      </c>
      <c r="D88" s="348">
        <v>3544</v>
      </c>
      <c r="E88" s="348">
        <v>2374</v>
      </c>
      <c r="F88" s="348">
        <v>1812</v>
      </c>
      <c r="G88" s="348">
        <v>369</v>
      </c>
    </row>
    <row r="89" spans="1:7" ht="15" x14ac:dyDescent="0.25">
      <c r="A89" s="196">
        <v>2015</v>
      </c>
      <c r="B89" s="350" t="s">
        <v>1342</v>
      </c>
      <c r="C89" s="348">
        <v>4115</v>
      </c>
      <c r="D89" s="348">
        <v>3580</v>
      </c>
      <c r="E89" s="348">
        <v>2385</v>
      </c>
      <c r="F89" s="348">
        <v>226</v>
      </c>
      <c r="G89" s="348">
        <v>386</v>
      </c>
    </row>
    <row r="90" spans="1:7" ht="15" x14ac:dyDescent="0.25">
      <c r="A90" s="196">
        <v>2015</v>
      </c>
      <c r="B90" s="350" t="s">
        <v>1707</v>
      </c>
      <c r="C90" s="348">
        <v>4128</v>
      </c>
      <c r="D90" s="348">
        <v>3586</v>
      </c>
      <c r="E90" s="348">
        <v>2388</v>
      </c>
      <c r="F90" s="348">
        <v>1912</v>
      </c>
      <c r="G90" s="348">
        <v>365</v>
      </c>
    </row>
    <row r="91" spans="1:7" ht="15" x14ac:dyDescent="0.25">
      <c r="A91" s="196">
        <v>2016</v>
      </c>
      <c r="B91" s="350" t="s">
        <v>1342</v>
      </c>
      <c r="C91" s="348">
        <v>4119</v>
      </c>
      <c r="D91" s="348">
        <v>3588</v>
      </c>
      <c r="E91" s="348">
        <v>2391</v>
      </c>
      <c r="F91" s="348">
        <v>231</v>
      </c>
      <c r="G91" s="348">
        <v>378</v>
      </c>
    </row>
    <row r="92" spans="1:7" ht="15" x14ac:dyDescent="0.25">
      <c r="A92" s="196">
        <v>2016</v>
      </c>
      <c r="B92" s="350" t="s">
        <v>1707</v>
      </c>
      <c r="C92" s="348">
        <v>4132</v>
      </c>
      <c r="D92" s="348">
        <v>3593</v>
      </c>
      <c r="E92" s="348">
        <v>2394</v>
      </c>
      <c r="F92" s="348">
        <v>1939</v>
      </c>
      <c r="G92" s="348">
        <v>358</v>
      </c>
    </row>
    <row r="93" spans="1:7" ht="15" x14ac:dyDescent="0.25">
      <c r="A93" s="196">
        <v>2017</v>
      </c>
      <c r="B93" s="350" t="s">
        <v>1342</v>
      </c>
      <c r="C93" s="348">
        <v>4134</v>
      </c>
      <c r="D93" s="348">
        <v>3627</v>
      </c>
      <c r="E93" s="348">
        <v>2394</v>
      </c>
      <c r="F93" s="348">
        <v>247</v>
      </c>
      <c r="G93" s="348">
        <v>372</v>
      </c>
    </row>
    <row r="94" spans="1:7" ht="15" x14ac:dyDescent="0.25">
      <c r="A94" s="196">
        <v>2017</v>
      </c>
      <c r="B94" s="350" t="s">
        <v>1707</v>
      </c>
      <c r="C94" s="348">
        <v>4154</v>
      </c>
      <c r="D94" s="348">
        <v>3632</v>
      </c>
      <c r="E94" s="348">
        <v>2397</v>
      </c>
      <c r="F94" s="348">
        <v>2083</v>
      </c>
      <c r="G94" s="348">
        <v>347</v>
      </c>
    </row>
    <row r="97" spans="1:4" ht="21" x14ac:dyDescent="0.35">
      <c r="A97" s="16" t="s">
        <v>1811</v>
      </c>
    </row>
    <row r="98" spans="1:4" ht="15" x14ac:dyDescent="0.25">
      <c r="A98" t="s">
        <v>1805</v>
      </c>
    </row>
    <row r="99" spans="1:4" ht="15" x14ac:dyDescent="0.25">
      <c r="A99" t="s">
        <v>689</v>
      </c>
    </row>
    <row r="100" spans="1:4" s="196" customFormat="1" ht="15" x14ac:dyDescent="0.25"/>
    <row r="101" spans="1:4" ht="15" x14ac:dyDescent="0.25">
      <c r="A101" t="s">
        <v>95</v>
      </c>
      <c r="B101" t="s">
        <v>1809</v>
      </c>
      <c r="C101" t="s">
        <v>1810</v>
      </c>
      <c r="D101" t="s">
        <v>1812</v>
      </c>
    </row>
    <row r="102" spans="1:4" ht="30" x14ac:dyDescent="0.25">
      <c r="A102" s="1" t="s">
        <v>1806</v>
      </c>
      <c r="B102">
        <v>617</v>
      </c>
      <c r="C102">
        <v>354</v>
      </c>
      <c r="D102">
        <f>B102+C102</f>
        <v>971</v>
      </c>
    </row>
    <row r="103" spans="1:4" ht="75" x14ac:dyDescent="0.25">
      <c r="A103" s="1" t="s">
        <v>1808</v>
      </c>
      <c r="B103">
        <v>396</v>
      </c>
      <c r="C103">
        <v>486</v>
      </c>
      <c r="D103" s="196">
        <f t="shared" ref="D103:D104" si="0">B103+C103</f>
        <v>882</v>
      </c>
    </row>
    <row r="104" spans="1:4" ht="75" x14ac:dyDescent="0.25">
      <c r="A104" s="1" t="s">
        <v>1807</v>
      </c>
      <c r="B104">
        <v>305</v>
      </c>
      <c r="C104">
        <v>542</v>
      </c>
      <c r="D104" s="196">
        <f t="shared" si="0"/>
        <v>847</v>
      </c>
    </row>
  </sheetData>
  <pageMargins left="0.7" right="0.7" top="0.75" bottom="0.75" header="0.3" footer="0.3"/>
  <pageSetup paperSize="9" orientation="portrait" r:id="rId1"/>
  <drawing r:id="rId2"/>
  <tableParts count="6">
    <tablePart r:id="rId3"/>
    <tablePart r:id="rId4"/>
    <tablePart r:id="rId5"/>
    <tablePart r:id="rId6"/>
    <tablePart r:id="rId7"/>
    <tablePart r:id="rId8"/>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525"/>
  <sheetViews>
    <sheetView topLeftCell="A139" zoomScale="120" zoomScaleNormal="120" workbookViewId="0">
      <selection activeCell="D145" sqref="D145"/>
    </sheetView>
  </sheetViews>
  <sheetFormatPr defaultRowHeight="14.4" x14ac:dyDescent="0.3"/>
  <cols>
    <col min="1" max="1" width="34.6640625" customWidth="1"/>
    <col min="2" max="2" width="55.44140625" customWidth="1"/>
    <col min="3" max="3" width="28" customWidth="1"/>
    <col min="4" max="4" width="17.5546875" customWidth="1"/>
    <col min="5" max="5" width="29.33203125" customWidth="1"/>
    <col min="6" max="6" width="22.6640625" customWidth="1"/>
    <col min="7" max="7" width="35" customWidth="1"/>
    <col min="8" max="13" width="20.6640625" customWidth="1"/>
  </cols>
  <sheetData>
    <row r="1" spans="1:4" ht="21" x14ac:dyDescent="0.35">
      <c r="A1" s="16" t="s">
        <v>1057</v>
      </c>
    </row>
    <row r="2" spans="1:4" s="196" customFormat="1" ht="15" x14ac:dyDescent="0.25">
      <c r="A2" s="196" t="s">
        <v>1055</v>
      </c>
    </row>
    <row r="3" spans="1:4" ht="15" x14ac:dyDescent="0.25">
      <c r="A3" t="s">
        <v>756</v>
      </c>
    </row>
    <row r="4" spans="1:4" s="196" customFormat="1" ht="15" x14ac:dyDescent="0.25"/>
    <row r="5" spans="1:4" ht="15" x14ac:dyDescent="0.25">
      <c r="A5" t="s">
        <v>95</v>
      </c>
      <c r="B5" t="s">
        <v>1341</v>
      </c>
      <c r="C5" t="s">
        <v>1056</v>
      </c>
      <c r="D5" t="s">
        <v>1342</v>
      </c>
    </row>
    <row r="6" spans="1:4" ht="15" x14ac:dyDescent="0.25">
      <c r="A6">
        <v>2010</v>
      </c>
      <c r="B6" s="34">
        <v>238575</v>
      </c>
      <c r="C6" s="34">
        <v>11901</v>
      </c>
      <c r="D6" s="34">
        <v>12093</v>
      </c>
    </row>
    <row r="7" spans="1:4" ht="15" x14ac:dyDescent="0.25">
      <c r="A7">
        <v>2011</v>
      </c>
      <c r="B7" s="34">
        <v>241276</v>
      </c>
      <c r="C7" s="34">
        <v>12014</v>
      </c>
      <c r="D7" s="34">
        <v>12264</v>
      </c>
    </row>
    <row r="8" spans="1:4" ht="15" x14ac:dyDescent="0.25">
      <c r="A8">
        <v>2012</v>
      </c>
      <c r="B8" s="34">
        <v>242869</v>
      </c>
      <c r="C8" s="34">
        <v>12221</v>
      </c>
      <c r="D8" s="34">
        <v>12342</v>
      </c>
    </row>
    <row r="9" spans="1:4" ht="15" x14ac:dyDescent="0.25">
      <c r="A9">
        <v>2013</v>
      </c>
      <c r="B9" s="34">
        <v>243087</v>
      </c>
      <c r="C9" s="34">
        <v>12445</v>
      </c>
      <c r="D9" s="34">
        <v>12549</v>
      </c>
    </row>
    <row r="10" spans="1:4" ht="15" x14ac:dyDescent="0.25">
      <c r="A10">
        <v>2014</v>
      </c>
      <c r="B10" s="34">
        <v>242140</v>
      </c>
      <c r="C10" s="34">
        <v>12568</v>
      </c>
      <c r="D10" s="34">
        <v>12639</v>
      </c>
    </row>
    <row r="11" spans="1:4" ht="15" x14ac:dyDescent="0.25">
      <c r="A11">
        <v>2015</v>
      </c>
      <c r="B11" s="212">
        <v>242938</v>
      </c>
      <c r="C11" s="211">
        <v>12671</v>
      </c>
      <c r="D11" s="34">
        <v>12723</v>
      </c>
    </row>
    <row r="12" spans="1:4" ht="15" x14ac:dyDescent="0.25">
      <c r="A12">
        <v>2016</v>
      </c>
      <c r="B12" s="211">
        <v>245369</v>
      </c>
      <c r="C12" s="211">
        <v>12755</v>
      </c>
      <c r="D12" s="34">
        <v>12831</v>
      </c>
    </row>
    <row r="15" spans="1:4" ht="15" x14ac:dyDescent="0.25">
      <c r="A15" t="s">
        <v>95</v>
      </c>
      <c r="B15" t="s">
        <v>653</v>
      </c>
    </row>
    <row r="16" spans="1:4" ht="15" x14ac:dyDescent="0.25">
      <c r="A16">
        <v>2010</v>
      </c>
    </row>
    <row r="17" spans="1:2" ht="15" x14ac:dyDescent="0.25">
      <c r="A17">
        <v>2011</v>
      </c>
    </row>
    <row r="18" spans="1:2" ht="15" x14ac:dyDescent="0.25">
      <c r="A18">
        <v>2012</v>
      </c>
    </row>
    <row r="19" spans="1:2" ht="15" x14ac:dyDescent="0.25">
      <c r="A19">
        <v>2013</v>
      </c>
    </row>
    <row r="20" spans="1:2" ht="15" x14ac:dyDescent="0.25">
      <c r="A20">
        <v>2014</v>
      </c>
    </row>
    <row r="21" spans="1:2" ht="15" x14ac:dyDescent="0.25">
      <c r="A21">
        <v>2015</v>
      </c>
    </row>
    <row r="22" spans="1:2" ht="15" x14ac:dyDescent="0.25">
      <c r="A22">
        <v>2016</v>
      </c>
    </row>
    <row r="25" spans="1:2" ht="15" x14ac:dyDescent="0.25">
      <c r="A25" t="s">
        <v>95</v>
      </c>
      <c r="B25" t="s">
        <v>654</v>
      </c>
    </row>
    <row r="26" spans="1:2" ht="15" x14ac:dyDescent="0.25">
      <c r="A26">
        <v>2010</v>
      </c>
    </row>
    <row r="27" spans="1:2" ht="15" x14ac:dyDescent="0.25">
      <c r="A27">
        <v>2011</v>
      </c>
    </row>
    <row r="28" spans="1:2" ht="15" x14ac:dyDescent="0.25">
      <c r="A28">
        <v>2012</v>
      </c>
    </row>
    <row r="29" spans="1:2" ht="15" x14ac:dyDescent="0.25">
      <c r="A29">
        <v>2013</v>
      </c>
    </row>
    <row r="30" spans="1:2" ht="15" x14ac:dyDescent="0.25">
      <c r="A30">
        <v>2014</v>
      </c>
    </row>
    <row r="31" spans="1:2" ht="15" x14ac:dyDescent="0.25">
      <c r="A31">
        <v>2015</v>
      </c>
    </row>
    <row r="32" spans="1:2" ht="15" x14ac:dyDescent="0.25">
      <c r="A32">
        <v>2016</v>
      </c>
    </row>
    <row r="35" spans="1:2" ht="15" x14ac:dyDescent="0.25">
      <c r="A35" t="s">
        <v>95</v>
      </c>
      <c r="B35" t="s">
        <v>655</v>
      </c>
    </row>
    <row r="36" spans="1:2" ht="15" x14ac:dyDescent="0.25">
      <c r="A36" s="2">
        <v>2010</v>
      </c>
    </row>
    <row r="37" spans="1:2" ht="15" x14ac:dyDescent="0.25">
      <c r="A37" s="3">
        <v>2011</v>
      </c>
    </row>
    <row r="38" spans="1:2" ht="15" x14ac:dyDescent="0.25">
      <c r="A38" s="2">
        <v>2012</v>
      </c>
    </row>
    <row r="39" spans="1:2" ht="15" x14ac:dyDescent="0.25">
      <c r="A39" s="3">
        <v>2013</v>
      </c>
    </row>
    <row r="40" spans="1:2" ht="15" x14ac:dyDescent="0.25">
      <c r="A40" s="2">
        <v>2014</v>
      </c>
    </row>
    <row r="41" spans="1:2" ht="15" x14ac:dyDescent="0.25">
      <c r="A41" s="3">
        <v>2015</v>
      </c>
    </row>
    <row r="42" spans="1:2" ht="15" x14ac:dyDescent="0.25">
      <c r="A42" s="2">
        <v>2016</v>
      </c>
    </row>
    <row r="45" spans="1:2" ht="21" x14ac:dyDescent="0.35">
      <c r="A45" s="16" t="s">
        <v>1062</v>
      </c>
    </row>
    <row r="46" spans="1:2" ht="15" x14ac:dyDescent="0.25">
      <c r="A46" s="196" t="s">
        <v>1026</v>
      </c>
    </row>
    <row r="47" spans="1:2" ht="15" x14ac:dyDescent="0.25">
      <c r="A47" s="196" t="s">
        <v>756</v>
      </c>
    </row>
    <row r="49" spans="1:5" ht="15" x14ac:dyDescent="0.25">
      <c r="A49" t="s">
        <v>95</v>
      </c>
      <c r="B49" t="s">
        <v>1060</v>
      </c>
      <c r="C49" t="s">
        <v>1061</v>
      </c>
    </row>
    <row r="50" spans="1:5" ht="15" x14ac:dyDescent="0.25">
      <c r="A50">
        <v>2013</v>
      </c>
      <c r="B50">
        <v>86</v>
      </c>
      <c r="C50">
        <v>12</v>
      </c>
    </row>
    <row r="51" spans="1:5" ht="15" x14ac:dyDescent="0.25">
      <c r="A51">
        <v>2014</v>
      </c>
      <c r="B51">
        <v>36</v>
      </c>
      <c r="C51">
        <v>10</v>
      </c>
    </row>
    <row r="52" spans="1:5" ht="15" x14ac:dyDescent="0.25">
      <c r="A52" s="196">
        <v>2015</v>
      </c>
      <c r="B52">
        <v>45</v>
      </c>
      <c r="C52">
        <v>7</v>
      </c>
    </row>
    <row r="53" spans="1:5" ht="15" x14ac:dyDescent="0.25">
      <c r="A53" s="196">
        <v>2016</v>
      </c>
      <c r="B53">
        <v>25</v>
      </c>
      <c r="C53">
        <v>1</v>
      </c>
    </row>
    <row r="54" spans="1:5" ht="15" x14ac:dyDescent="0.25">
      <c r="A54" s="196">
        <v>2017</v>
      </c>
      <c r="B54">
        <v>19</v>
      </c>
      <c r="C54">
        <v>3</v>
      </c>
    </row>
    <row r="58" spans="1:5" ht="21" x14ac:dyDescent="0.35">
      <c r="A58" s="16" t="s">
        <v>1065</v>
      </c>
    </row>
    <row r="59" spans="1:5" ht="15" x14ac:dyDescent="0.25">
      <c r="A59" t="s">
        <v>1069</v>
      </c>
    </row>
    <row r="60" spans="1:5" ht="15" x14ac:dyDescent="0.25">
      <c r="A60" t="s">
        <v>756</v>
      </c>
    </row>
    <row r="62" spans="1:5" ht="15" x14ac:dyDescent="0.25">
      <c r="A62" t="s">
        <v>95</v>
      </c>
      <c r="B62" t="s">
        <v>683</v>
      </c>
      <c r="C62" s="196" t="s">
        <v>1068</v>
      </c>
      <c r="D62" s="196" t="s">
        <v>1067</v>
      </c>
      <c r="E62" t="s">
        <v>1066</v>
      </c>
    </row>
    <row r="63" spans="1:5" ht="15" x14ac:dyDescent="0.25">
      <c r="A63">
        <v>2017</v>
      </c>
      <c r="B63" t="s">
        <v>110</v>
      </c>
      <c r="C63" s="175">
        <v>0.56999999999999995</v>
      </c>
      <c r="D63" s="175">
        <v>0.16</v>
      </c>
      <c r="E63" s="175">
        <v>0.06</v>
      </c>
    </row>
    <row r="64" spans="1:5" ht="15" x14ac:dyDescent="0.25">
      <c r="A64">
        <v>2017</v>
      </c>
      <c r="B64" t="s">
        <v>668</v>
      </c>
      <c r="C64" s="175">
        <v>0.61</v>
      </c>
      <c r="D64" s="175">
        <v>0.17</v>
      </c>
      <c r="E64" s="175">
        <v>0.06</v>
      </c>
    </row>
    <row r="65" spans="1:5" s="196" customFormat="1" ht="15" x14ac:dyDescent="0.25">
      <c r="C65" s="175"/>
      <c r="D65" s="175"/>
      <c r="E65" s="175"/>
    </row>
    <row r="66" spans="1:5" s="196" customFormat="1" ht="15" x14ac:dyDescent="0.25">
      <c r="C66" s="175"/>
      <c r="D66" s="175"/>
      <c r="E66" s="175"/>
    </row>
    <row r="67" spans="1:5" s="196" customFormat="1" ht="15" x14ac:dyDescent="0.25">
      <c r="A67" s="196" t="s">
        <v>1338</v>
      </c>
      <c r="C67" s="175"/>
      <c r="D67" s="175"/>
      <c r="E67" s="175"/>
    </row>
    <row r="68" spans="1:5" s="196" customFormat="1" ht="15" x14ac:dyDescent="0.25">
      <c r="A68" s="196" t="s">
        <v>1026</v>
      </c>
      <c r="C68" s="175"/>
      <c r="D68" s="175"/>
      <c r="E68" s="175"/>
    </row>
    <row r="69" spans="1:5" s="196" customFormat="1" ht="15" x14ac:dyDescent="0.25">
      <c r="A69" s="196" t="s">
        <v>756</v>
      </c>
      <c r="C69" s="175"/>
      <c r="D69" s="175"/>
      <c r="E69" s="175"/>
    </row>
    <row r="70" spans="1:5" s="196" customFormat="1" ht="15" x14ac:dyDescent="0.25">
      <c r="C70" s="175"/>
      <c r="D70" s="175"/>
      <c r="E70" s="175"/>
    </row>
    <row r="71" spans="1:5" s="196" customFormat="1" x14ac:dyDescent="0.3">
      <c r="A71" s="7" t="s">
        <v>1339</v>
      </c>
      <c r="B71" s="7"/>
      <c r="C71" s="175"/>
      <c r="D71" s="175"/>
      <c r="E71" s="175"/>
    </row>
    <row r="72" spans="1:5" s="196" customFormat="1" ht="15" x14ac:dyDescent="0.25">
      <c r="C72" s="177"/>
      <c r="D72" s="175"/>
      <c r="E72" s="175"/>
    </row>
    <row r="73" spans="1:5" s="196" customFormat="1" ht="15" x14ac:dyDescent="0.25">
      <c r="C73" s="175"/>
      <c r="D73" s="175"/>
      <c r="E73" s="175"/>
    </row>
    <row r="74" spans="1:5" s="196" customFormat="1" ht="15" x14ac:dyDescent="0.25">
      <c r="C74" s="175"/>
      <c r="D74" s="175"/>
      <c r="E74" s="175"/>
    </row>
    <row r="75" spans="1:5" s="196" customFormat="1" ht="15" x14ac:dyDescent="0.25">
      <c r="C75" s="175"/>
      <c r="D75" s="175"/>
      <c r="E75" s="175"/>
    </row>
    <row r="76" spans="1:5" s="196" customFormat="1" ht="15" x14ac:dyDescent="0.25">
      <c r="C76" s="175"/>
      <c r="D76" s="175"/>
      <c r="E76" s="175"/>
    </row>
    <row r="77" spans="1:5" s="196" customFormat="1" ht="15" x14ac:dyDescent="0.25">
      <c r="C77" s="175"/>
      <c r="D77" s="175"/>
      <c r="E77" s="175"/>
    </row>
    <row r="78" spans="1:5" s="196" customFormat="1" ht="15" x14ac:dyDescent="0.25">
      <c r="C78" s="175"/>
      <c r="D78" s="175"/>
      <c r="E78" s="175"/>
    </row>
    <row r="79" spans="1:5" s="196" customFormat="1" ht="15" x14ac:dyDescent="0.25">
      <c r="C79" s="175"/>
      <c r="D79" s="175"/>
      <c r="E79" s="175"/>
    </row>
    <row r="80" spans="1:5" s="196" customFormat="1" ht="15" x14ac:dyDescent="0.25">
      <c r="C80" s="175"/>
      <c r="D80" s="175"/>
      <c r="E80" s="175"/>
    </row>
    <row r="81" spans="1:13" s="196" customFormat="1" ht="15" x14ac:dyDescent="0.25">
      <c r="C81" s="175"/>
      <c r="D81" s="175"/>
      <c r="E81" s="175"/>
    </row>
    <row r="82" spans="1:13" s="196" customFormat="1" ht="15" x14ac:dyDescent="0.25">
      <c r="C82" s="175"/>
      <c r="D82" s="175"/>
      <c r="E82" s="175"/>
    </row>
    <row r="83" spans="1:13" s="196" customFormat="1" ht="15" x14ac:dyDescent="0.25">
      <c r="C83" s="175"/>
      <c r="D83" s="175"/>
      <c r="E83" s="175"/>
    </row>
    <row r="84" spans="1:13" s="196" customFormat="1" ht="15" x14ac:dyDescent="0.25">
      <c r="C84" s="175"/>
      <c r="D84" s="175"/>
      <c r="E84" s="175"/>
    </row>
    <row r="85" spans="1:13" s="196" customFormat="1" ht="15" x14ac:dyDescent="0.25">
      <c r="C85" s="175"/>
      <c r="D85" s="175"/>
      <c r="E85" s="175"/>
    </row>
    <row r="86" spans="1:13" s="196" customFormat="1" ht="15" x14ac:dyDescent="0.25">
      <c r="C86" s="175"/>
      <c r="D86" s="175"/>
      <c r="E86" s="175"/>
    </row>
    <row r="87" spans="1:13" s="196" customFormat="1" ht="15" x14ac:dyDescent="0.25">
      <c r="C87" s="175"/>
      <c r="D87" s="175"/>
      <c r="E87" s="175"/>
    </row>
    <row r="88" spans="1:13" s="196" customFormat="1" ht="15" x14ac:dyDescent="0.25">
      <c r="C88" s="175"/>
      <c r="D88" s="175"/>
      <c r="E88" s="175"/>
    </row>
    <row r="90" spans="1:13" s="196" customFormat="1" ht="15" x14ac:dyDescent="0.25"/>
    <row r="91" spans="1:13" s="196" customFormat="1" ht="15" x14ac:dyDescent="0.25"/>
    <row r="92" spans="1:13" s="196" customFormat="1" ht="21" x14ac:dyDescent="0.35">
      <c r="A92" s="16" t="s">
        <v>1310</v>
      </c>
    </row>
    <row r="93" spans="1:13" ht="15" x14ac:dyDescent="0.25">
      <c r="A93" s="196" t="s">
        <v>1312</v>
      </c>
      <c r="G93" s="272"/>
    </row>
    <row r="94" spans="1:13" ht="15" x14ac:dyDescent="0.25">
      <c r="A94" s="196" t="s">
        <v>756</v>
      </c>
      <c r="G94" s="272"/>
    </row>
    <row r="95" spans="1:13" ht="15" x14ac:dyDescent="0.25">
      <c r="A95" s="196"/>
      <c r="G95" s="274"/>
      <c r="H95" s="278"/>
      <c r="I95" s="181"/>
      <c r="J95" s="181"/>
      <c r="K95" s="34"/>
      <c r="L95" s="181"/>
      <c r="M95" s="34"/>
    </row>
    <row r="96" spans="1:13" ht="15" x14ac:dyDescent="0.25">
      <c r="A96" s="273" t="s">
        <v>95</v>
      </c>
      <c r="B96" s="273" t="s">
        <v>1310</v>
      </c>
      <c r="G96" s="274"/>
      <c r="H96" s="275"/>
      <c r="I96" s="181"/>
      <c r="J96" s="181"/>
      <c r="K96" s="34"/>
      <c r="L96" s="181"/>
      <c r="M96" s="34"/>
    </row>
    <row r="97" spans="1:13" ht="15" x14ac:dyDescent="0.25">
      <c r="A97">
        <v>2008</v>
      </c>
      <c r="B97" s="274">
        <v>164.55</v>
      </c>
      <c r="G97" s="274"/>
      <c r="H97" s="275"/>
      <c r="I97" s="181"/>
      <c r="J97" s="181"/>
      <c r="K97" s="34"/>
      <c r="L97" s="181"/>
      <c r="M97" s="34"/>
    </row>
    <row r="98" spans="1:13" ht="15" x14ac:dyDescent="0.25">
      <c r="A98" s="196">
        <v>2009</v>
      </c>
      <c r="B98" s="274">
        <v>174.35</v>
      </c>
      <c r="G98" s="274"/>
      <c r="H98" s="275"/>
      <c r="I98" s="181"/>
      <c r="J98" s="181"/>
      <c r="K98" s="34"/>
      <c r="L98" s="181"/>
      <c r="M98" s="34"/>
    </row>
    <row r="99" spans="1:13" ht="15" x14ac:dyDescent="0.25">
      <c r="A99" s="196">
        <v>2010</v>
      </c>
      <c r="B99" s="274">
        <v>158.15</v>
      </c>
      <c r="G99" s="274"/>
      <c r="H99" s="275"/>
      <c r="I99" s="181"/>
      <c r="J99" s="181"/>
      <c r="K99" s="34"/>
      <c r="L99" s="181"/>
      <c r="M99" s="34"/>
    </row>
    <row r="100" spans="1:13" ht="15" x14ac:dyDescent="0.25">
      <c r="A100" s="196">
        <v>2011</v>
      </c>
      <c r="B100" s="276">
        <v>129</v>
      </c>
      <c r="G100" s="274"/>
      <c r="H100" s="278"/>
      <c r="I100" s="181"/>
      <c r="J100" s="181"/>
      <c r="K100" s="34"/>
      <c r="L100" s="34"/>
      <c r="M100" s="34"/>
    </row>
    <row r="101" spans="1:13" ht="15" x14ac:dyDescent="0.25">
      <c r="A101" s="196">
        <v>2012</v>
      </c>
      <c r="B101" s="277">
        <v>134.66999999999999</v>
      </c>
      <c r="G101" s="274"/>
      <c r="H101" s="278"/>
      <c r="I101" s="181"/>
      <c r="J101" s="181"/>
      <c r="K101" s="34"/>
      <c r="L101" s="34"/>
      <c r="M101" s="34"/>
    </row>
    <row r="102" spans="1:13" ht="15" x14ac:dyDescent="0.25">
      <c r="A102" s="196">
        <v>2013</v>
      </c>
      <c r="B102" s="277">
        <v>136.85</v>
      </c>
      <c r="G102" s="274"/>
      <c r="H102" s="278"/>
      <c r="I102" s="181"/>
      <c r="J102" s="181"/>
      <c r="K102" s="34"/>
      <c r="L102" s="181"/>
      <c r="M102" s="34"/>
    </row>
    <row r="103" spans="1:13" ht="15" x14ac:dyDescent="0.25">
      <c r="A103" s="196">
        <v>2014</v>
      </c>
      <c r="B103" s="34">
        <v>138.30000000000001</v>
      </c>
      <c r="H103" s="181"/>
      <c r="I103" s="181"/>
      <c r="J103" s="181"/>
      <c r="K103" s="34"/>
      <c r="L103" s="34"/>
      <c r="M103" s="34"/>
    </row>
    <row r="104" spans="1:13" ht="15" x14ac:dyDescent="0.25">
      <c r="A104" s="196">
        <v>2015</v>
      </c>
      <c r="B104" s="34">
        <v>140.51</v>
      </c>
      <c r="G104" s="272"/>
      <c r="H104" s="181"/>
      <c r="I104" s="181"/>
      <c r="J104" s="181"/>
      <c r="K104" s="34"/>
      <c r="L104" s="34"/>
      <c r="M104" s="34"/>
    </row>
    <row r="105" spans="1:13" ht="15" x14ac:dyDescent="0.25">
      <c r="A105" s="196">
        <v>2016</v>
      </c>
      <c r="B105" s="34">
        <v>139.83000000000001</v>
      </c>
      <c r="G105" s="274"/>
      <c r="H105" s="275"/>
      <c r="I105" s="181"/>
      <c r="J105" s="181"/>
      <c r="K105" s="34"/>
      <c r="L105" s="181"/>
      <c r="M105" s="34"/>
    </row>
    <row r="106" spans="1:13" s="196" customFormat="1" ht="15" x14ac:dyDescent="0.25">
      <c r="B106" s="34"/>
      <c r="G106" s="274"/>
      <c r="H106" s="275"/>
      <c r="I106" s="181"/>
      <c r="J106" s="181"/>
      <c r="K106" s="34"/>
      <c r="L106" s="181"/>
      <c r="M106" s="34"/>
    </row>
    <row r="107" spans="1:13" s="196" customFormat="1" ht="15" x14ac:dyDescent="0.25">
      <c r="B107" s="34"/>
      <c r="G107" s="274"/>
      <c r="H107" s="275"/>
      <c r="I107" s="181"/>
      <c r="J107" s="181"/>
      <c r="K107" s="34"/>
      <c r="L107" s="181"/>
      <c r="M107" s="34"/>
    </row>
    <row r="108" spans="1:13" s="196" customFormat="1" ht="15" x14ac:dyDescent="0.25">
      <c r="B108" s="34"/>
      <c r="G108" s="274"/>
      <c r="H108" s="275"/>
      <c r="I108" s="181"/>
      <c r="J108" s="181"/>
      <c r="K108" s="34"/>
      <c r="L108" s="181"/>
      <c r="M108" s="34"/>
    </row>
    <row r="109" spans="1:13" s="196" customFormat="1" ht="21" x14ac:dyDescent="0.35">
      <c r="A109" s="16" t="s">
        <v>1317</v>
      </c>
      <c r="G109" s="274"/>
      <c r="H109" s="275"/>
      <c r="I109" s="181"/>
      <c r="J109" s="181"/>
      <c r="K109" s="34"/>
      <c r="L109" s="181"/>
      <c r="M109" s="34"/>
    </row>
    <row r="110" spans="1:13" s="196" customFormat="1" ht="15" x14ac:dyDescent="0.25">
      <c r="A110" s="196" t="s">
        <v>1312</v>
      </c>
      <c r="G110" s="274"/>
      <c r="H110" s="275"/>
      <c r="I110" s="181"/>
      <c r="J110" s="181"/>
      <c r="K110" s="34"/>
      <c r="L110" s="181"/>
      <c r="M110" s="34"/>
    </row>
    <row r="111" spans="1:13" s="196" customFormat="1" ht="15" x14ac:dyDescent="0.25">
      <c r="A111" s="196" t="s">
        <v>756</v>
      </c>
      <c r="G111" s="274"/>
      <c r="H111" s="275"/>
      <c r="I111" s="181"/>
      <c r="J111" s="181"/>
      <c r="K111" s="34"/>
      <c r="L111" s="181"/>
      <c r="M111" s="34"/>
    </row>
    <row r="112" spans="1:13" s="196" customFormat="1" ht="15" x14ac:dyDescent="0.25">
      <c r="B112" s="34"/>
      <c r="G112" s="274"/>
      <c r="H112" s="275"/>
      <c r="I112" s="181"/>
      <c r="J112" s="181"/>
      <c r="K112" s="34"/>
      <c r="L112" s="181"/>
      <c r="M112" s="34"/>
    </row>
    <row r="113" spans="1:21" s="102" customFormat="1" ht="15" x14ac:dyDescent="0.25">
      <c r="A113" s="273" t="s">
        <v>95</v>
      </c>
      <c r="B113" s="185" t="s">
        <v>760</v>
      </c>
      <c r="C113" s="185" t="s">
        <v>1319</v>
      </c>
      <c r="D113" s="185" t="s">
        <v>761</v>
      </c>
      <c r="E113" s="185" t="s">
        <v>1320</v>
      </c>
      <c r="F113" s="185" t="s">
        <v>762</v>
      </c>
      <c r="G113" s="185" t="s">
        <v>1321</v>
      </c>
      <c r="H113" s="185" t="s">
        <v>763</v>
      </c>
      <c r="I113" s="185" t="s">
        <v>1318</v>
      </c>
      <c r="J113" s="185" t="s">
        <v>764</v>
      </c>
      <c r="K113" s="185" t="s">
        <v>1322</v>
      </c>
      <c r="L113" s="185" t="s">
        <v>765</v>
      </c>
      <c r="M113" s="185" t="s">
        <v>1323</v>
      </c>
      <c r="N113" s="185" t="s">
        <v>766</v>
      </c>
      <c r="O113" s="281" t="s">
        <v>1324</v>
      </c>
      <c r="P113" s="281" t="s">
        <v>1315</v>
      </c>
      <c r="Q113" s="281" t="s">
        <v>1325</v>
      </c>
      <c r="R113" s="281" t="s">
        <v>1314</v>
      </c>
      <c r="S113" s="281" t="s">
        <v>1326</v>
      </c>
      <c r="T113" s="279"/>
      <c r="U113" s="280"/>
    </row>
    <row r="114" spans="1:21" s="196" customFormat="1" ht="15" x14ac:dyDescent="0.25">
      <c r="A114" s="196">
        <v>2011</v>
      </c>
      <c r="B114" s="186">
        <v>3610390</v>
      </c>
      <c r="C114" s="278">
        <f>Tabel103[[#This Row],[Huisvuil (inclusief KMO-zakken)]]/$B$114*100</f>
        <v>100</v>
      </c>
      <c r="D114" s="275">
        <v>397960</v>
      </c>
      <c r="E114" s="275">
        <f>Tabel103[[#This Row],[PMD]]/$D$114*100</f>
        <v>100</v>
      </c>
      <c r="F114" s="275">
        <v>2152880</v>
      </c>
      <c r="G114" s="275">
        <f>Tabel103[[#This Row],[Papier &amp; karton]]/$F$114*100</f>
        <v>100</v>
      </c>
      <c r="H114" s="275">
        <v>1461333</v>
      </c>
      <c r="I114" s="275">
        <f>Tabel103[[#This Row],[Groenafval van Imog-tuinafvalbakken]]/$H$114*100</f>
        <v>100</v>
      </c>
      <c r="J114" s="275">
        <v>8801</v>
      </c>
      <c r="K114" s="275">
        <f>Tabel103[[#This Row],[Multistroom via Imog]]/$J$114*100</f>
        <v>100</v>
      </c>
      <c r="L114" s="278"/>
      <c r="M114" s="278"/>
      <c r="N114" s="278">
        <v>27293</v>
      </c>
      <c r="O114" s="278">
        <f>Tabel103[[#This Row],[Kledij]]/$N$114*100</f>
        <v>100</v>
      </c>
      <c r="P114" s="275">
        <v>853454</v>
      </c>
      <c r="Q114" s="275">
        <f>Tabel103[[#This Row],[Glas (glasbollen)]]/$P$114*100</f>
        <v>100</v>
      </c>
      <c r="R114" s="275">
        <v>131518</v>
      </c>
      <c r="S114" s="275">
        <f>Tabel103[[#This Row],[Kledij (kledijcontainer)]]/$R$114*100</f>
        <v>100</v>
      </c>
      <c r="T114" s="181"/>
      <c r="U114" s="34"/>
    </row>
    <row r="115" spans="1:21" s="196" customFormat="1" ht="15" x14ac:dyDescent="0.25">
      <c r="A115" s="196">
        <v>2012</v>
      </c>
      <c r="B115" s="155">
        <v>3675100</v>
      </c>
      <c r="C115" s="181">
        <f>Tabel103[[#This Row],[Huisvuil (inclusief KMO-zakken)]]/$B$114*100</f>
        <v>101.79232714471289</v>
      </c>
      <c r="D115" s="181">
        <v>403450</v>
      </c>
      <c r="E115" s="181">
        <f>Tabel103[[#This Row],[PMD]]/$D$114*100</f>
        <v>101.37953563172178</v>
      </c>
      <c r="F115" s="181">
        <v>2055920</v>
      </c>
      <c r="G115" s="181">
        <f>Tabel103[[#This Row],[Papier &amp; karton]]/$F$114*100</f>
        <v>95.496265467652634</v>
      </c>
      <c r="H115" s="181">
        <v>1493278</v>
      </c>
      <c r="I115" s="181">
        <f>Tabel103[[#This Row],[Groenafval van Imog-tuinafvalbakken]]/$H$114*100</f>
        <v>102.18601783440189</v>
      </c>
      <c r="J115" s="181">
        <v>11656</v>
      </c>
      <c r="K115" s="181">
        <f>Tabel103[[#This Row],[Multistroom via Imog]]/$J$114*100</f>
        <v>132.43949551187367</v>
      </c>
      <c r="L115" s="181">
        <v>290</v>
      </c>
      <c r="M115" s="181">
        <f>Tabel103[[#This Row],[Asbestcement op afroep via Imog]]/$L$115*100</f>
        <v>100</v>
      </c>
      <c r="N115" s="181">
        <v>15485</v>
      </c>
      <c r="O115" s="181">
        <f>Tabel103[[#This Row],[Kledij]]/$N$114*100</f>
        <v>56.736159454805261</v>
      </c>
      <c r="P115" s="181">
        <v>854084</v>
      </c>
      <c r="Q115" s="181">
        <f>Tabel103[[#This Row],[Glas (glasbollen)]]/$P$114*100</f>
        <v>100.07381768671775</v>
      </c>
      <c r="R115" s="181">
        <v>184169</v>
      </c>
      <c r="S115" s="181">
        <f>Tabel103[[#This Row],[Kledij (kledijcontainer)]]/$R$114*100</f>
        <v>140.033303426147</v>
      </c>
      <c r="T115" s="181"/>
      <c r="U115" s="34"/>
    </row>
    <row r="116" spans="1:21" s="196" customFormat="1" ht="15" x14ac:dyDescent="0.25">
      <c r="A116" s="196">
        <v>2013</v>
      </c>
      <c r="B116" s="155">
        <v>3730030</v>
      </c>
      <c r="C116" s="181">
        <f>Tabel103[[#This Row],[Huisvuil (inclusief KMO-zakken)]]/$B$114*100</f>
        <v>103.31376942657164</v>
      </c>
      <c r="D116" s="181">
        <v>404880</v>
      </c>
      <c r="E116" s="181">
        <f>Tabel103[[#This Row],[PMD]]/$D$114*100</f>
        <v>101.73886822796261</v>
      </c>
      <c r="F116" s="181">
        <v>1938690</v>
      </c>
      <c r="G116" s="181">
        <f>Tabel103[[#This Row],[Papier &amp; karton]]/$F$114*100</f>
        <v>90.051001449221516</v>
      </c>
      <c r="H116" s="181">
        <v>1462917</v>
      </c>
      <c r="I116" s="181">
        <f>Tabel103[[#This Row],[Groenafval van Imog-tuinafvalbakken]]/$H$114*100</f>
        <v>100.1083941853089</v>
      </c>
      <c r="J116" s="181">
        <v>9820</v>
      </c>
      <c r="K116" s="181">
        <f>Tabel103[[#This Row],[Multistroom via Imog]]/$J$114*100</f>
        <v>111.57822974661971</v>
      </c>
      <c r="L116" s="181">
        <v>0</v>
      </c>
      <c r="M116" s="181">
        <f>Tabel103[[#This Row],[Asbestcement op afroep via Imog]]/$L$115*100</f>
        <v>0</v>
      </c>
      <c r="N116" s="181">
        <v>3518</v>
      </c>
      <c r="O116" s="181">
        <f>Tabel103[[#This Row],[Kledij]]/$N$114*100</f>
        <v>12.889751951049719</v>
      </c>
      <c r="P116" s="181">
        <v>842284</v>
      </c>
      <c r="Q116" s="181">
        <f>Tabel103[[#This Row],[Glas (glasbollen)]]/$P$114*100</f>
        <v>98.691200697401385</v>
      </c>
      <c r="R116" s="181">
        <v>175417</v>
      </c>
      <c r="S116" s="181">
        <f>Tabel103[[#This Row],[Kledij (kledijcontainer)]]/$R$114*100</f>
        <v>133.37870101430983</v>
      </c>
      <c r="T116" s="181"/>
      <c r="U116" s="34"/>
    </row>
    <row r="117" spans="1:21" s="196" customFormat="1" ht="15" x14ac:dyDescent="0.25">
      <c r="A117" s="196">
        <v>2014</v>
      </c>
      <c r="B117" s="155">
        <v>3794580</v>
      </c>
      <c r="C117" s="181">
        <f>Tabel103[[#This Row],[Huisvuil (inclusief KMO-zakken)]]/$B$114*100</f>
        <v>105.10166491708652</v>
      </c>
      <c r="D117" s="34">
        <v>410640</v>
      </c>
      <c r="E117" s="181">
        <f>Tabel103[[#This Row],[PMD]]/$D$114*100</f>
        <v>103.18624987435922</v>
      </c>
      <c r="F117" s="34">
        <v>1947670</v>
      </c>
      <c r="G117" s="181">
        <f>Tabel103[[#This Row],[Papier &amp; karton]]/$F$114*100</f>
        <v>90.468117126825462</v>
      </c>
      <c r="H117" s="34">
        <v>1706646</v>
      </c>
      <c r="I117" s="181">
        <f>Tabel103[[#This Row],[Groenafval van Imog-tuinafvalbakken]]/$H$114*100</f>
        <v>116.78693357366186</v>
      </c>
      <c r="J117" s="34">
        <v>6457</v>
      </c>
      <c r="K117" s="181">
        <f>Tabel103[[#This Row],[Multistroom via Imog]]/$J$114*100</f>
        <v>73.366662879218268</v>
      </c>
      <c r="L117" s="34">
        <v>485</v>
      </c>
      <c r="M117" s="181">
        <f>Tabel103[[#This Row],[Asbestcement op afroep via Imog]]/$L$115*100</f>
        <v>167.24137931034483</v>
      </c>
      <c r="N117" s="34">
        <v>8234</v>
      </c>
      <c r="O117" s="181">
        <f>Tabel103[[#This Row],[Kledij]]/$N$114*100</f>
        <v>30.168907778551279</v>
      </c>
      <c r="P117" s="181">
        <v>829467</v>
      </c>
      <c r="Q117" s="181">
        <f>Tabel103[[#This Row],[Glas (glasbollen)]]/$P$114*100</f>
        <v>97.189420870954962</v>
      </c>
      <c r="R117" s="181">
        <v>168880</v>
      </c>
      <c r="S117" s="181">
        <f>Tabel103[[#This Row],[Kledij (kledijcontainer)]]/$R$114*100</f>
        <v>128.40827871470063</v>
      </c>
      <c r="T117" s="181"/>
      <c r="U117" s="34"/>
    </row>
    <row r="118" spans="1:21" s="196" customFormat="1" ht="15" x14ac:dyDescent="0.25">
      <c r="A118" s="196">
        <v>2015</v>
      </c>
      <c r="B118" s="155">
        <v>3864410</v>
      </c>
      <c r="C118" s="181">
        <f>Tabel103[[#This Row],[Huisvuil (inclusief KMO-zakken)]]/$B$114*100</f>
        <v>107.03580499613614</v>
      </c>
      <c r="D118" s="181">
        <v>416370</v>
      </c>
      <c r="E118" s="181">
        <f>Tabel103[[#This Row],[PMD]]/$D$114*100</f>
        <v>104.62609307468087</v>
      </c>
      <c r="F118" s="181">
        <v>1946190</v>
      </c>
      <c r="G118" s="181">
        <f>Tabel103[[#This Row],[Papier &amp; karton]]/$F$114*100</f>
        <v>90.39937200401323</v>
      </c>
      <c r="H118" s="181">
        <v>1305460</v>
      </c>
      <c r="I118" s="181">
        <f>Tabel103[[#This Row],[Groenafval van Imog-tuinafvalbakken]]/$H$114*100</f>
        <v>89.333505778628137</v>
      </c>
      <c r="J118" s="181">
        <v>7310</v>
      </c>
      <c r="K118" s="181">
        <f>Tabel103[[#This Row],[Multistroom via Imog]]/$J$114*100</f>
        <v>83.058743324622199</v>
      </c>
      <c r="L118" s="34">
        <v>0</v>
      </c>
      <c r="M118" s="181">
        <f>Tabel103[[#This Row],[Asbestcement op afroep via Imog]]/$L$115*100</f>
        <v>0</v>
      </c>
      <c r="N118" s="181">
        <v>7678</v>
      </c>
      <c r="O118" s="181">
        <f>Tabel103[[#This Row],[Kledij]]/$N$114*100</f>
        <v>28.131755395156265</v>
      </c>
      <c r="P118" s="181">
        <v>818813</v>
      </c>
      <c r="Q118" s="181">
        <f>Tabel103[[#This Row],[Glas (glasbollen)]]/$P$114*100</f>
        <v>95.941081768906116</v>
      </c>
      <c r="R118" s="181">
        <v>171400</v>
      </c>
      <c r="S118" s="181">
        <f>Tabel103[[#This Row],[Kledij (kledijcontainer)]]/$R$114*100</f>
        <v>130.32436624644535</v>
      </c>
      <c r="T118" s="181"/>
      <c r="U118" s="34"/>
    </row>
    <row r="119" spans="1:21" s="196" customFormat="1" ht="15" x14ac:dyDescent="0.25">
      <c r="A119" s="196">
        <v>2016</v>
      </c>
      <c r="B119" s="155">
        <v>3850480</v>
      </c>
      <c r="C119" s="181">
        <f>Tabel103[[#This Row],[Huisvuil (inclusief KMO-zakken)]]/$B$114*100</f>
        <v>106.64997410252077</v>
      </c>
      <c r="D119" s="34">
        <v>413580</v>
      </c>
      <c r="E119" s="181">
        <f>Tabel103[[#This Row],[PMD]]/$D$114*100</f>
        <v>103.92501758970751</v>
      </c>
      <c r="F119" s="34">
        <v>1892240</v>
      </c>
      <c r="G119" s="181">
        <f>Tabel103[[#This Row],[Papier &amp; karton]]/$F$114*100</f>
        <v>87.893426479878116</v>
      </c>
      <c r="H119" s="34">
        <v>1654786</v>
      </c>
      <c r="I119" s="181">
        <f>Tabel103[[#This Row],[Groenafval van Imog-tuinafvalbakken]]/$H$114*100</f>
        <v>113.23811889555633</v>
      </c>
      <c r="J119" s="34">
        <v>9050</v>
      </c>
      <c r="K119" s="181">
        <f>Tabel103[[#This Row],[Multistroom via Imog]]/$J$114*100</f>
        <v>102.82922395182365</v>
      </c>
      <c r="L119" s="34">
        <v>0</v>
      </c>
      <c r="M119" s="181">
        <f>Tabel103[[#This Row],[Asbestcement op afroep via Imog]]/$L$115*100</f>
        <v>0</v>
      </c>
      <c r="N119" s="34">
        <v>8472</v>
      </c>
      <c r="O119" s="181">
        <f>Tabel103[[#This Row],[Kledij]]/$N$114*100</f>
        <v>31.040926244824679</v>
      </c>
      <c r="P119" s="181">
        <v>828628</v>
      </c>
      <c r="Q119" s="181">
        <f>Tabel103[[#This Row],[Glas (glasbollen)]]/$P$114*100</f>
        <v>97.091114459595957</v>
      </c>
      <c r="R119" s="181">
        <v>231396</v>
      </c>
      <c r="S119" s="181">
        <f>Tabel103[[#This Row],[Kledij (kledijcontainer)]]/$R$114*100</f>
        <v>175.94245654587203</v>
      </c>
      <c r="T119" s="181"/>
      <c r="U119" s="34"/>
    </row>
    <row r="120" spans="1:21" s="196" customFormat="1" ht="15" x14ac:dyDescent="0.25">
      <c r="H120" s="275"/>
      <c r="I120" s="181"/>
      <c r="J120" s="181"/>
      <c r="K120" s="34"/>
      <c r="L120" s="181"/>
      <c r="M120" s="34"/>
    </row>
    <row r="121" spans="1:21" s="196" customFormat="1" ht="15" x14ac:dyDescent="0.25">
      <c r="H121" s="275"/>
      <c r="I121" s="181"/>
      <c r="J121" s="181"/>
      <c r="K121" s="34"/>
      <c r="L121" s="181"/>
      <c r="M121" s="34"/>
    </row>
    <row r="122" spans="1:21" s="196" customFormat="1" ht="15" x14ac:dyDescent="0.25">
      <c r="H122" s="275"/>
      <c r="I122" s="181"/>
      <c r="J122" s="181"/>
      <c r="K122" s="34"/>
      <c r="L122" s="181"/>
      <c r="M122" s="34"/>
    </row>
    <row r="123" spans="1:21" s="196" customFormat="1" ht="15" x14ac:dyDescent="0.25">
      <c r="H123" s="275"/>
      <c r="I123" s="181"/>
      <c r="J123" s="181"/>
      <c r="K123" s="34"/>
      <c r="L123" s="181"/>
      <c r="M123" s="34"/>
    </row>
    <row r="124" spans="1:21" s="196" customFormat="1" ht="21" x14ac:dyDescent="0.35">
      <c r="A124" s="16" t="s">
        <v>757</v>
      </c>
      <c r="B124"/>
      <c r="C124"/>
      <c r="D124"/>
      <c r="E124"/>
      <c r="H124" s="275"/>
      <c r="I124" s="181"/>
      <c r="J124" s="181"/>
      <c r="K124" s="34"/>
      <c r="L124" s="181"/>
      <c r="M124" s="34"/>
    </row>
    <row r="125" spans="1:21" s="196" customFormat="1" ht="15" x14ac:dyDescent="0.25">
      <c r="A125" t="s">
        <v>755</v>
      </c>
      <c r="B125"/>
      <c r="C125"/>
      <c r="D125"/>
      <c r="E125"/>
    </row>
    <row r="126" spans="1:21" s="196" customFormat="1" ht="15" x14ac:dyDescent="0.25">
      <c r="A126" t="s">
        <v>756</v>
      </c>
      <c r="B126"/>
      <c r="C126"/>
      <c r="D126"/>
      <c r="E126"/>
    </row>
    <row r="127" spans="1:21" ht="15" x14ac:dyDescent="0.25">
      <c r="A127" s="196"/>
      <c r="B127" s="196"/>
      <c r="C127" s="196"/>
      <c r="D127" s="196"/>
      <c r="E127" s="196"/>
    </row>
    <row r="128" spans="1:21" ht="15" x14ac:dyDescent="0.25">
      <c r="A128" t="s">
        <v>95</v>
      </c>
      <c r="B128" t="s">
        <v>758</v>
      </c>
      <c r="C128" t="s">
        <v>759</v>
      </c>
    </row>
    <row r="129" spans="1:5" ht="15" x14ac:dyDescent="0.25">
      <c r="A129">
        <v>2013</v>
      </c>
      <c r="B129" s="155">
        <v>175417</v>
      </c>
      <c r="C129" s="155">
        <v>3518</v>
      </c>
    </row>
    <row r="130" spans="1:5" ht="15" x14ac:dyDescent="0.25">
      <c r="A130">
        <v>2014</v>
      </c>
      <c r="B130" s="155">
        <v>168880</v>
      </c>
      <c r="C130" s="155">
        <v>8234</v>
      </c>
    </row>
    <row r="131" spans="1:5" ht="15" x14ac:dyDescent="0.25">
      <c r="A131">
        <v>2015</v>
      </c>
      <c r="B131" s="155">
        <v>171400</v>
      </c>
      <c r="C131" s="155">
        <v>7678</v>
      </c>
      <c r="E131" s="181"/>
    </row>
    <row r="132" spans="1:5" ht="15" x14ac:dyDescent="0.25">
      <c r="A132">
        <v>2016</v>
      </c>
      <c r="B132" s="155">
        <v>231396</v>
      </c>
      <c r="C132" s="155">
        <v>8472</v>
      </c>
      <c r="E132" s="181"/>
    </row>
    <row r="135" spans="1:5" ht="15" x14ac:dyDescent="0.25">
      <c r="A135" s="196"/>
      <c r="B135" s="196"/>
      <c r="C135" s="196"/>
      <c r="D135" s="196"/>
      <c r="E135" s="196"/>
    </row>
    <row r="136" spans="1:5" ht="15" x14ac:dyDescent="0.25">
      <c r="A136" s="196"/>
      <c r="B136" s="34"/>
      <c r="C136" s="34"/>
      <c r="D136" s="196"/>
      <c r="E136" s="196"/>
    </row>
    <row r="137" spans="1:5" ht="15" x14ac:dyDescent="0.25">
      <c r="A137" s="196"/>
      <c r="B137" s="34"/>
      <c r="C137" s="34"/>
      <c r="D137" s="196"/>
      <c r="E137" s="196"/>
    </row>
    <row r="138" spans="1:5" ht="15" x14ac:dyDescent="0.25">
      <c r="B138" s="34"/>
    </row>
    <row r="139" spans="1:5" ht="21" x14ac:dyDescent="0.35">
      <c r="A139" s="16" t="s">
        <v>1313</v>
      </c>
    </row>
    <row r="140" spans="1:5" ht="15" x14ac:dyDescent="0.25">
      <c r="A140" s="196" t="s">
        <v>1312</v>
      </c>
    </row>
    <row r="141" spans="1:5" ht="15" x14ac:dyDescent="0.25">
      <c r="A141" s="196" t="s">
        <v>756</v>
      </c>
    </row>
    <row r="143" spans="1:5" ht="15" x14ac:dyDescent="0.25">
      <c r="A143" t="s">
        <v>95</v>
      </c>
      <c r="B143" s="185" t="s">
        <v>1311</v>
      </c>
    </row>
    <row r="144" spans="1:5" ht="15" x14ac:dyDescent="0.25">
      <c r="A144">
        <v>2011</v>
      </c>
      <c r="B144" s="187">
        <v>27640</v>
      </c>
    </row>
    <row r="145" spans="1:2" ht="15" x14ac:dyDescent="0.25">
      <c r="A145" s="196">
        <v>2012</v>
      </c>
      <c r="B145" s="155">
        <v>20540</v>
      </c>
    </row>
    <row r="146" spans="1:2" ht="15" x14ac:dyDescent="0.25">
      <c r="A146" s="196">
        <v>2013</v>
      </c>
      <c r="B146" s="155">
        <v>25786</v>
      </c>
    </row>
    <row r="147" spans="1:2" ht="15" x14ac:dyDescent="0.25">
      <c r="A147" s="196">
        <v>2014</v>
      </c>
      <c r="B147" s="155">
        <v>16680</v>
      </c>
    </row>
    <row r="148" spans="1:2" ht="15" x14ac:dyDescent="0.25">
      <c r="A148" s="196">
        <v>2015</v>
      </c>
      <c r="B148" s="155">
        <v>17270</v>
      </c>
    </row>
    <row r="149" spans="1:2" ht="15" x14ac:dyDescent="0.25">
      <c r="A149" s="196">
        <v>2016</v>
      </c>
      <c r="B149" s="155">
        <v>21645</v>
      </c>
    </row>
    <row r="150" spans="1:2" s="196" customFormat="1" ht="15" x14ac:dyDescent="0.25">
      <c r="B150" s="155"/>
    </row>
    <row r="151" spans="1:2" ht="15" x14ac:dyDescent="0.25">
      <c r="B151" s="34"/>
    </row>
    <row r="152" spans="1:2" s="196" customFormat="1" ht="15" x14ac:dyDescent="0.25">
      <c r="B152" s="34"/>
    </row>
    <row r="153" spans="1:2" ht="15" x14ac:dyDescent="0.25">
      <c r="B153" s="34"/>
    </row>
    <row r="154" spans="1:2" ht="21" x14ac:dyDescent="0.35">
      <c r="A154" s="16" t="s">
        <v>799</v>
      </c>
      <c r="B154" s="196"/>
    </row>
    <row r="155" spans="1:2" ht="15" x14ac:dyDescent="0.25">
      <c r="A155" s="196" t="s">
        <v>1026</v>
      </c>
      <c r="B155" s="196"/>
    </row>
    <row r="156" spans="1:2" ht="15" x14ac:dyDescent="0.25">
      <c r="A156" s="196" t="s">
        <v>756</v>
      </c>
      <c r="B156" s="196"/>
    </row>
    <row r="157" spans="1:2" ht="15" x14ac:dyDescent="0.25">
      <c r="A157" s="196"/>
      <c r="B157" s="196"/>
    </row>
    <row r="158" spans="1:2" ht="15" x14ac:dyDescent="0.25">
      <c r="A158" t="s">
        <v>95</v>
      </c>
      <c r="B158" t="s">
        <v>799</v>
      </c>
    </row>
    <row r="159" spans="1:2" ht="15" x14ac:dyDescent="0.25">
      <c r="A159">
        <v>2003</v>
      </c>
      <c r="B159">
        <v>12</v>
      </c>
    </row>
    <row r="160" spans="1:2" ht="15" x14ac:dyDescent="0.25">
      <c r="A160">
        <v>2004</v>
      </c>
      <c r="B160">
        <v>25</v>
      </c>
    </row>
    <row r="161" spans="1:2" ht="15" x14ac:dyDescent="0.25">
      <c r="A161">
        <v>2005</v>
      </c>
      <c r="B161">
        <v>29</v>
      </c>
    </row>
    <row r="162" spans="1:2" ht="15" x14ac:dyDescent="0.25">
      <c r="A162">
        <v>2006</v>
      </c>
      <c r="B162">
        <v>29</v>
      </c>
    </row>
    <row r="163" spans="1:2" ht="15" x14ac:dyDescent="0.25">
      <c r="A163">
        <v>2007</v>
      </c>
      <c r="B163">
        <v>23</v>
      </c>
    </row>
    <row r="164" spans="1:2" x14ac:dyDescent="0.3">
      <c r="A164">
        <v>2008</v>
      </c>
      <c r="B164">
        <v>12</v>
      </c>
    </row>
    <row r="165" spans="1:2" x14ac:dyDescent="0.3">
      <c r="A165">
        <v>2009</v>
      </c>
      <c r="B165">
        <v>14</v>
      </c>
    </row>
    <row r="166" spans="1:2" x14ac:dyDescent="0.3">
      <c r="A166">
        <v>2010</v>
      </c>
      <c r="B166">
        <v>14</v>
      </c>
    </row>
    <row r="167" spans="1:2" x14ac:dyDescent="0.3">
      <c r="A167">
        <v>2011</v>
      </c>
      <c r="B167">
        <v>14</v>
      </c>
    </row>
    <row r="168" spans="1:2" x14ac:dyDescent="0.3">
      <c r="A168">
        <v>2012</v>
      </c>
      <c r="B168">
        <v>12</v>
      </c>
    </row>
    <row r="169" spans="1:2" x14ac:dyDescent="0.3">
      <c r="A169">
        <v>2013</v>
      </c>
      <c r="B169">
        <v>17</v>
      </c>
    </row>
    <row r="170" spans="1:2" x14ac:dyDescent="0.3">
      <c r="A170">
        <v>2014</v>
      </c>
      <c r="B170">
        <v>24</v>
      </c>
    </row>
    <row r="171" spans="1:2" x14ac:dyDescent="0.3">
      <c r="A171">
        <v>2015</v>
      </c>
      <c r="B171">
        <v>25</v>
      </c>
    </row>
    <row r="172" spans="1:2" x14ac:dyDescent="0.3">
      <c r="A172">
        <v>2016</v>
      </c>
      <c r="B172">
        <v>31</v>
      </c>
    </row>
    <row r="173" spans="1:2" x14ac:dyDescent="0.3">
      <c r="A173">
        <v>2017</v>
      </c>
      <c r="B173">
        <v>33</v>
      </c>
    </row>
    <row r="174" spans="1:2" x14ac:dyDescent="0.3">
      <c r="B174" s="34"/>
    </row>
    <row r="175" spans="1:2" x14ac:dyDescent="0.3">
      <c r="B175" s="34"/>
    </row>
    <row r="176" spans="1:2" x14ac:dyDescent="0.3">
      <c r="B176" s="34"/>
    </row>
    <row r="177" spans="2:2" x14ac:dyDescent="0.3">
      <c r="B177" s="34"/>
    </row>
    <row r="178" spans="2:2" x14ac:dyDescent="0.3">
      <c r="B178" s="34"/>
    </row>
    <row r="179" spans="2:2" x14ac:dyDescent="0.3">
      <c r="B179" s="34"/>
    </row>
    <row r="180" spans="2:2" x14ac:dyDescent="0.3">
      <c r="B180" s="34"/>
    </row>
    <row r="181" spans="2:2" x14ac:dyDescent="0.3">
      <c r="B181" s="34"/>
    </row>
    <row r="182" spans="2:2" x14ac:dyDescent="0.3">
      <c r="B182" s="34"/>
    </row>
    <row r="183" spans="2:2" x14ac:dyDescent="0.3">
      <c r="B183" s="34"/>
    </row>
    <row r="184" spans="2:2" x14ac:dyDescent="0.3">
      <c r="B184" s="34"/>
    </row>
    <row r="185" spans="2:2" x14ac:dyDescent="0.3">
      <c r="B185" s="34"/>
    </row>
    <row r="186" spans="2:2" x14ac:dyDescent="0.3">
      <c r="B186" s="34"/>
    </row>
    <row r="187" spans="2:2" x14ac:dyDescent="0.3">
      <c r="B187" s="34"/>
    </row>
    <row r="188" spans="2:2" x14ac:dyDescent="0.3">
      <c r="B188" s="34"/>
    </row>
    <row r="189" spans="2:2" x14ac:dyDescent="0.3">
      <c r="B189" s="34"/>
    </row>
    <row r="190" spans="2:2" x14ac:dyDescent="0.3">
      <c r="B190" s="34"/>
    </row>
    <row r="191" spans="2:2" x14ac:dyDescent="0.3">
      <c r="B191" s="34"/>
    </row>
    <row r="192" spans="2:2" x14ac:dyDescent="0.3">
      <c r="B192" s="34"/>
    </row>
    <row r="193" spans="2:2" x14ac:dyDescent="0.3">
      <c r="B193" s="34"/>
    </row>
    <row r="194" spans="2:2" x14ac:dyDescent="0.3">
      <c r="B194" s="34"/>
    </row>
    <row r="195" spans="2:2" x14ac:dyDescent="0.3">
      <c r="B195" s="34"/>
    </row>
    <row r="196" spans="2:2" x14ac:dyDescent="0.3">
      <c r="B196" s="34"/>
    </row>
    <row r="197" spans="2:2" x14ac:dyDescent="0.3">
      <c r="B197" s="34"/>
    </row>
    <row r="198" spans="2:2" x14ac:dyDescent="0.3">
      <c r="B198" s="34"/>
    </row>
    <row r="199" spans="2:2" x14ac:dyDescent="0.3">
      <c r="B199" s="34"/>
    </row>
    <row r="200" spans="2:2" x14ac:dyDescent="0.3">
      <c r="B200" s="34"/>
    </row>
    <row r="201" spans="2:2" x14ac:dyDescent="0.3">
      <c r="B201" s="34"/>
    </row>
    <row r="202" spans="2:2" x14ac:dyDescent="0.3">
      <c r="B202" s="34"/>
    </row>
    <row r="203" spans="2:2" x14ac:dyDescent="0.3">
      <c r="B203" s="34"/>
    </row>
    <row r="204" spans="2:2" x14ac:dyDescent="0.3">
      <c r="B204" s="34"/>
    </row>
    <row r="205" spans="2:2" x14ac:dyDescent="0.3">
      <c r="B205" s="34"/>
    </row>
    <row r="206" spans="2:2" x14ac:dyDescent="0.3">
      <c r="B206" s="34"/>
    </row>
    <row r="207" spans="2:2" x14ac:dyDescent="0.3">
      <c r="B207" s="34"/>
    </row>
    <row r="208" spans="2:2" x14ac:dyDescent="0.3">
      <c r="B208" s="34"/>
    </row>
    <row r="209" spans="2:2" x14ac:dyDescent="0.3">
      <c r="B209" s="34"/>
    </row>
    <row r="210" spans="2:2" x14ac:dyDescent="0.3">
      <c r="B210" s="34"/>
    </row>
    <row r="211" spans="2:2" x14ac:dyDescent="0.3">
      <c r="B211" s="34"/>
    </row>
    <row r="212" spans="2:2" x14ac:dyDescent="0.3">
      <c r="B212" s="34"/>
    </row>
    <row r="213" spans="2:2" x14ac:dyDescent="0.3">
      <c r="B213" s="34"/>
    </row>
    <row r="214" spans="2:2" x14ac:dyDescent="0.3">
      <c r="B214" s="34"/>
    </row>
    <row r="215" spans="2:2" x14ac:dyDescent="0.3">
      <c r="B215" s="34"/>
    </row>
    <row r="216" spans="2:2" x14ac:dyDescent="0.3">
      <c r="B216" s="34"/>
    </row>
    <row r="217" spans="2:2" x14ac:dyDescent="0.3">
      <c r="B217" s="34"/>
    </row>
    <row r="218" spans="2:2" x14ac:dyDescent="0.3">
      <c r="B218" s="34"/>
    </row>
    <row r="219" spans="2:2" x14ac:dyDescent="0.3">
      <c r="B219" s="34"/>
    </row>
    <row r="220" spans="2:2" x14ac:dyDescent="0.3">
      <c r="B220" s="34"/>
    </row>
    <row r="221" spans="2:2" x14ac:dyDescent="0.3">
      <c r="B221" s="34"/>
    </row>
    <row r="222" spans="2:2" x14ac:dyDescent="0.3">
      <c r="B222" s="34"/>
    </row>
    <row r="223" spans="2:2" x14ac:dyDescent="0.3">
      <c r="B223" s="34"/>
    </row>
    <row r="224" spans="2:2" x14ac:dyDescent="0.3">
      <c r="B224" s="34"/>
    </row>
    <row r="225" spans="2:2" x14ac:dyDescent="0.3">
      <c r="B225" s="34"/>
    </row>
    <row r="226" spans="2:2" x14ac:dyDescent="0.3">
      <c r="B226" s="34"/>
    </row>
    <row r="227" spans="2:2" x14ac:dyDescent="0.3">
      <c r="B227" s="34"/>
    </row>
    <row r="228" spans="2:2" x14ac:dyDescent="0.3">
      <c r="B228" s="34"/>
    </row>
    <row r="229" spans="2:2" x14ac:dyDescent="0.3">
      <c r="B229" s="34"/>
    </row>
    <row r="230" spans="2:2" x14ac:dyDescent="0.3">
      <c r="B230" s="34"/>
    </row>
    <row r="231" spans="2:2" x14ac:dyDescent="0.3">
      <c r="B231" s="34"/>
    </row>
    <row r="232" spans="2:2" x14ac:dyDescent="0.3">
      <c r="B232" s="34"/>
    </row>
    <row r="233" spans="2:2" x14ac:dyDescent="0.3">
      <c r="B233" s="34"/>
    </row>
    <row r="234" spans="2:2" x14ac:dyDescent="0.3">
      <c r="B234" s="34"/>
    </row>
    <row r="235" spans="2:2" x14ac:dyDescent="0.3">
      <c r="B235" s="34"/>
    </row>
    <row r="236" spans="2:2" x14ac:dyDescent="0.3">
      <c r="B236" s="34"/>
    </row>
    <row r="237" spans="2:2" x14ac:dyDescent="0.3">
      <c r="B237" s="34"/>
    </row>
    <row r="238" spans="2:2" x14ac:dyDescent="0.3">
      <c r="B238" s="34"/>
    </row>
    <row r="239" spans="2:2" x14ac:dyDescent="0.3">
      <c r="B239" s="34"/>
    </row>
    <row r="240" spans="2:2" x14ac:dyDescent="0.3">
      <c r="B240" s="34"/>
    </row>
    <row r="241" spans="2:2" x14ac:dyDescent="0.3">
      <c r="B241" s="34"/>
    </row>
    <row r="242" spans="2:2" x14ac:dyDescent="0.3">
      <c r="B242" s="34"/>
    </row>
    <row r="243" spans="2:2" x14ac:dyDescent="0.3">
      <c r="B243" s="34"/>
    </row>
    <row r="244" spans="2:2" x14ac:dyDescent="0.3">
      <c r="B244" s="34"/>
    </row>
    <row r="245" spans="2:2" x14ac:dyDescent="0.3">
      <c r="B245" s="34"/>
    </row>
    <row r="246" spans="2:2" x14ac:dyDescent="0.3">
      <c r="B246" s="34"/>
    </row>
    <row r="247" spans="2:2" x14ac:dyDescent="0.3">
      <c r="B247" s="34"/>
    </row>
    <row r="248" spans="2:2" x14ac:dyDescent="0.3">
      <c r="B248" s="34"/>
    </row>
    <row r="249" spans="2:2" x14ac:dyDescent="0.3">
      <c r="B249" s="34"/>
    </row>
    <row r="250" spans="2:2" x14ac:dyDescent="0.3">
      <c r="B250" s="34"/>
    </row>
    <row r="251" spans="2:2" x14ac:dyDescent="0.3">
      <c r="B251" s="34"/>
    </row>
    <row r="252" spans="2:2" x14ac:dyDescent="0.3">
      <c r="B252" s="34"/>
    </row>
    <row r="253" spans="2:2" x14ac:dyDescent="0.3">
      <c r="B253" s="34"/>
    </row>
    <row r="254" spans="2:2" x14ac:dyDescent="0.3">
      <c r="B254" s="34"/>
    </row>
    <row r="255" spans="2:2" x14ac:dyDescent="0.3">
      <c r="B255" s="34"/>
    </row>
    <row r="256" spans="2:2" x14ac:dyDescent="0.3">
      <c r="B256" s="34"/>
    </row>
    <row r="257" spans="2:2" x14ac:dyDescent="0.3">
      <c r="B257" s="34"/>
    </row>
    <row r="258" spans="2:2" x14ac:dyDescent="0.3">
      <c r="B258" s="34"/>
    </row>
    <row r="259" spans="2:2" x14ac:dyDescent="0.3">
      <c r="B259" s="34"/>
    </row>
    <row r="260" spans="2:2" x14ac:dyDescent="0.3">
      <c r="B260" s="34"/>
    </row>
    <row r="261" spans="2:2" x14ac:dyDescent="0.3">
      <c r="B261" s="34"/>
    </row>
    <row r="262" spans="2:2" x14ac:dyDescent="0.3">
      <c r="B262" s="34"/>
    </row>
    <row r="263" spans="2:2" x14ac:dyDescent="0.3">
      <c r="B263" s="34"/>
    </row>
    <row r="264" spans="2:2" x14ac:dyDescent="0.3">
      <c r="B264" s="34"/>
    </row>
    <row r="265" spans="2:2" x14ac:dyDescent="0.3">
      <c r="B265" s="34"/>
    </row>
    <row r="266" spans="2:2" x14ac:dyDescent="0.3">
      <c r="B266" s="34"/>
    </row>
    <row r="267" spans="2:2" x14ac:dyDescent="0.3">
      <c r="B267" s="34"/>
    </row>
    <row r="268" spans="2:2" x14ac:dyDescent="0.3">
      <c r="B268" s="34"/>
    </row>
    <row r="269" spans="2:2" x14ac:dyDescent="0.3">
      <c r="B269" s="34"/>
    </row>
    <row r="270" spans="2:2" x14ac:dyDescent="0.3">
      <c r="B270" s="34"/>
    </row>
    <row r="271" spans="2:2" x14ac:dyDescent="0.3">
      <c r="B271" s="34"/>
    </row>
    <row r="272" spans="2:2" x14ac:dyDescent="0.3">
      <c r="B272" s="34"/>
    </row>
    <row r="273" spans="2:2" x14ac:dyDescent="0.3">
      <c r="B273" s="34"/>
    </row>
    <row r="274" spans="2:2" x14ac:dyDescent="0.3">
      <c r="B274" s="34"/>
    </row>
    <row r="275" spans="2:2" x14ac:dyDescent="0.3">
      <c r="B275" s="34"/>
    </row>
    <row r="276" spans="2:2" x14ac:dyDescent="0.3">
      <c r="B276" s="34"/>
    </row>
    <row r="277" spans="2:2" x14ac:dyDescent="0.3">
      <c r="B277" s="34"/>
    </row>
    <row r="278" spans="2:2" x14ac:dyDescent="0.3">
      <c r="B278" s="34"/>
    </row>
    <row r="279" spans="2:2" x14ac:dyDescent="0.3">
      <c r="B279" s="34"/>
    </row>
    <row r="280" spans="2:2" x14ac:dyDescent="0.3">
      <c r="B280" s="34"/>
    </row>
    <row r="281" spans="2:2" x14ac:dyDescent="0.3">
      <c r="B281" s="34"/>
    </row>
    <row r="282" spans="2:2" x14ac:dyDescent="0.3">
      <c r="B282" s="34"/>
    </row>
    <row r="283" spans="2:2" x14ac:dyDescent="0.3">
      <c r="B283" s="34"/>
    </row>
    <row r="284" spans="2:2" x14ac:dyDescent="0.3">
      <c r="B284" s="34"/>
    </row>
    <row r="285" spans="2:2" x14ac:dyDescent="0.3">
      <c r="B285" s="34"/>
    </row>
    <row r="286" spans="2:2" x14ac:dyDescent="0.3">
      <c r="B286" s="34"/>
    </row>
    <row r="287" spans="2:2" x14ac:dyDescent="0.3">
      <c r="B287" s="34"/>
    </row>
    <row r="288" spans="2:2" x14ac:dyDescent="0.3">
      <c r="B288" s="34"/>
    </row>
    <row r="289" spans="2:2" x14ac:dyDescent="0.3">
      <c r="B289" s="34"/>
    </row>
    <row r="290" spans="2:2" x14ac:dyDescent="0.3">
      <c r="B290" s="34"/>
    </row>
    <row r="291" spans="2:2" x14ac:dyDescent="0.3">
      <c r="B291" s="34"/>
    </row>
    <row r="292" spans="2:2" x14ac:dyDescent="0.3">
      <c r="B292" s="34"/>
    </row>
    <row r="293" spans="2:2" x14ac:dyDescent="0.3">
      <c r="B293" s="34"/>
    </row>
    <row r="294" spans="2:2" x14ac:dyDescent="0.3">
      <c r="B294" s="34"/>
    </row>
    <row r="295" spans="2:2" x14ac:dyDescent="0.3">
      <c r="B295" s="34"/>
    </row>
    <row r="296" spans="2:2" x14ac:dyDescent="0.3">
      <c r="B296" s="34"/>
    </row>
    <row r="297" spans="2:2" x14ac:dyDescent="0.3">
      <c r="B297" s="34"/>
    </row>
    <row r="298" spans="2:2" x14ac:dyDescent="0.3">
      <c r="B298" s="34"/>
    </row>
    <row r="299" spans="2:2" x14ac:dyDescent="0.3">
      <c r="B299" s="34"/>
    </row>
    <row r="300" spans="2:2" x14ac:dyDescent="0.3">
      <c r="B300" s="34"/>
    </row>
    <row r="301" spans="2:2" x14ac:dyDescent="0.3">
      <c r="B301" s="34"/>
    </row>
    <row r="302" spans="2:2" x14ac:dyDescent="0.3">
      <c r="B302" s="34"/>
    </row>
    <row r="303" spans="2:2" x14ac:dyDescent="0.3">
      <c r="B303" s="34"/>
    </row>
    <row r="304" spans="2:2" x14ac:dyDescent="0.3">
      <c r="B304" s="34"/>
    </row>
    <row r="305" spans="2:2" x14ac:dyDescent="0.3">
      <c r="B305" s="34"/>
    </row>
    <row r="306" spans="2:2" x14ac:dyDescent="0.3">
      <c r="B306" s="34"/>
    </row>
    <row r="307" spans="2:2" x14ac:dyDescent="0.3">
      <c r="B307" s="34"/>
    </row>
    <row r="308" spans="2:2" x14ac:dyDescent="0.3">
      <c r="B308" s="34"/>
    </row>
    <row r="309" spans="2:2" x14ac:dyDescent="0.3">
      <c r="B309" s="34"/>
    </row>
    <row r="310" spans="2:2" x14ac:dyDescent="0.3">
      <c r="B310" s="34"/>
    </row>
    <row r="311" spans="2:2" x14ac:dyDescent="0.3">
      <c r="B311" s="34"/>
    </row>
    <row r="312" spans="2:2" x14ac:dyDescent="0.3">
      <c r="B312" s="34"/>
    </row>
    <row r="313" spans="2:2" x14ac:dyDescent="0.3">
      <c r="B313" s="34"/>
    </row>
    <row r="314" spans="2:2" x14ac:dyDescent="0.3">
      <c r="B314" s="34"/>
    </row>
    <row r="315" spans="2:2" x14ac:dyDescent="0.3">
      <c r="B315" s="34"/>
    </row>
    <row r="316" spans="2:2" x14ac:dyDescent="0.3">
      <c r="B316" s="34"/>
    </row>
    <row r="317" spans="2:2" x14ac:dyDescent="0.3">
      <c r="B317" s="34"/>
    </row>
    <row r="318" spans="2:2" x14ac:dyDescent="0.3">
      <c r="B318" s="34"/>
    </row>
    <row r="319" spans="2:2" x14ac:dyDescent="0.3">
      <c r="B319" s="34"/>
    </row>
    <row r="320" spans="2:2" x14ac:dyDescent="0.3">
      <c r="B320" s="34"/>
    </row>
    <row r="321" spans="2:2" x14ac:dyDescent="0.3">
      <c r="B321" s="34"/>
    </row>
    <row r="322" spans="2:2" x14ac:dyDescent="0.3">
      <c r="B322" s="34"/>
    </row>
    <row r="323" spans="2:2" x14ac:dyDescent="0.3">
      <c r="B323" s="34"/>
    </row>
    <row r="324" spans="2:2" x14ac:dyDescent="0.3">
      <c r="B324" s="34"/>
    </row>
    <row r="325" spans="2:2" x14ac:dyDescent="0.3">
      <c r="B325" s="34"/>
    </row>
    <row r="326" spans="2:2" x14ac:dyDescent="0.3">
      <c r="B326" s="34"/>
    </row>
    <row r="327" spans="2:2" x14ac:dyDescent="0.3">
      <c r="B327" s="34"/>
    </row>
    <row r="328" spans="2:2" x14ac:dyDescent="0.3">
      <c r="B328" s="34"/>
    </row>
    <row r="329" spans="2:2" x14ac:dyDescent="0.3">
      <c r="B329" s="34"/>
    </row>
    <row r="330" spans="2:2" x14ac:dyDescent="0.3">
      <c r="B330" s="34"/>
    </row>
    <row r="331" spans="2:2" x14ac:dyDescent="0.3">
      <c r="B331" s="34"/>
    </row>
    <row r="332" spans="2:2" x14ac:dyDescent="0.3">
      <c r="B332" s="34"/>
    </row>
    <row r="333" spans="2:2" x14ac:dyDescent="0.3">
      <c r="B333" s="34"/>
    </row>
    <row r="334" spans="2:2" x14ac:dyDescent="0.3">
      <c r="B334" s="34"/>
    </row>
    <row r="335" spans="2:2" x14ac:dyDescent="0.3">
      <c r="B335" s="34"/>
    </row>
    <row r="336" spans="2:2" x14ac:dyDescent="0.3">
      <c r="B336" s="34"/>
    </row>
    <row r="337" spans="2:2" x14ac:dyDescent="0.3">
      <c r="B337" s="34"/>
    </row>
    <row r="338" spans="2:2" x14ac:dyDescent="0.3">
      <c r="B338" s="34"/>
    </row>
    <row r="339" spans="2:2" x14ac:dyDescent="0.3">
      <c r="B339" s="34"/>
    </row>
    <row r="340" spans="2:2" x14ac:dyDescent="0.3">
      <c r="B340" s="34"/>
    </row>
    <row r="341" spans="2:2" x14ac:dyDescent="0.3">
      <c r="B341" s="34"/>
    </row>
    <row r="342" spans="2:2" x14ac:dyDescent="0.3">
      <c r="B342" s="34"/>
    </row>
    <row r="343" spans="2:2" x14ac:dyDescent="0.3">
      <c r="B343" s="34"/>
    </row>
    <row r="344" spans="2:2" x14ac:dyDescent="0.3">
      <c r="B344" s="34"/>
    </row>
    <row r="345" spans="2:2" x14ac:dyDescent="0.3">
      <c r="B345" s="34"/>
    </row>
    <row r="346" spans="2:2" x14ac:dyDescent="0.3">
      <c r="B346" s="34"/>
    </row>
    <row r="347" spans="2:2" x14ac:dyDescent="0.3">
      <c r="B347" s="34"/>
    </row>
    <row r="348" spans="2:2" x14ac:dyDescent="0.3">
      <c r="B348" s="34"/>
    </row>
    <row r="349" spans="2:2" x14ac:dyDescent="0.3">
      <c r="B349" s="34"/>
    </row>
    <row r="350" spans="2:2" x14ac:dyDescent="0.3">
      <c r="B350" s="34"/>
    </row>
    <row r="351" spans="2:2" x14ac:dyDescent="0.3">
      <c r="B351" s="34"/>
    </row>
    <row r="352" spans="2:2" x14ac:dyDescent="0.3">
      <c r="B352" s="34"/>
    </row>
    <row r="353" spans="2:2" x14ac:dyDescent="0.3">
      <c r="B353" s="34"/>
    </row>
    <row r="354" spans="2:2" x14ac:dyDescent="0.3">
      <c r="B354" s="34"/>
    </row>
    <row r="355" spans="2:2" x14ac:dyDescent="0.3">
      <c r="B355" s="34"/>
    </row>
    <row r="356" spans="2:2" x14ac:dyDescent="0.3">
      <c r="B356" s="34"/>
    </row>
    <row r="357" spans="2:2" x14ac:dyDescent="0.3">
      <c r="B357" s="34"/>
    </row>
    <row r="358" spans="2:2" x14ac:dyDescent="0.3">
      <c r="B358" s="34"/>
    </row>
    <row r="359" spans="2:2" x14ac:dyDescent="0.3">
      <c r="B359" s="34"/>
    </row>
    <row r="360" spans="2:2" x14ac:dyDescent="0.3">
      <c r="B360" s="34"/>
    </row>
    <row r="361" spans="2:2" x14ac:dyDescent="0.3">
      <c r="B361" s="34"/>
    </row>
    <row r="362" spans="2:2" x14ac:dyDescent="0.3">
      <c r="B362" s="34"/>
    </row>
    <row r="363" spans="2:2" x14ac:dyDescent="0.3">
      <c r="B363" s="34"/>
    </row>
    <row r="364" spans="2:2" x14ac:dyDescent="0.3">
      <c r="B364" s="34"/>
    </row>
    <row r="365" spans="2:2" x14ac:dyDescent="0.3">
      <c r="B365" s="34"/>
    </row>
    <row r="366" spans="2:2" x14ac:dyDescent="0.3">
      <c r="B366" s="34"/>
    </row>
    <row r="367" spans="2:2" x14ac:dyDescent="0.3">
      <c r="B367" s="34"/>
    </row>
    <row r="368" spans="2:2" x14ac:dyDescent="0.3">
      <c r="B368" s="34"/>
    </row>
    <row r="369" spans="2:2" x14ac:dyDescent="0.3">
      <c r="B369" s="34"/>
    </row>
    <row r="370" spans="2:2" x14ac:dyDescent="0.3">
      <c r="B370" s="34"/>
    </row>
    <row r="371" spans="2:2" x14ac:dyDescent="0.3">
      <c r="B371" s="34"/>
    </row>
    <row r="372" spans="2:2" x14ac:dyDescent="0.3">
      <c r="B372" s="34"/>
    </row>
    <row r="373" spans="2:2" x14ac:dyDescent="0.3">
      <c r="B373" s="34"/>
    </row>
    <row r="374" spans="2:2" x14ac:dyDescent="0.3">
      <c r="B374" s="34"/>
    </row>
    <row r="375" spans="2:2" x14ac:dyDescent="0.3">
      <c r="B375" s="34"/>
    </row>
    <row r="376" spans="2:2" x14ac:dyDescent="0.3">
      <c r="B376" s="34"/>
    </row>
    <row r="377" spans="2:2" x14ac:dyDescent="0.3">
      <c r="B377" s="34"/>
    </row>
    <row r="378" spans="2:2" x14ac:dyDescent="0.3">
      <c r="B378" s="34"/>
    </row>
    <row r="379" spans="2:2" x14ac:dyDescent="0.3">
      <c r="B379" s="34"/>
    </row>
    <row r="380" spans="2:2" x14ac:dyDescent="0.3">
      <c r="B380" s="34"/>
    </row>
    <row r="381" spans="2:2" x14ac:dyDescent="0.3">
      <c r="B381" s="34"/>
    </row>
    <row r="382" spans="2:2" x14ac:dyDescent="0.3">
      <c r="B382" s="34"/>
    </row>
    <row r="383" spans="2:2" x14ac:dyDescent="0.3">
      <c r="B383" s="34"/>
    </row>
    <row r="384" spans="2:2" x14ac:dyDescent="0.3">
      <c r="B384" s="34"/>
    </row>
    <row r="385" spans="2:2" x14ac:dyDescent="0.3">
      <c r="B385" s="34"/>
    </row>
    <row r="386" spans="2:2" x14ac:dyDescent="0.3">
      <c r="B386" s="34"/>
    </row>
    <row r="387" spans="2:2" x14ac:dyDescent="0.3">
      <c r="B387" s="34"/>
    </row>
    <row r="388" spans="2:2" x14ac:dyDescent="0.3">
      <c r="B388" s="34"/>
    </row>
    <row r="389" spans="2:2" x14ac:dyDescent="0.3">
      <c r="B389" s="34"/>
    </row>
    <row r="390" spans="2:2" x14ac:dyDescent="0.3">
      <c r="B390" s="34"/>
    </row>
    <row r="391" spans="2:2" x14ac:dyDescent="0.3">
      <c r="B391" s="34"/>
    </row>
    <row r="392" spans="2:2" x14ac:dyDescent="0.3">
      <c r="B392" s="34"/>
    </row>
    <row r="393" spans="2:2" x14ac:dyDescent="0.3">
      <c r="B393" s="34"/>
    </row>
    <row r="394" spans="2:2" x14ac:dyDescent="0.3">
      <c r="B394" s="34"/>
    </row>
    <row r="395" spans="2:2" x14ac:dyDescent="0.3">
      <c r="B395" s="34"/>
    </row>
    <row r="396" spans="2:2" x14ac:dyDescent="0.3">
      <c r="B396" s="34"/>
    </row>
    <row r="397" spans="2:2" x14ac:dyDescent="0.3">
      <c r="B397" s="34"/>
    </row>
    <row r="398" spans="2:2" x14ac:dyDescent="0.3">
      <c r="B398" s="34"/>
    </row>
    <row r="399" spans="2:2" x14ac:dyDescent="0.3">
      <c r="B399" s="34"/>
    </row>
    <row r="400" spans="2:2" x14ac:dyDescent="0.3">
      <c r="B400" s="34"/>
    </row>
    <row r="401" spans="2:2" x14ac:dyDescent="0.3">
      <c r="B401" s="34"/>
    </row>
    <row r="402" spans="2:2" x14ac:dyDescent="0.3">
      <c r="B402" s="34"/>
    </row>
    <row r="403" spans="2:2" x14ac:dyDescent="0.3">
      <c r="B403" s="34"/>
    </row>
    <row r="404" spans="2:2" x14ac:dyDescent="0.3">
      <c r="B404" s="34"/>
    </row>
    <row r="405" spans="2:2" x14ac:dyDescent="0.3">
      <c r="B405" s="34"/>
    </row>
    <row r="406" spans="2:2" x14ac:dyDescent="0.3">
      <c r="B406" s="34"/>
    </row>
    <row r="407" spans="2:2" x14ac:dyDescent="0.3">
      <c r="B407" s="34"/>
    </row>
    <row r="408" spans="2:2" x14ac:dyDescent="0.3">
      <c r="B408" s="34"/>
    </row>
    <row r="409" spans="2:2" x14ac:dyDescent="0.3">
      <c r="B409" s="34"/>
    </row>
    <row r="410" spans="2:2" x14ac:dyDescent="0.3">
      <c r="B410" s="34"/>
    </row>
    <row r="411" spans="2:2" x14ac:dyDescent="0.3">
      <c r="B411" s="34"/>
    </row>
    <row r="412" spans="2:2" x14ac:dyDescent="0.3">
      <c r="B412" s="34"/>
    </row>
    <row r="413" spans="2:2" x14ac:dyDescent="0.3">
      <c r="B413" s="34"/>
    </row>
    <row r="414" spans="2:2" x14ac:dyDescent="0.3">
      <c r="B414" s="34"/>
    </row>
    <row r="415" spans="2:2" x14ac:dyDescent="0.3">
      <c r="B415" s="34"/>
    </row>
    <row r="416" spans="2:2" x14ac:dyDescent="0.3">
      <c r="B416" s="34"/>
    </row>
    <row r="417" spans="2:2" x14ac:dyDescent="0.3">
      <c r="B417" s="34"/>
    </row>
    <row r="418" spans="2:2" x14ac:dyDescent="0.3">
      <c r="B418" s="34"/>
    </row>
    <row r="419" spans="2:2" x14ac:dyDescent="0.3">
      <c r="B419" s="34"/>
    </row>
    <row r="420" spans="2:2" x14ac:dyDescent="0.3">
      <c r="B420" s="34"/>
    </row>
    <row r="421" spans="2:2" x14ac:dyDescent="0.3">
      <c r="B421" s="34"/>
    </row>
    <row r="422" spans="2:2" x14ac:dyDescent="0.3">
      <c r="B422" s="34"/>
    </row>
    <row r="423" spans="2:2" x14ac:dyDescent="0.3">
      <c r="B423" s="34"/>
    </row>
    <row r="424" spans="2:2" x14ac:dyDescent="0.3">
      <c r="B424" s="34"/>
    </row>
    <row r="425" spans="2:2" x14ac:dyDescent="0.3">
      <c r="B425" s="34"/>
    </row>
    <row r="426" spans="2:2" x14ac:dyDescent="0.3">
      <c r="B426" s="34"/>
    </row>
    <row r="427" spans="2:2" x14ac:dyDescent="0.3">
      <c r="B427" s="34"/>
    </row>
    <row r="428" spans="2:2" x14ac:dyDescent="0.3">
      <c r="B428" s="34"/>
    </row>
    <row r="429" spans="2:2" x14ac:dyDescent="0.3">
      <c r="B429" s="34"/>
    </row>
    <row r="430" spans="2:2" x14ac:dyDescent="0.3">
      <c r="B430" s="34"/>
    </row>
    <row r="431" spans="2:2" x14ac:dyDescent="0.3">
      <c r="B431" s="34"/>
    </row>
    <row r="432" spans="2:2" x14ac:dyDescent="0.3">
      <c r="B432" s="34"/>
    </row>
    <row r="433" spans="2:2" x14ac:dyDescent="0.3">
      <c r="B433" s="34"/>
    </row>
    <row r="434" spans="2:2" x14ac:dyDescent="0.3">
      <c r="B434" s="34"/>
    </row>
    <row r="435" spans="2:2" x14ac:dyDescent="0.3">
      <c r="B435" s="34"/>
    </row>
    <row r="436" spans="2:2" x14ac:dyDescent="0.3">
      <c r="B436" s="34"/>
    </row>
    <row r="437" spans="2:2" x14ac:dyDescent="0.3">
      <c r="B437" s="34"/>
    </row>
    <row r="438" spans="2:2" x14ac:dyDescent="0.3">
      <c r="B438" s="34"/>
    </row>
    <row r="439" spans="2:2" x14ac:dyDescent="0.3">
      <c r="B439" s="34"/>
    </row>
    <row r="440" spans="2:2" x14ac:dyDescent="0.3">
      <c r="B440" s="34"/>
    </row>
    <row r="441" spans="2:2" x14ac:dyDescent="0.3">
      <c r="B441" s="34"/>
    </row>
    <row r="442" spans="2:2" x14ac:dyDescent="0.3">
      <c r="B442" s="34"/>
    </row>
    <row r="443" spans="2:2" x14ac:dyDescent="0.3">
      <c r="B443" s="34"/>
    </row>
    <row r="444" spans="2:2" x14ac:dyDescent="0.3">
      <c r="B444" s="34"/>
    </row>
    <row r="445" spans="2:2" x14ac:dyDescent="0.3">
      <c r="B445" s="34"/>
    </row>
    <row r="446" spans="2:2" x14ac:dyDescent="0.3">
      <c r="B446" s="34"/>
    </row>
    <row r="447" spans="2:2" x14ac:dyDescent="0.3">
      <c r="B447" s="34"/>
    </row>
    <row r="448" spans="2:2" x14ac:dyDescent="0.3">
      <c r="B448" s="34"/>
    </row>
    <row r="449" spans="2:2" x14ac:dyDescent="0.3">
      <c r="B449" s="34"/>
    </row>
    <row r="450" spans="2:2" x14ac:dyDescent="0.3">
      <c r="B450" s="34"/>
    </row>
    <row r="451" spans="2:2" x14ac:dyDescent="0.3">
      <c r="B451" s="34"/>
    </row>
    <row r="452" spans="2:2" x14ac:dyDescent="0.3">
      <c r="B452" s="34"/>
    </row>
    <row r="453" spans="2:2" x14ac:dyDescent="0.3">
      <c r="B453" s="34"/>
    </row>
    <row r="454" spans="2:2" x14ac:dyDescent="0.3">
      <c r="B454" s="34"/>
    </row>
    <row r="455" spans="2:2" x14ac:dyDescent="0.3">
      <c r="B455" s="34"/>
    </row>
    <row r="456" spans="2:2" x14ac:dyDescent="0.3">
      <c r="B456" s="34"/>
    </row>
    <row r="457" spans="2:2" x14ac:dyDescent="0.3">
      <c r="B457" s="34"/>
    </row>
    <row r="458" spans="2:2" x14ac:dyDescent="0.3">
      <c r="B458" s="34"/>
    </row>
    <row r="459" spans="2:2" x14ac:dyDescent="0.3">
      <c r="B459" s="34"/>
    </row>
    <row r="460" spans="2:2" x14ac:dyDescent="0.3">
      <c r="B460" s="34"/>
    </row>
    <row r="461" spans="2:2" x14ac:dyDescent="0.3">
      <c r="B461" s="34"/>
    </row>
    <row r="462" spans="2:2" x14ac:dyDescent="0.3">
      <c r="B462" s="34"/>
    </row>
    <row r="463" spans="2:2" x14ac:dyDescent="0.3">
      <c r="B463" s="34"/>
    </row>
    <row r="464" spans="2:2" x14ac:dyDescent="0.3">
      <c r="B464" s="34"/>
    </row>
    <row r="465" spans="2:2" x14ac:dyDescent="0.3">
      <c r="B465" s="34"/>
    </row>
    <row r="466" spans="2:2" x14ac:dyDescent="0.3">
      <c r="B466" s="34"/>
    </row>
    <row r="467" spans="2:2" x14ac:dyDescent="0.3">
      <c r="B467" s="34"/>
    </row>
    <row r="468" spans="2:2" x14ac:dyDescent="0.3">
      <c r="B468" s="34"/>
    </row>
    <row r="469" spans="2:2" x14ac:dyDescent="0.3">
      <c r="B469" s="34"/>
    </row>
    <row r="470" spans="2:2" x14ac:dyDescent="0.3">
      <c r="B470" s="34"/>
    </row>
    <row r="471" spans="2:2" x14ac:dyDescent="0.3">
      <c r="B471" s="34"/>
    </row>
    <row r="472" spans="2:2" x14ac:dyDescent="0.3">
      <c r="B472" s="34"/>
    </row>
    <row r="473" spans="2:2" x14ac:dyDescent="0.3">
      <c r="B473" s="34"/>
    </row>
    <row r="474" spans="2:2" x14ac:dyDescent="0.3">
      <c r="B474" s="34"/>
    </row>
    <row r="475" spans="2:2" x14ac:dyDescent="0.3">
      <c r="B475" s="34"/>
    </row>
    <row r="476" spans="2:2" x14ac:dyDescent="0.3">
      <c r="B476" s="34"/>
    </row>
    <row r="477" spans="2:2" x14ac:dyDescent="0.3">
      <c r="B477" s="34"/>
    </row>
    <row r="478" spans="2:2" x14ac:dyDescent="0.3">
      <c r="B478" s="34"/>
    </row>
    <row r="479" spans="2:2" x14ac:dyDescent="0.3">
      <c r="B479" s="34"/>
    </row>
    <row r="480" spans="2:2" x14ac:dyDescent="0.3">
      <c r="B480" s="34"/>
    </row>
    <row r="481" spans="2:2" x14ac:dyDescent="0.3">
      <c r="B481" s="34"/>
    </row>
    <row r="482" spans="2:2" x14ac:dyDescent="0.3">
      <c r="B482" s="34"/>
    </row>
    <row r="483" spans="2:2" x14ac:dyDescent="0.3">
      <c r="B483" s="34"/>
    </row>
    <row r="484" spans="2:2" x14ac:dyDescent="0.3">
      <c r="B484" s="34"/>
    </row>
    <row r="485" spans="2:2" x14ac:dyDescent="0.3">
      <c r="B485" s="34"/>
    </row>
    <row r="486" spans="2:2" x14ac:dyDescent="0.3">
      <c r="B486" s="34"/>
    </row>
    <row r="487" spans="2:2" x14ac:dyDescent="0.3">
      <c r="B487" s="34"/>
    </row>
    <row r="488" spans="2:2" x14ac:dyDescent="0.3">
      <c r="B488" s="34"/>
    </row>
    <row r="489" spans="2:2" x14ac:dyDescent="0.3">
      <c r="B489" s="34"/>
    </row>
    <row r="490" spans="2:2" x14ac:dyDescent="0.3">
      <c r="B490" s="34"/>
    </row>
    <row r="491" spans="2:2" x14ac:dyDescent="0.3">
      <c r="B491" s="34"/>
    </row>
    <row r="492" spans="2:2" x14ac:dyDescent="0.3">
      <c r="B492" s="34"/>
    </row>
    <row r="493" spans="2:2" x14ac:dyDescent="0.3">
      <c r="B493" s="34"/>
    </row>
    <row r="494" spans="2:2" x14ac:dyDescent="0.3">
      <c r="B494" s="34"/>
    </row>
    <row r="495" spans="2:2" x14ac:dyDescent="0.3">
      <c r="B495" s="34"/>
    </row>
    <row r="496" spans="2:2" x14ac:dyDescent="0.3">
      <c r="B496" s="34"/>
    </row>
    <row r="497" spans="2:2" x14ac:dyDescent="0.3">
      <c r="B497" s="34"/>
    </row>
    <row r="498" spans="2:2" x14ac:dyDescent="0.3">
      <c r="B498" s="34"/>
    </row>
    <row r="499" spans="2:2" x14ac:dyDescent="0.3">
      <c r="B499" s="34"/>
    </row>
    <row r="500" spans="2:2" x14ac:dyDescent="0.3">
      <c r="B500" s="34"/>
    </row>
    <row r="501" spans="2:2" x14ac:dyDescent="0.3">
      <c r="B501" s="34"/>
    </row>
    <row r="502" spans="2:2" x14ac:dyDescent="0.3">
      <c r="B502" s="34"/>
    </row>
    <row r="503" spans="2:2" x14ac:dyDescent="0.3">
      <c r="B503" s="34"/>
    </row>
    <row r="504" spans="2:2" x14ac:dyDescent="0.3">
      <c r="B504" s="34"/>
    </row>
    <row r="505" spans="2:2" x14ac:dyDescent="0.3">
      <c r="B505" s="34"/>
    </row>
    <row r="506" spans="2:2" x14ac:dyDescent="0.3">
      <c r="B506" s="34"/>
    </row>
    <row r="507" spans="2:2" x14ac:dyDescent="0.3">
      <c r="B507" s="34"/>
    </row>
    <row r="508" spans="2:2" x14ac:dyDescent="0.3">
      <c r="B508" s="34"/>
    </row>
    <row r="509" spans="2:2" x14ac:dyDescent="0.3">
      <c r="B509" s="34"/>
    </row>
    <row r="510" spans="2:2" x14ac:dyDescent="0.3">
      <c r="B510" s="34"/>
    </row>
    <row r="511" spans="2:2" x14ac:dyDescent="0.3">
      <c r="B511" s="34"/>
    </row>
    <row r="512" spans="2:2" x14ac:dyDescent="0.3">
      <c r="B512" s="34"/>
    </row>
    <row r="513" spans="2:2" x14ac:dyDescent="0.3">
      <c r="B513" s="34"/>
    </row>
    <row r="514" spans="2:2" x14ac:dyDescent="0.3">
      <c r="B514" s="34"/>
    </row>
    <row r="515" spans="2:2" x14ac:dyDescent="0.3">
      <c r="B515" s="34"/>
    </row>
    <row r="516" spans="2:2" x14ac:dyDescent="0.3">
      <c r="B516" s="34"/>
    </row>
    <row r="517" spans="2:2" x14ac:dyDescent="0.3">
      <c r="B517" s="34"/>
    </row>
    <row r="518" spans="2:2" x14ac:dyDescent="0.3">
      <c r="B518" s="34"/>
    </row>
    <row r="519" spans="2:2" x14ac:dyDescent="0.3">
      <c r="B519" s="34"/>
    </row>
    <row r="520" spans="2:2" x14ac:dyDescent="0.3">
      <c r="B520" s="34"/>
    </row>
    <row r="521" spans="2:2" x14ac:dyDescent="0.3">
      <c r="B521" s="34"/>
    </row>
    <row r="522" spans="2:2" x14ac:dyDescent="0.3">
      <c r="B522" s="34"/>
    </row>
    <row r="523" spans="2:2" x14ac:dyDescent="0.3">
      <c r="B523" s="34"/>
    </row>
    <row r="524" spans="2:2" x14ac:dyDescent="0.3">
      <c r="B524" s="34"/>
    </row>
    <row r="525" spans="2:2" x14ac:dyDescent="0.3">
      <c r="B525" s="34"/>
    </row>
    <row r="526" spans="2:2" x14ac:dyDescent="0.3">
      <c r="B526" s="34"/>
    </row>
    <row r="527" spans="2:2" x14ac:dyDescent="0.3">
      <c r="B527" s="34"/>
    </row>
    <row r="528" spans="2:2" x14ac:dyDescent="0.3">
      <c r="B528" s="34"/>
    </row>
    <row r="529" spans="2:2" x14ac:dyDescent="0.3">
      <c r="B529" s="34"/>
    </row>
    <row r="530" spans="2:2" x14ac:dyDescent="0.3">
      <c r="B530" s="34"/>
    </row>
    <row r="531" spans="2:2" x14ac:dyDescent="0.3">
      <c r="B531" s="34"/>
    </row>
    <row r="532" spans="2:2" x14ac:dyDescent="0.3">
      <c r="B532" s="34"/>
    </row>
    <row r="533" spans="2:2" x14ac:dyDescent="0.3">
      <c r="B533" s="34"/>
    </row>
    <row r="534" spans="2:2" x14ac:dyDescent="0.3">
      <c r="B534" s="34"/>
    </row>
    <row r="535" spans="2:2" x14ac:dyDescent="0.3">
      <c r="B535" s="34"/>
    </row>
    <row r="536" spans="2:2" x14ac:dyDescent="0.3">
      <c r="B536" s="34"/>
    </row>
    <row r="537" spans="2:2" x14ac:dyDescent="0.3">
      <c r="B537" s="34"/>
    </row>
    <row r="538" spans="2:2" x14ac:dyDescent="0.3">
      <c r="B538" s="34"/>
    </row>
    <row r="539" spans="2:2" x14ac:dyDescent="0.3">
      <c r="B539" s="34"/>
    </row>
    <row r="540" spans="2:2" x14ac:dyDescent="0.3">
      <c r="B540" s="34"/>
    </row>
    <row r="541" spans="2:2" x14ac:dyDescent="0.3">
      <c r="B541" s="34"/>
    </row>
    <row r="542" spans="2:2" x14ac:dyDescent="0.3">
      <c r="B542" s="34"/>
    </row>
    <row r="543" spans="2:2" x14ac:dyDescent="0.3">
      <c r="B543" s="34"/>
    </row>
    <row r="544" spans="2:2" x14ac:dyDescent="0.3">
      <c r="B544" s="34"/>
    </row>
    <row r="545" spans="2:2" x14ac:dyDescent="0.3">
      <c r="B545" s="34"/>
    </row>
    <row r="546" spans="2:2" x14ac:dyDescent="0.3">
      <c r="B546" s="34"/>
    </row>
    <row r="547" spans="2:2" x14ac:dyDescent="0.3">
      <c r="B547" s="34"/>
    </row>
    <row r="548" spans="2:2" x14ac:dyDescent="0.3">
      <c r="B548" s="34"/>
    </row>
    <row r="549" spans="2:2" x14ac:dyDescent="0.3">
      <c r="B549" s="34"/>
    </row>
    <row r="550" spans="2:2" x14ac:dyDescent="0.3">
      <c r="B550" s="34"/>
    </row>
    <row r="551" spans="2:2" x14ac:dyDescent="0.3">
      <c r="B551" s="34"/>
    </row>
    <row r="552" spans="2:2" x14ac:dyDescent="0.3">
      <c r="B552" s="34"/>
    </row>
    <row r="553" spans="2:2" x14ac:dyDescent="0.3">
      <c r="B553" s="34"/>
    </row>
    <row r="554" spans="2:2" x14ac:dyDescent="0.3">
      <c r="B554" s="34"/>
    </row>
    <row r="555" spans="2:2" x14ac:dyDescent="0.3">
      <c r="B555" s="34"/>
    </row>
    <row r="556" spans="2:2" x14ac:dyDescent="0.3">
      <c r="B556" s="34"/>
    </row>
    <row r="557" spans="2:2" x14ac:dyDescent="0.3">
      <c r="B557" s="34"/>
    </row>
    <row r="558" spans="2:2" x14ac:dyDescent="0.3">
      <c r="B558" s="34"/>
    </row>
    <row r="559" spans="2:2" x14ac:dyDescent="0.3">
      <c r="B559" s="34"/>
    </row>
    <row r="560" spans="2:2" x14ac:dyDescent="0.3">
      <c r="B560" s="34"/>
    </row>
    <row r="561" spans="2:2" x14ac:dyDescent="0.3">
      <c r="B561" s="34"/>
    </row>
    <row r="562" spans="2:2" x14ac:dyDescent="0.3">
      <c r="B562" s="34"/>
    </row>
    <row r="563" spans="2:2" x14ac:dyDescent="0.3">
      <c r="B563" s="34"/>
    </row>
    <row r="564" spans="2:2" x14ac:dyDescent="0.3">
      <c r="B564" s="34"/>
    </row>
    <row r="565" spans="2:2" x14ac:dyDescent="0.3">
      <c r="B565" s="34"/>
    </row>
    <row r="566" spans="2:2" x14ac:dyDescent="0.3">
      <c r="B566" s="34"/>
    </row>
    <row r="567" spans="2:2" x14ac:dyDescent="0.3">
      <c r="B567" s="34"/>
    </row>
    <row r="568" spans="2:2" x14ac:dyDescent="0.3">
      <c r="B568" s="34"/>
    </row>
    <row r="569" spans="2:2" x14ac:dyDescent="0.3">
      <c r="B569" s="34"/>
    </row>
    <row r="570" spans="2:2" x14ac:dyDescent="0.3">
      <c r="B570" s="34"/>
    </row>
    <row r="571" spans="2:2" x14ac:dyDescent="0.3">
      <c r="B571" s="34"/>
    </row>
    <row r="572" spans="2:2" x14ac:dyDescent="0.3">
      <c r="B572" s="34"/>
    </row>
    <row r="573" spans="2:2" x14ac:dyDescent="0.3">
      <c r="B573" s="34"/>
    </row>
    <row r="574" spans="2:2" x14ac:dyDescent="0.3">
      <c r="B574" s="34"/>
    </row>
    <row r="575" spans="2:2" x14ac:dyDescent="0.3">
      <c r="B575" s="34"/>
    </row>
    <row r="576" spans="2:2" x14ac:dyDescent="0.3">
      <c r="B576" s="34"/>
    </row>
    <row r="577" spans="2:2" x14ac:dyDescent="0.3">
      <c r="B577" s="34"/>
    </row>
    <row r="578" spans="2:2" x14ac:dyDescent="0.3">
      <c r="B578" s="34"/>
    </row>
    <row r="579" spans="2:2" x14ac:dyDescent="0.3">
      <c r="B579" s="34"/>
    </row>
    <row r="580" spans="2:2" x14ac:dyDescent="0.3">
      <c r="B580" s="34"/>
    </row>
    <row r="581" spans="2:2" x14ac:dyDescent="0.3">
      <c r="B581" s="34"/>
    </row>
    <row r="582" spans="2:2" x14ac:dyDescent="0.3">
      <c r="B582" s="34"/>
    </row>
    <row r="583" spans="2:2" x14ac:dyDescent="0.3">
      <c r="B583" s="34"/>
    </row>
    <row r="584" spans="2:2" x14ac:dyDescent="0.3">
      <c r="B584" s="34"/>
    </row>
    <row r="585" spans="2:2" x14ac:dyDescent="0.3">
      <c r="B585" s="34"/>
    </row>
    <row r="586" spans="2:2" x14ac:dyDescent="0.3">
      <c r="B586" s="34"/>
    </row>
    <row r="587" spans="2:2" x14ac:dyDescent="0.3">
      <c r="B587" s="34"/>
    </row>
    <row r="588" spans="2:2" x14ac:dyDescent="0.3">
      <c r="B588" s="34"/>
    </row>
    <row r="589" spans="2:2" x14ac:dyDescent="0.3">
      <c r="B589" s="34"/>
    </row>
    <row r="590" spans="2:2" x14ac:dyDescent="0.3">
      <c r="B590" s="34"/>
    </row>
    <row r="591" spans="2:2" x14ac:dyDescent="0.3">
      <c r="B591" s="34"/>
    </row>
    <row r="592" spans="2:2" x14ac:dyDescent="0.3">
      <c r="B592" s="34"/>
    </row>
    <row r="593" spans="2:2" x14ac:dyDescent="0.3">
      <c r="B593" s="34"/>
    </row>
    <row r="594" spans="2:2" x14ac:dyDescent="0.3">
      <c r="B594" s="34"/>
    </row>
    <row r="595" spans="2:2" x14ac:dyDescent="0.3">
      <c r="B595" s="34"/>
    </row>
    <row r="596" spans="2:2" x14ac:dyDescent="0.3">
      <c r="B596" s="34"/>
    </row>
    <row r="597" spans="2:2" x14ac:dyDescent="0.3">
      <c r="B597" s="34"/>
    </row>
    <row r="598" spans="2:2" x14ac:dyDescent="0.3">
      <c r="B598" s="34"/>
    </row>
    <row r="599" spans="2:2" x14ac:dyDescent="0.3">
      <c r="B599" s="34"/>
    </row>
    <row r="600" spans="2:2" x14ac:dyDescent="0.3">
      <c r="B600" s="34"/>
    </row>
    <row r="601" spans="2:2" x14ac:dyDescent="0.3">
      <c r="B601" s="34"/>
    </row>
    <row r="602" spans="2:2" x14ac:dyDescent="0.3">
      <c r="B602" s="34"/>
    </row>
    <row r="603" spans="2:2" x14ac:dyDescent="0.3">
      <c r="B603" s="34"/>
    </row>
    <row r="604" spans="2:2" x14ac:dyDescent="0.3">
      <c r="B604" s="34"/>
    </row>
    <row r="605" spans="2:2" x14ac:dyDescent="0.3">
      <c r="B605" s="34"/>
    </row>
    <row r="606" spans="2:2" x14ac:dyDescent="0.3">
      <c r="B606" s="34"/>
    </row>
    <row r="607" spans="2:2" x14ac:dyDescent="0.3">
      <c r="B607" s="34"/>
    </row>
    <row r="608" spans="2:2" x14ac:dyDescent="0.3">
      <c r="B608" s="34"/>
    </row>
    <row r="609" spans="2:2" x14ac:dyDescent="0.3">
      <c r="B609" s="34"/>
    </row>
    <row r="610" spans="2:2" x14ac:dyDescent="0.3">
      <c r="B610" s="34"/>
    </row>
    <row r="611" spans="2:2" x14ac:dyDescent="0.3">
      <c r="B611" s="34"/>
    </row>
    <row r="612" spans="2:2" x14ac:dyDescent="0.3">
      <c r="B612" s="34"/>
    </row>
    <row r="613" spans="2:2" x14ac:dyDescent="0.3">
      <c r="B613" s="34"/>
    </row>
    <row r="614" spans="2:2" x14ac:dyDescent="0.3">
      <c r="B614" s="34"/>
    </row>
    <row r="615" spans="2:2" x14ac:dyDescent="0.3">
      <c r="B615" s="34"/>
    </row>
    <row r="616" spans="2:2" x14ac:dyDescent="0.3">
      <c r="B616" s="34"/>
    </row>
    <row r="617" spans="2:2" x14ac:dyDescent="0.3">
      <c r="B617" s="34"/>
    </row>
    <row r="618" spans="2:2" x14ac:dyDescent="0.3">
      <c r="B618" s="34"/>
    </row>
    <row r="619" spans="2:2" x14ac:dyDescent="0.3">
      <c r="B619" s="34"/>
    </row>
    <row r="620" spans="2:2" x14ac:dyDescent="0.3">
      <c r="B620" s="34"/>
    </row>
    <row r="621" spans="2:2" x14ac:dyDescent="0.3">
      <c r="B621" s="34"/>
    </row>
    <row r="622" spans="2:2" x14ac:dyDescent="0.3">
      <c r="B622" s="34"/>
    </row>
    <row r="623" spans="2:2" x14ac:dyDescent="0.3">
      <c r="B623" s="34"/>
    </row>
    <row r="624" spans="2:2" x14ac:dyDescent="0.3">
      <c r="B624" s="34"/>
    </row>
    <row r="625" spans="2:2" x14ac:dyDescent="0.3">
      <c r="B625" s="34"/>
    </row>
    <row r="626" spans="2:2" x14ac:dyDescent="0.3">
      <c r="B626" s="34"/>
    </row>
    <row r="627" spans="2:2" x14ac:dyDescent="0.3">
      <c r="B627" s="34"/>
    </row>
    <row r="628" spans="2:2" x14ac:dyDescent="0.3">
      <c r="B628" s="34"/>
    </row>
    <row r="629" spans="2:2" x14ac:dyDescent="0.3">
      <c r="B629" s="34"/>
    </row>
    <row r="630" spans="2:2" x14ac:dyDescent="0.3">
      <c r="B630" s="34"/>
    </row>
    <row r="631" spans="2:2" x14ac:dyDescent="0.3">
      <c r="B631" s="34"/>
    </row>
    <row r="632" spans="2:2" x14ac:dyDescent="0.3">
      <c r="B632" s="34"/>
    </row>
    <row r="633" spans="2:2" x14ac:dyDescent="0.3">
      <c r="B633" s="34"/>
    </row>
    <row r="634" spans="2:2" x14ac:dyDescent="0.3">
      <c r="B634" s="34"/>
    </row>
    <row r="635" spans="2:2" x14ac:dyDescent="0.3">
      <c r="B635" s="34"/>
    </row>
    <row r="636" spans="2:2" x14ac:dyDescent="0.3">
      <c r="B636" s="34"/>
    </row>
    <row r="637" spans="2:2" x14ac:dyDescent="0.3">
      <c r="B637" s="34"/>
    </row>
    <row r="638" spans="2:2" x14ac:dyDescent="0.3">
      <c r="B638" s="34"/>
    </row>
    <row r="639" spans="2:2" x14ac:dyDescent="0.3">
      <c r="B639" s="34"/>
    </row>
    <row r="640" spans="2:2" x14ac:dyDescent="0.3">
      <c r="B640" s="34"/>
    </row>
    <row r="641" spans="2:2" x14ac:dyDescent="0.3">
      <c r="B641" s="34"/>
    </row>
    <row r="642" spans="2:2" x14ac:dyDescent="0.3">
      <c r="B642" s="34"/>
    </row>
    <row r="643" spans="2:2" x14ac:dyDescent="0.3">
      <c r="B643" s="34"/>
    </row>
    <row r="644" spans="2:2" x14ac:dyDescent="0.3">
      <c r="B644" s="34"/>
    </row>
    <row r="645" spans="2:2" x14ac:dyDescent="0.3">
      <c r="B645" s="34"/>
    </row>
    <row r="646" spans="2:2" x14ac:dyDescent="0.3">
      <c r="B646" s="34"/>
    </row>
    <row r="647" spans="2:2" x14ac:dyDescent="0.3">
      <c r="B647" s="34"/>
    </row>
    <row r="648" spans="2:2" x14ac:dyDescent="0.3">
      <c r="B648" s="34"/>
    </row>
    <row r="649" spans="2:2" x14ac:dyDescent="0.3">
      <c r="B649" s="34"/>
    </row>
    <row r="650" spans="2:2" x14ac:dyDescent="0.3">
      <c r="B650" s="34"/>
    </row>
    <row r="651" spans="2:2" x14ac:dyDescent="0.3">
      <c r="B651" s="34"/>
    </row>
    <row r="652" spans="2:2" x14ac:dyDescent="0.3">
      <c r="B652" s="34"/>
    </row>
    <row r="653" spans="2:2" x14ac:dyDescent="0.3">
      <c r="B653" s="34"/>
    </row>
    <row r="654" spans="2:2" x14ac:dyDescent="0.3">
      <c r="B654" s="34"/>
    </row>
    <row r="655" spans="2:2" x14ac:dyDescent="0.3">
      <c r="B655" s="34"/>
    </row>
    <row r="656" spans="2:2" x14ac:dyDescent="0.3">
      <c r="B656" s="34"/>
    </row>
    <row r="657" spans="2:2" x14ac:dyDescent="0.3">
      <c r="B657" s="34"/>
    </row>
    <row r="658" spans="2:2" x14ac:dyDescent="0.3">
      <c r="B658" s="34"/>
    </row>
    <row r="659" spans="2:2" x14ac:dyDescent="0.3">
      <c r="B659" s="34"/>
    </row>
    <row r="660" spans="2:2" x14ac:dyDescent="0.3">
      <c r="B660" s="34"/>
    </row>
    <row r="661" spans="2:2" x14ac:dyDescent="0.3">
      <c r="B661" s="34"/>
    </row>
    <row r="662" spans="2:2" x14ac:dyDescent="0.3">
      <c r="B662" s="34"/>
    </row>
    <row r="663" spans="2:2" x14ac:dyDescent="0.3">
      <c r="B663" s="34"/>
    </row>
    <row r="664" spans="2:2" x14ac:dyDescent="0.3">
      <c r="B664" s="34"/>
    </row>
    <row r="665" spans="2:2" x14ac:dyDescent="0.3">
      <c r="B665" s="34"/>
    </row>
    <row r="666" spans="2:2" x14ac:dyDescent="0.3">
      <c r="B666" s="34"/>
    </row>
    <row r="667" spans="2:2" x14ac:dyDescent="0.3">
      <c r="B667" s="34"/>
    </row>
    <row r="668" spans="2:2" x14ac:dyDescent="0.3">
      <c r="B668" s="34"/>
    </row>
    <row r="669" spans="2:2" x14ac:dyDescent="0.3">
      <c r="B669" s="34"/>
    </row>
    <row r="670" spans="2:2" x14ac:dyDescent="0.3">
      <c r="B670" s="34"/>
    </row>
    <row r="671" spans="2:2" x14ac:dyDescent="0.3">
      <c r="B671" s="34"/>
    </row>
    <row r="672" spans="2:2" x14ac:dyDescent="0.3">
      <c r="B672" s="34"/>
    </row>
    <row r="673" spans="2:2" x14ac:dyDescent="0.3">
      <c r="B673" s="34"/>
    </row>
    <row r="674" spans="2:2" x14ac:dyDescent="0.3">
      <c r="B674" s="34"/>
    </row>
    <row r="675" spans="2:2" x14ac:dyDescent="0.3">
      <c r="B675" s="34"/>
    </row>
    <row r="676" spans="2:2" x14ac:dyDescent="0.3">
      <c r="B676" s="34"/>
    </row>
    <row r="677" spans="2:2" x14ac:dyDescent="0.3">
      <c r="B677" s="34"/>
    </row>
    <row r="678" spans="2:2" x14ac:dyDescent="0.3">
      <c r="B678" s="34"/>
    </row>
    <row r="679" spans="2:2" x14ac:dyDescent="0.3">
      <c r="B679" s="34"/>
    </row>
    <row r="680" spans="2:2" x14ac:dyDescent="0.3">
      <c r="B680" s="34"/>
    </row>
    <row r="681" spans="2:2" x14ac:dyDescent="0.3">
      <c r="B681" s="34"/>
    </row>
    <row r="682" spans="2:2" x14ac:dyDescent="0.3">
      <c r="B682" s="34"/>
    </row>
    <row r="683" spans="2:2" x14ac:dyDescent="0.3">
      <c r="B683" s="34"/>
    </row>
    <row r="684" spans="2:2" x14ac:dyDescent="0.3">
      <c r="B684" s="34"/>
    </row>
    <row r="685" spans="2:2" x14ac:dyDescent="0.3">
      <c r="B685" s="34"/>
    </row>
    <row r="686" spans="2:2" x14ac:dyDescent="0.3">
      <c r="B686" s="34"/>
    </row>
    <row r="687" spans="2:2" x14ac:dyDescent="0.3">
      <c r="B687" s="34"/>
    </row>
    <row r="688" spans="2:2" x14ac:dyDescent="0.3">
      <c r="B688" s="34"/>
    </row>
    <row r="689" spans="2:2" x14ac:dyDescent="0.3">
      <c r="B689" s="34"/>
    </row>
    <row r="690" spans="2:2" x14ac:dyDescent="0.3">
      <c r="B690" s="34"/>
    </row>
    <row r="691" spans="2:2" x14ac:dyDescent="0.3">
      <c r="B691" s="34"/>
    </row>
    <row r="692" spans="2:2" x14ac:dyDescent="0.3">
      <c r="B692" s="34"/>
    </row>
    <row r="693" spans="2:2" x14ac:dyDescent="0.3">
      <c r="B693" s="34"/>
    </row>
    <row r="694" spans="2:2" x14ac:dyDescent="0.3">
      <c r="B694" s="34"/>
    </row>
    <row r="695" spans="2:2" x14ac:dyDescent="0.3">
      <c r="B695" s="34"/>
    </row>
    <row r="696" spans="2:2" x14ac:dyDescent="0.3">
      <c r="B696" s="34"/>
    </row>
    <row r="697" spans="2:2" x14ac:dyDescent="0.3">
      <c r="B697" s="34"/>
    </row>
    <row r="698" spans="2:2" x14ac:dyDescent="0.3">
      <c r="B698" s="34"/>
    </row>
    <row r="699" spans="2:2" x14ac:dyDescent="0.3">
      <c r="B699" s="34"/>
    </row>
    <row r="700" spans="2:2" x14ac:dyDescent="0.3">
      <c r="B700" s="34"/>
    </row>
    <row r="701" spans="2:2" x14ac:dyDescent="0.3">
      <c r="B701" s="34"/>
    </row>
    <row r="702" spans="2:2" x14ac:dyDescent="0.3">
      <c r="B702" s="34"/>
    </row>
    <row r="703" spans="2:2" x14ac:dyDescent="0.3">
      <c r="B703" s="34"/>
    </row>
    <row r="704" spans="2:2" x14ac:dyDescent="0.3">
      <c r="B704" s="34"/>
    </row>
    <row r="705" spans="2:2" x14ac:dyDescent="0.3">
      <c r="B705" s="34"/>
    </row>
    <row r="706" spans="2:2" x14ac:dyDescent="0.3">
      <c r="B706" s="34"/>
    </row>
    <row r="707" spans="2:2" x14ac:dyDescent="0.3">
      <c r="B707" s="34"/>
    </row>
    <row r="708" spans="2:2" x14ac:dyDescent="0.3">
      <c r="B708" s="34"/>
    </row>
    <row r="709" spans="2:2" x14ac:dyDescent="0.3">
      <c r="B709" s="34"/>
    </row>
    <row r="710" spans="2:2" x14ac:dyDescent="0.3">
      <c r="B710" s="34"/>
    </row>
    <row r="711" spans="2:2" x14ac:dyDescent="0.3">
      <c r="B711" s="34"/>
    </row>
    <row r="712" spans="2:2" x14ac:dyDescent="0.3">
      <c r="B712" s="34"/>
    </row>
    <row r="713" spans="2:2" x14ac:dyDescent="0.3">
      <c r="B713" s="34"/>
    </row>
    <row r="714" spans="2:2" x14ac:dyDescent="0.3">
      <c r="B714" s="34"/>
    </row>
    <row r="715" spans="2:2" x14ac:dyDescent="0.3">
      <c r="B715" s="34"/>
    </row>
    <row r="716" spans="2:2" x14ac:dyDescent="0.3">
      <c r="B716" s="34"/>
    </row>
    <row r="717" spans="2:2" x14ac:dyDescent="0.3">
      <c r="B717" s="34"/>
    </row>
    <row r="718" spans="2:2" x14ac:dyDescent="0.3">
      <c r="B718" s="34"/>
    </row>
    <row r="719" spans="2:2" x14ac:dyDescent="0.3">
      <c r="B719" s="34"/>
    </row>
    <row r="720" spans="2:2" x14ac:dyDescent="0.3">
      <c r="B720" s="34"/>
    </row>
    <row r="721" spans="2:2" x14ac:dyDescent="0.3">
      <c r="B721" s="34"/>
    </row>
    <row r="722" spans="2:2" x14ac:dyDescent="0.3">
      <c r="B722" s="34"/>
    </row>
    <row r="723" spans="2:2" x14ac:dyDescent="0.3">
      <c r="B723" s="34"/>
    </row>
    <row r="724" spans="2:2" x14ac:dyDescent="0.3">
      <c r="B724" s="34"/>
    </row>
    <row r="725" spans="2:2" x14ac:dyDescent="0.3">
      <c r="B725" s="34"/>
    </row>
    <row r="726" spans="2:2" x14ac:dyDescent="0.3">
      <c r="B726" s="34"/>
    </row>
    <row r="727" spans="2:2" x14ac:dyDescent="0.3">
      <c r="B727" s="34"/>
    </row>
    <row r="728" spans="2:2" x14ac:dyDescent="0.3">
      <c r="B728" s="34"/>
    </row>
    <row r="729" spans="2:2" x14ac:dyDescent="0.3">
      <c r="B729" s="34"/>
    </row>
    <row r="730" spans="2:2" x14ac:dyDescent="0.3">
      <c r="B730" s="34"/>
    </row>
    <row r="731" spans="2:2" x14ac:dyDescent="0.3">
      <c r="B731" s="34"/>
    </row>
    <row r="732" spans="2:2" x14ac:dyDescent="0.3">
      <c r="B732" s="34"/>
    </row>
    <row r="733" spans="2:2" x14ac:dyDescent="0.3">
      <c r="B733" s="34"/>
    </row>
    <row r="734" spans="2:2" x14ac:dyDescent="0.3">
      <c r="B734" s="34"/>
    </row>
    <row r="735" spans="2:2" x14ac:dyDescent="0.3">
      <c r="B735" s="34"/>
    </row>
    <row r="736" spans="2:2" x14ac:dyDescent="0.3">
      <c r="B736" s="34"/>
    </row>
    <row r="737" spans="2:2" x14ac:dyDescent="0.3">
      <c r="B737" s="34"/>
    </row>
    <row r="738" spans="2:2" x14ac:dyDescent="0.3">
      <c r="B738" s="34"/>
    </row>
    <row r="739" spans="2:2" x14ac:dyDescent="0.3">
      <c r="B739" s="34"/>
    </row>
    <row r="740" spans="2:2" x14ac:dyDescent="0.3">
      <c r="B740" s="34"/>
    </row>
    <row r="741" spans="2:2" x14ac:dyDescent="0.3">
      <c r="B741" s="34"/>
    </row>
    <row r="742" spans="2:2" x14ac:dyDescent="0.3">
      <c r="B742" s="34"/>
    </row>
    <row r="743" spans="2:2" x14ac:dyDescent="0.3">
      <c r="B743" s="34"/>
    </row>
    <row r="744" spans="2:2" x14ac:dyDescent="0.3">
      <c r="B744" s="34"/>
    </row>
    <row r="745" spans="2:2" x14ac:dyDescent="0.3">
      <c r="B745" s="34"/>
    </row>
    <row r="746" spans="2:2" x14ac:dyDescent="0.3">
      <c r="B746" s="34"/>
    </row>
    <row r="747" spans="2:2" x14ac:dyDescent="0.3">
      <c r="B747" s="34"/>
    </row>
    <row r="748" spans="2:2" x14ac:dyDescent="0.3">
      <c r="B748" s="34"/>
    </row>
    <row r="749" spans="2:2" x14ac:dyDescent="0.3">
      <c r="B749" s="34"/>
    </row>
    <row r="750" spans="2:2" x14ac:dyDescent="0.3">
      <c r="B750" s="34"/>
    </row>
    <row r="751" spans="2:2" x14ac:dyDescent="0.3">
      <c r="B751" s="34"/>
    </row>
    <row r="752" spans="2:2" x14ac:dyDescent="0.3">
      <c r="B752" s="34"/>
    </row>
    <row r="753" spans="2:2" x14ac:dyDescent="0.3">
      <c r="B753" s="34"/>
    </row>
    <row r="754" spans="2:2" x14ac:dyDescent="0.3">
      <c r="B754" s="34"/>
    </row>
    <row r="755" spans="2:2" x14ac:dyDescent="0.3">
      <c r="B755" s="34"/>
    </row>
    <row r="756" spans="2:2" x14ac:dyDescent="0.3">
      <c r="B756" s="34"/>
    </row>
    <row r="757" spans="2:2" x14ac:dyDescent="0.3">
      <c r="B757" s="34"/>
    </row>
    <row r="758" spans="2:2" x14ac:dyDescent="0.3">
      <c r="B758" s="34"/>
    </row>
    <row r="759" spans="2:2" x14ac:dyDescent="0.3">
      <c r="B759" s="34"/>
    </row>
    <row r="760" spans="2:2" x14ac:dyDescent="0.3">
      <c r="B760" s="34"/>
    </row>
    <row r="761" spans="2:2" x14ac:dyDescent="0.3">
      <c r="B761" s="34"/>
    </row>
    <row r="762" spans="2:2" x14ac:dyDescent="0.3">
      <c r="B762" s="34"/>
    </row>
    <row r="763" spans="2:2" x14ac:dyDescent="0.3">
      <c r="B763" s="34"/>
    </row>
    <row r="764" spans="2:2" x14ac:dyDescent="0.3">
      <c r="B764" s="34"/>
    </row>
    <row r="765" spans="2:2" x14ac:dyDescent="0.3">
      <c r="B765" s="34"/>
    </row>
    <row r="766" spans="2:2" x14ac:dyDescent="0.3">
      <c r="B766" s="34"/>
    </row>
    <row r="767" spans="2:2" x14ac:dyDescent="0.3">
      <c r="B767" s="34"/>
    </row>
    <row r="768" spans="2:2" x14ac:dyDescent="0.3">
      <c r="B768" s="34"/>
    </row>
    <row r="769" spans="2:2" x14ac:dyDescent="0.3">
      <c r="B769" s="34"/>
    </row>
    <row r="770" spans="2:2" x14ac:dyDescent="0.3">
      <c r="B770" s="34"/>
    </row>
    <row r="771" spans="2:2" x14ac:dyDescent="0.3">
      <c r="B771" s="34"/>
    </row>
    <row r="772" spans="2:2" x14ac:dyDescent="0.3">
      <c r="B772" s="34"/>
    </row>
    <row r="773" spans="2:2" x14ac:dyDescent="0.3">
      <c r="B773" s="34"/>
    </row>
    <row r="774" spans="2:2" x14ac:dyDescent="0.3">
      <c r="B774" s="34"/>
    </row>
    <row r="775" spans="2:2" x14ac:dyDescent="0.3">
      <c r="B775" s="34"/>
    </row>
    <row r="776" spans="2:2" x14ac:dyDescent="0.3">
      <c r="B776" s="34"/>
    </row>
    <row r="777" spans="2:2" x14ac:dyDescent="0.3">
      <c r="B777" s="34"/>
    </row>
    <row r="778" spans="2:2" x14ac:dyDescent="0.3">
      <c r="B778" s="34"/>
    </row>
    <row r="779" spans="2:2" x14ac:dyDescent="0.3">
      <c r="B779" s="34"/>
    </row>
    <row r="780" spans="2:2" x14ac:dyDescent="0.3">
      <c r="B780" s="34"/>
    </row>
    <row r="781" spans="2:2" x14ac:dyDescent="0.3">
      <c r="B781" s="34"/>
    </row>
    <row r="782" spans="2:2" x14ac:dyDescent="0.3">
      <c r="B782" s="34"/>
    </row>
    <row r="783" spans="2:2" x14ac:dyDescent="0.3">
      <c r="B783" s="34"/>
    </row>
    <row r="784" spans="2:2" x14ac:dyDescent="0.3">
      <c r="B784" s="34"/>
    </row>
    <row r="785" spans="2:2" x14ac:dyDescent="0.3">
      <c r="B785" s="34"/>
    </row>
    <row r="786" spans="2:2" x14ac:dyDescent="0.3">
      <c r="B786" s="34"/>
    </row>
    <row r="787" spans="2:2" x14ac:dyDescent="0.3">
      <c r="B787" s="34"/>
    </row>
    <row r="788" spans="2:2" x14ac:dyDescent="0.3">
      <c r="B788" s="34"/>
    </row>
    <row r="789" spans="2:2" x14ac:dyDescent="0.3">
      <c r="B789" s="34"/>
    </row>
    <row r="790" spans="2:2" x14ac:dyDescent="0.3">
      <c r="B790" s="34"/>
    </row>
    <row r="791" spans="2:2" x14ac:dyDescent="0.3">
      <c r="B791" s="34"/>
    </row>
    <row r="792" spans="2:2" x14ac:dyDescent="0.3">
      <c r="B792" s="34"/>
    </row>
    <row r="793" spans="2:2" x14ac:dyDescent="0.3">
      <c r="B793" s="34"/>
    </row>
    <row r="794" spans="2:2" x14ac:dyDescent="0.3">
      <c r="B794" s="34"/>
    </row>
    <row r="795" spans="2:2" x14ac:dyDescent="0.3">
      <c r="B795" s="34"/>
    </row>
    <row r="796" spans="2:2" x14ac:dyDescent="0.3">
      <c r="B796" s="34"/>
    </row>
    <row r="797" spans="2:2" x14ac:dyDescent="0.3">
      <c r="B797" s="34"/>
    </row>
    <row r="798" spans="2:2" x14ac:dyDescent="0.3">
      <c r="B798" s="34"/>
    </row>
    <row r="799" spans="2:2" x14ac:dyDescent="0.3">
      <c r="B799" s="34"/>
    </row>
    <row r="800" spans="2:2" x14ac:dyDescent="0.3">
      <c r="B800" s="34"/>
    </row>
    <row r="801" spans="2:2" x14ac:dyDescent="0.3">
      <c r="B801" s="34"/>
    </row>
    <row r="802" spans="2:2" x14ac:dyDescent="0.3">
      <c r="B802" s="34"/>
    </row>
    <row r="803" spans="2:2" x14ac:dyDescent="0.3">
      <c r="B803" s="34"/>
    </row>
    <row r="804" spans="2:2" x14ac:dyDescent="0.3">
      <c r="B804" s="34"/>
    </row>
    <row r="805" spans="2:2" x14ac:dyDescent="0.3">
      <c r="B805" s="34"/>
    </row>
    <row r="806" spans="2:2" x14ac:dyDescent="0.3">
      <c r="B806" s="34"/>
    </row>
    <row r="807" spans="2:2" x14ac:dyDescent="0.3">
      <c r="B807" s="34"/>
    </row>
    <row r="808" spans="2:2" x14ac:dyDescent="0.3">
      <c r="B808" s="34"/>
    </row>
    <row r="809" spans="2:2" x14ac:dyDescent="0.3">
      <c r="B809" s="34"/>
    </row>
    <row r="810" spans="2:2" x14ac:dyDescent="0.3">
      <c r="B810" s="34"/>
    </row>
    <row r="811" spans="2:2" x14ac:dyDescent="0.3">
      <c r="B811" s="34"/>
    </row>
    <row r="812" spans="2:2" x14ac:dyDescent="0.3">
      <c r="B812" s="34"/>
    </row>
    <row r="813" spans="2:2" x14ac:dyDescent="0.3">
      <c r="B813" s="34"/>
    </row>
    <row r="814" spans="2:2" x14ac:dyDescent="0.3">
      <c r="B814" s="34"/>
    </row>
    <row r="815" spans="2:2" x14ac:dyDescent="0.3">
      <c r="B815" s="34"/>
    </row>
    <row r="816" spans="2:2" x14ac:dyDescent="0.3">
      <c r="B816" s="34"/>
    </row>
    <row r="817" spans="2:2" x14ac:dyDescent="0.3">
      <c r="B817" s="34"/>
    </row>
    <row r="818" spans="2:2" x14ac:dyDescent="0.3">
      <c r="B818" s="34"/>
    </row>
    <row r="819" spans="2:2" x14ac:dyDescent="0.3">
      <c r="B819" s="34"/>
    </row>
    <row r="820" spans="2:2" x14ac:dyDescent="0.3">
      <c r="B820" s="34"/>
    </row>
    <row r="821" spans="2:2" x14ac:dyDescent="0.3">
      <c r="B821" s="34"/>
    </row>
    <row r="822" spans="2:2" x14ac:dyDescent="0.3">
      <c r="B822" s="34"/>
    </row>
    <row r="823" spans="2:2" x14ac:dyDescent="0.3">
      <c r="B823" s="34"/>
    </row>
    <row r="824" spans="2:2" x14ac:dyDescent="0.3">
      <c r="B824" s="34"/>
    </row>
    <row r="825" spans="2:2" x14ac:dyDescent="0.3">
      <c r="B825" s="34"/>
    </row>
    <row r="826" spans="2:2" x14ac:dyDescent="0.3">
      <c r="B826" s="34"/>
    </row>
    <row r="827" spans="2:2" x14ac:dyDescent="0.3">
      <c r="B827" s="34"/>
    </row>
    <row r="828" spans="2:2" x14ac:dyDescent="0.3">
      <c r="B828" s="34"/>
    </row>
    <row r="829" spans="2:2" x14ac:dyDescent="0.3">
      <c r="B829" s="34"/>
    </row>
    <row r="830" spans="2:2" x14ac:dyDescent="0.3">
      <c r="B830" s="34"/>
    </row>
    <row r="831" spans="2:2" x14ac:dyDescent="0.3">
      <c r="B831" s="34"/>
    </row>
    <row r="832" spans="2:2" x14ac:dyDescent="0.3">
      <c r="B832" s="34"/>
    </row>
    <row r="833" spans="2:2" x14ac:dyDescent="0.3">
      <c r="B833" s="34"/>
    </row>
    <row r="834" spans="2:2" x14ac:dyDescent="0.3">
      <c r="B834" s="34"/>
    </row>
    <row r="835" spans="2:2" x14ac:dyDescent="0.3">
      <c r="B835" s="34"/>
    </row>
    <row r="836" spans="2:2" x14ac:dyDescent="0.3">
      <c r="B836" s="34"/>
    </row>
    <row r="837" spans="2:2" x14ac:dyDescent="0.3">
      <c r="B837" s="34"/>
    </row>
    <row r="838" spans="2:2" x14ac:dyDescent="0.3">
      <c r="B838" s="34"/>
    </row>
    <row r="839" spans="2:2" x14ac:dyDescent="0.3">
      <c r="B839" s="34"/>
    </row>
    <row r="840" spans="2:2" x14ac:dyDescent="0.3">
      <c r="B840" s="34"/>
    </row>
    <row r="841" spans="2:2" x14ac:dyDescent="0.3">
      <c r="B841" s="34"/>
    </row>
    <row r="842" spans="2:2" x14ac:dyDescent="0.3">
      <c r="B842" s="34"/>
    </row>
    <row r="843" spans="2:2" x14ac:dyDescent="0.3">
      <c r="B843" s="34"/>
    </row>
    <row r="844" spans="2:2" x14ac:dyDescent="0.3">
      <c r="B844" s="34"/>
    </row>
    <row r="845" spans="2:2" x14ac:dyDescent="0.3">
      <c r="B845" s="34"/>
    </row>
    <row r="846" spans="2:2" x14ac:dyDescent="0.3">
      <c r="B846" s="34"/>
    </row>
    <row r="847" spans="2:2" x14ac:dyDescent="0.3">
      <c r="B847" s="34"/>
    </row>
    <row r="848" spans="2:2" x14ac:dyDescent="0.3">
      <c r="B848" s="34"/>
    </row>
    <row r="849" spans="2:2" x14ac:dyDescent="0.3">
      <c r="B849" s="34"/>
    </row>
    <row r="850" spans="2:2" x14ac:dyDescent="0.3">
      <c r="B850" s="34"/>
    </row>
    <row r="851" spans="2:2" x14ac:dyDescent="0.3">
      <c r="B851" s="34"/>
    </row>
    <row r="852" spans="2:2" x14ac:dyDescent="0.3">
      <c r="B852" s="34"/>
    </row>
    <row r="853" spans="2:2" x14ac:dyDescent="0.3">
      <c r="B853" s="34"/>
    </row>
    <row r="854" spans="2:2" x14ac:dyDescent="0.3">
      <c r="B854" s="34"/>
    </row>
    <row r="855" spans="2:2" x14ac:dyDescent="0.3">
      <c r="B855" s="34"/>
    </row>
    <row r="856" spans="2:2" x14ac:dyDescent="0.3">
      <c r="B856" s="34"/>
    </row>
    <row r="857" spans="2:2" x14ac:dyDescent="0.3">
      <c r="B857" s="34"/>
    </row>
    <row r="858" spans="2:2" x14ac:dyDescent="0.3">
      <c r="B858" s="34"/>
    </row>
    <row r="859" spans="2:2" x14ac:dyDescent="0.3">
      <c r="B859" s="34"/>
    </row>
    <row r="860" spans="2:2" x14ac:dyDescent="0.3">
      <c r="B860" s="34"/>
    </row>
    <row r="861" spans="2:2" x14ac:dyDescent="0.3">
      <c r="B861" s="34"/>
    </row>
    <row r="862" spans="2:2" x14ac:dyDescent="0.3">
      <c r="B862" s="34"/>
    </row>
    <row r="863" spans="2:2" x14ac:dyDescent="0.3">
      <c r="B863" s="34"/>
    </row>
    <row r="864" spans="2:2" x14ac:dyDescent="0.3">
      <c r="B864" s="34"/>
    </row>
    <row r="865" spans="2:2" x14ac:dyDescent="0.3">
      <c r="B865" s="34"/>
    </row>
    <row r="866" spans="2:2" x14ac:dyDescent="0.3">
      <c r="B866" s="34"/>
    </row>
    <row r="867" spans="2:2" x14ac:dyDescent="0.3">
      <c r="B867" s="34"/>
    </row>
    <row r="868" spans="2:2" x14ac:dyDescent="0.3">
      <c r="B868" s="34"/>
    </row>
    <row r="869" spans="2:2" x14ac:dyDescent="0.3">
      <c r="B869" s="34"/>
    </row>
    <row r="870" spans="2:2" x14ac:dyDescent="0.3">
      <c r="B870" s="34"/>
    </row>
    <row r="871" spans="2:2" x14ac:dyDescent="0.3">
      <c r="B871" s="34"/>
    </row>
    <row r="872" spans="2:2" x14ac:dyDescent="0.3">
      <c r="B872" s="34"/>
    </row>
    <row r="873" spans="2:2" x14ac:dyDescent="0.3">
      <c r="B873" s="34"/>
    </row>
    <row r="874" spans="2:2" x14ac:dyDescent="0.3">
      <c r="B874" s="34"/>
    </row>
    <row r="875" spans="2:2" x14ac:dyDescent="0.3">
      <c r="B875" s="34"/>
    </row>
    <row r="876" spans="2:2" x14ac:dyDescent="0.3">
      <c r="B876" s="34"/>
    </row>
    <row r="877" spans="2:2" x14ac:dyDescent="0.3">
      <c r="B877" s="34"/>
    </row>
    <row r="878" spans="2:2" x14ac:dyDescent="0.3">
      <c r="B878" s="34"/>
    </row>
    <row r="879" spans="2:2" x14ac:dyDescent="0.3">
      <c r="B879" s="34"/>
    </row>
    <row r="880" spans="2:2" x14ac:dyDescent="0.3">
      <c r="B880" s="34"/>
    </row>
    <row r="881" spans="2:2" x14ac:dyDescent="0.3">
      <c r="B881" s="34"/>
    </row>
    <row r="882" spans="2:2" x14ac:dyDescent="0.3">
      <c r="B882" s="34"/>
    </row>
    <row r="883" spans="2:2" x14ac:dyDescent="0.3">
      <c r="B883" s="34"/>
    </row>
    <row r="884" spans="2:2" x14ac:dyDescent="0.3">
      <c r="B884" s="34"/>
    </row>
    <row r="885" spans="2:2" x14ac:dyDescent="0.3">
      <c r="B885" s="34"/>
    </row>
    <row r="886" spans="2:2" x14ac:dyDescent="0.3">
      <c r="B886" s="34"/>
    </row>
    <row r="887" spans="2:2" x14ac:dyDescent="0.3">
      <c r="B887" s="34"/>
    </row>
    <row r="888" spans="2:2" x14ac:dyDescent="0.3">
      <c r="B888" s="34"/>
    </row>
    <row r="889" spans="2:2" x14ac:dyDescent="0.3">
      <c r="B889" s="34"/>
    </row>
    <row r="890" spans="2:2" x14ac:dyDescent="0.3">
      <c r="B890" s="34"/>
    </row>
    <row r="891" spans="2:2" x14ac:dyDescent="0.3">
      <c r="B891" s="34"/>
    </row>
    <row r="892" spans="2:2" x14ac:dyDescent="0.3">
      <c r="B892" s="34"/>
    </row>
    <row r="893" spans="2:2" x14ac:dyDescent="0.3">
      <c r="B893" s="34"/>
    </row>
    <row r="894" spans="2:2" x14ac:dyDescent="0.3">
      <c r="B894" s="34"/>
    </row>
    <row r="895" spans="2:2" x14ac:dyDescent="0.3">
      <c r="B895" s="34"/>
    </row>
    <row r="896" spans="2:2" x14ac:dyDescent="0.3">
      <c r="B896" s="34"/>
    </row>
    <row r="897" spans="2:2" x14ac:dyDescent="0.3">
      <c r="B897" s="34"/>
    </row>
    <row r="898" spans="2:2" x14ac:dyDescent="0.3">
      <c r="B898" s="34"/>
    </row>
    <row r="899" spans="2:2" x14ac:dyDescent="0.3">
      <c r="B899" s="34"/>
    </row>
    <row r="900" spans="2:2" x14ac:dyDescent="0.3">
      <c r="B900" s="34"/>
    </row>
    <row r="901" spans="2:2" x14ac:dyDescent="0.3">
      <c r="B901" s="34"/>
    </row>
    <row r="902" spans="2:2" x14ac:dyDescent="0.3">
      <c r="B902" s="34"/>
    </row>
    <row r="903" spans="2:2" x14ac:dyDescent="0.3">
      <c r="B903" s="34"/>
    </row>
    <row r="904" spans="2:2" x14ac:dyDescent="0.3">
      <c r="B904" s="34"/>
    </row>
    <row r="905" spans="2:2" x14ac:dyDescent="0.3">
      <c r="B905" s="34"/>
    </row>
    <row r="906" spans="2:2" x14ac:dyDescent="0.3">
      <c r="B906" s="34"/>
    </row>
    <row r="907" spans="2:2" x14ac:dyDescent="0.3">
      <c r="B907" s="34"/>
    </row>
    <row r="908" spans="2:2" x14ac:dyDescent="0.3">
      <c r="B908" s="34"/>
    </row>
    <row r="909" spans="2:2" x14ac:dyDescent="0.3">
      <c r="B909" s="34"/>
    </row>
    <row r="910" spans="2:2" x14ac:dyDescent="0.3">
      <c r="B910" s="34"/>
    </row>
    <row r="911" spans="2:2" x14ac:dyDescent="0.3">
      <c r="B911" s="34"/>
    </row>
    <row r="912" spans="2:2" x14ac:dyDescent="0.3">
      <c r="B912" s="34"/>
    </row>
    <row r="913" spans="2:2" x14ac:dyDescent="0.3">
      <c r="B913" s="34"/>
    </row>
    <row r="914" spans="2:2" x14ac:dyDescent="0.3">
      <c r="B914" s="34"/>
    </row>
    <row r="915" spans="2:2" x14ac:dyDescent="0.3">
      <c r="B915" s="34"/>
    </row>
    <row r="916" spans="2:2" x14ac:dyDescent="0.3">
      <c r="B916" s="34"/>
    </row>
    <row r="917" spans="2:2" x14ac:dyDescent="0.3">
      <c r="B917" s="34"/>
    </row>
    <row r="918" spans="2:2" x14ac:dyDescent="0.3">
      <c r="B918" s="34"/>
    </row>
    <row r="919" spans="2:2" x14ac:dyDescent="0.3">
      <c r="B919" s="34"/>
    </row>
    <row r="920" spans="2:2" x14ac:dyDescent="0.3">
      <c r="B920" s="34"/>
    </row>
    <row r="921" spans="2:2" x14ac:dyDescent="0.3">
      <c r="B921" s="34"/>
    </row>
    <row r="922" spans="2:2" x14ac:dyDescent="0.3">
      <c r="B922" s="34"/>
    </row>
    <row r="923" spans="2:2" x14ac:dyDescent="0.3">
      <c r="B923" s="34"/>
    </row>
    <row r="924" spans="2:2" x14ac:dyDescent="0.3">
      <c r="B924" s="34"/>
    </row>
    <row r="925" spans="2:2" x14ac:dyDescent="0.3">
      <c r="B925" s="34"/>
    </row>
    <row r="926" spans="2:2" x14ac:dyDescent="0.3">
      <c r="B926" s="34"/>
    </row>
    <row r="927" spans="2:2" x14ac:dyDescent="0.3">
      <c r="B927" s="34"/>
    </row>
    <row r="928" spans="2:2" x14ac:dyDescent="0.3">
      <c r="B928" s="34"/>
    </row>
    <row r="929" spans="2:2" x14ac:dyDescent="0.3">
      <c r="B929" s="34"/>
    </row>
    <row r="930" spans="2:2" x14ac:dyDescent="0.3">
      <c r="B930" s="34"/>
    </row>
    <row r="931" spans="2:2" x14ac:dyDescent="0.3">
      <c r="B931" s="34"/>
    </row>
    <row r="932" spans="2:2" x14ac:dyDescent="0.3">
      <c r="B932" s="34"/>
    </row>
    <row r="933" spans="2:2" x14ac:dyDescent="0.3">
      <c r="B933" s="34"/>
    </row>
    <row r="934" spans="2:2" x14ac:dyDescent="0.3">
      <c r="B934" s="34"/>
    </row>
    <row r="935" spans="2:2" x14ac:dyDescent="0.3">
      <c r="B935" s="34"/>
    </row>
    <row r="936" spans="2:2" x14ac:dyDescent="0.3">
      <c r="B936" s="34"/>
    </row>
    <row r="937" spans="2:2" x14ac:dyDescent="0.3">
      <c r="B937" s="34"/>
    </row>
    <row r="938" spans="2:2" x14ac:dyDescent="0.3">
      <c r="B938" s="34"/>
    </row>
    <row r="939" spans="2:2" x14ac:dyDescent="0.3">
      <c r="B939" s="34"/>
    </row>
    <row r="940" spans="2:2" x14ac:dyDescent="0.3">
      <c r="B940" s="34"/>
    </row>
    <row r="941" spans="2:2" x14ac:dyDescent="0.3">
      <c r="B941" s="34"/>
    </row>
    <row r="942" spans="2:2" x14ac:dyDescent="0.3">
      <c r="B942" s="34"/>
    </row>
    <row r="943" spans="2:2" x14ac:dyDescent="0.3">
      <c r="B943" s="34"/>
    </row>
    <row r="944" spans="2:2" x14ac:dyDescent="0.3">
      <c r="B944" s="34"/>
    </row>
    <row r="945" spans="2:2" x14ac:dyDescent="0.3">
      <c r="B945" s="34"/>
    </row>
    <row r="946" spans="2:2" x14ac:dyDescent="0.3">
      <c r="B946" s="34"/>
    </row>
    <row r="947" spans="2:2" x14ac:dyDescent="0.3">
      <c r="B947" s="34"/>
    </row>
    <row r="948" spans="2:2" x14ac:dyDescent="0.3">
      <c r="B948" s="34"/>
    </row>
    <row r="949" spans="2:2" x14ac:dyDescent="0.3">
      <c r="B949" s="34"/>
    </row>
    <row r="950" spans="2:2" x14ac:dyDescent="0.3">
      <c r="B950" s="34"/>
    </row>
    <row r="951" spans="2:2" x14ac:dyDescent="0.3">
      <c r="B951" s="34"/>
    </row>
    <row r="952" spans="2:2" x14ac:dyDescent="0.3">
      <c r="B952" s="34"/>
    </row>
    <row r="953" spans="2:2" x14ac:dyDescent="0.3">
      <c r="B953" s="34"/>
    </row>
    <row r="954" spans="2:2" x14ac:dyDescent="0.3">
      <c r="B954" s="34"/>
    </row>
    <row r="955" spans="2:2" x14ac:dyDescent="0.3">
      <c r="B955" s="34"/>
    </row>
    <row r="956" spans="2:2" x14ac:dyDescent="0.3">
      <c r="B956" s="34"/>
    </row>
    <row r="957" spans="2:2" x14ac:dyDescent="0.3">
      <c r="B957" s="34"/>
    </row>
    <row r="958" spans="2:2" x14ac:dyDescent="0.3">
      <c r="B958" s="34"/>
    </row>
    <row r="959" spans="2:2" x14ac:dyDescent="0.3">
      <c r="B959" s="34"/>
    </row>
    <row r="960" spans="2:2" x14ac:dyDescent="0.3">
      <c r="B960" s="34"/>
    </row>
    <row r="961" spans="2:2" x14ac:dyDescent="0.3">
      <c r="B961" s="34"/>
    </row>
    <row r="962" spans="2:2" x14ac:dyDescent="0.3">
      <c r="B962" s="34"/>
    </row>
    <row r="963" spans="2:2" x14ac:dyDescent="0.3">
      <c r="B963" s="34"/>
    </row>
    <row r="964" spans="2:2" x14ac:dyDescent="0.3">
      <c r="B964" s="34"/>
    </row>
    <row r="965" spans="2:2" x14ac:dyDescent="0.3">
      <c r="B965" s="34"/>
    </row>
    <row r="966" spans="2:2" x14ac:dyDescent="0.3">
      <c r="B966" s="34"/>
    </row>
    <row r="967" spans="2:2" x14ac:dyDescent="0.3">
      <c r="B967" s="34"/>
    </row>
    <row r="968" spans="2:2" x14ac:dyDescent="0.3">
      <c r="B968" s="34"/>
    </row>
    <row r="969" spans="2:2" x14ac:dyDescent="0.3">
      <c r="B969" s="34"/>
    </row>
    <row r="970" spans="2:2" x14ac:dyDescent="0.3">
      <c r="B970" s="34"/>
    </row>
    <row r="971" spans="2:2" x14ac:dyDescent="0.3">
      <c r="B971" s="34"/>
    </row>
    <row r="972" spans="2:2" x14ac:dyDescent="0.3">
      <c r="B972" s="34"/>
    </row>
    <row r="973" spans="2:2" x14ac:dyDescent="0.3">
      <c r="B973" s="34"/>
    </row>
    <row r="974" spans="2:2" x14ac:dyDescent="0.3">
      <c r="B974" s="34"/>
    </row>
    <row r="975" spans="2:2" x14ac:dyDescent="0.3">
      <c r="B975" s="34"/>
    </row>
    <row r="976" spans="2:2" x14ac:dyDescent="0.3">
      <c r="B976" s="34"/>
    </row>
    <row r="977" spans="2:2" x14ac:dyDescent="0.3">
      <c r="B977" s="34"/>
    </row>
    <row r="978" spans="2:2" x14ac:dyDescent="0.3">
      <c r="B978" s="34"/>
    </row>
    <row r="979" spans="2:2" x14ac:dyDescent="0.3">
      <c r="B979" s="34"/>
    </row>
    <row r="980" spans="2:2" x14ac:dyDescent="0.3">
      <c r="B980" s="34"/>
    </row>
    <row r="981" spans="2:2" x14ac:dyDescent="0.3">
      <c r="B981" s="34"/>
    </row>
    <row r="982" spans="2:2" x14ac:dyDescent="0.3">
      <c r="B982" s="34"/>
    </row>
    <row r="983" spans="2:2" x14ac:dyDescent="0.3">
      <c r="B983" s="34"/>
    </row>
    <row r="984" spans="2:2" x14ac:dyDescent="0.3">
      <c r="B984" s="34"/>
    </row>
    <row r="985" spans="2:2" x14ac:dyDescent="0.3">
      <c r="B985" s="34"/>
    </row>
    <row r="986" spans="2:2" x14ac:dyDescent="0.3">
      <c r="B986" s="34"/>
    </row>
    <row r="987" spans="2:2" x14ac:dyDescent="0.3">
      <c r="B987" s="34"/>
    </row>
    <row r="988" spans="2:2" x14ac:dyDescent="0.3">
      <c r="B988" s="34"/>
    </row>
    <row r="989" spans="2:2" x14ac:dyDescent="0.3">
      <c r="B989" s="34"/>
    </row>
    <row r="990" spans="2:2" x14ac:dyDescent="0.3">
      <c r="B990" s="34"/>
    </row>
    <row r="991" spans="2:2" x14ac:dyDescent="0.3">
      <c r="B991" s="34"/>
    </row>
    <row r="992" spans="2:2" x14ac:dyDescent="0.3">
      <c r="B992" s="34"/>
    </row>
    <row r="993" spans="2:2" x14ac:dyDescent="0.3">
      <c r="B993" s="34"/>
    </row>
    <row r="994" spans="2:2" x14ac:dyDescent="0.3">
      <c r="B994" s="34"/>
    </row>
    <row r="995" spans="2:2" x14ac:dyDescent="0.3">
      <c r="B995" s="34"/>
    </row>
    <row r="996" spans="2:2" x14ac:dyDescent="0.3">
      <c r="B996" s="34"/>
    </row>
    <row r="997" spans="2:2" x14ac:dyDescent="0.3">
      <c r="B997" s="34"/>
    </row>
    <row r="998" spans="2:2" x14ac:dyDescent="0.3">
      <c r="B998" s="34"/>
    </row>
    <row r="999" spans="2:2" x14ac:dyDescent="0.3">
      <c r="B999" s="34"/>
    </row>
    <row r="1000" spans="2:2" x14ac:dyDescent="0.3">
      <c r="B1000" s="34"/>
    </row>
    <row r="1001" spans="2:2" x14ac:dyDescent="0.3">
      <c r="B1001" s="34"/>
    </row>
    <row r="1002" spans="2:2" x14ac:dyDescent="0.3">
      <c r="B1002" s="34"/>
    </row>
    <row r="1003" spans="2:2" x14ac:dyDescent="0.3">
      <c r="B1003" s="34"/>
    </row>
    <row r="1004" spans="2:2" x14ac:dyDescent="0.3">
      <c r="B1004" s="34"/>
    </row>
    <row r="1005" spans="2:2" x14ac:dyDescent="0.3">
      <c r="B1005" s="34"/>
    </row>
    <row r="1006" spans="2:2" x14ac:dyDescent="0.3">
      <c r="B1006" s="34"/>
    </row>
    <row r="1007" spans="2:2" x14ac:dyDescent="0.3">
      <c r="B1007" s="34"/>
    </row>
    <row r="1008" spans="2:2" x14ac:dyDescent="0.3">
      <c r="B1008" s="34"/>
    </row>
    <row r="1009" spans="2:2" x14ac:dyDescent="0.3">
      <c r="B1009" s="34"/>
    </row>
    <row r="1010" spans="2:2" x14ac:dyDescent="0.3">
      <c r="B1010" s="34"/>
    </row>
    <row r="1011" spans="2:2" x14ac:dyDescent="0.3">
      <c r="B1011" s="34"/>
    </row>
    <row r="1012" spans="2:2" x14ac:dyDescent="0.3">
      <c r="B1012" s="34"/>
    </row>
    <row r="1013" spans="2:2" x14ac:dyDescent="0.3">
      <c r="B1013" s="34"/>
    </row>
    <row r="1014" spans="2:2" x14ac:dyDescent="0.3">
      <c r="B1014" s="34"/>
    </row>
    <row r="1015" spans="2:2" x14ac:dyDescent="0.3">
      <c r="B1015" s="34"/>
    </row>
    <row r="1016" spans="2:2" x14ac:dyDescent="0.3">
      <c r="B1016" s="34"/>
    </row>
    <row r="1017" spans="2:2" x14ac:dyDescent="0.3">
      <c r="B1017" s="34"/>
    </row>
    <row r="1018" spans="2:2" x14ac:dyDescent="0.3">
      <c r="B1018" s="34"/>
    </row>
    <row r="1019" spans="2:2" x14ac:dyDescent="0.3">
      <c r="B1019" s="34"/>
    </row>
    <row r="1020" spans="2:2" x14ac:dyDescent="0.3">
      <c r="B1020" s="34"/>
    </row>
    <row r="1021" spans="2:2" x14ac:dyDescent="0.3">
      <c r="B1021" s="34"/>
    </row>
    <row r="1022" spans="2:2" x14ac:dyDescent="0.3">
      <c r="B1022" s="34"/>
    </row>
    <row r="1023" spans="2:2" x14ac:dyDescent="0.3">
      <c r="B1023" s="34"/>
    </row>
    <row r="1024" spans="2:2" x14ac:dyDescent="0.3">
      <c r="B1024" s="34"/>
    </row>
    <row r="1025" spans="2:2" x14ac:dyDescent="0.3">
      <c r="B1025" s="34"/>
    </row>
    <row r="1026" spans="2:2" x14ac:dyDescent="0.3">
      <c r="B1026" s="34"/>
    </row>
    <row r="1027" spans="2:2" x14ac:dyDescent="0.3">
      <c r="B1027" s="34"/>
    </row>
    <row r="1028" spans="2:2" x14ac:dyDescent="0.3">
      <c r="B1028" s="34"/>
    </row>
    <row r="1029" spans="2:2" x14ac:dyDescent="0.3">
      <c r="B1029" s="34"/>
    </row>
    <row r="1030" spans="2:2" x14ac:dyDescent="0.3">
      <c r="B1030" s="34"/>
    </row>
    <row r="1031" spans="2:2" x14ac:dyDescent="0.3">
      <c r="B1031" s="34"/>
    </row>
    <row r="1032" spans="2:2" x14ac:dyDescent="0.3">
      <c r="B1032" s="34"/>
    </row>
    <row r="1033" spans="2:2" x14ac:dyDescent="0.3">
      <c r="B1033" s="34"/>
    </row>
    <row r="1034" spans="2:2" x14ac:dyDescent="0.3">
      <c r="B1034" s="34"/>
    </row>
    <row r="1035" spans="2:2" x14ac:dyDescent="0.3">
      <c r="B1035" s="34"/>
    </row>
    <row r="1036" spans="2:2" x14ac:dyDescent="0.3">
      <c r="B1036" s="34"/>
    </row>
    <row r="1037" spans="2:2" x14ac:dyDescent="0.3">
      <c r="B1037" s="34"/>
    </row>
    <row r="1038" spans="2:2" x14ac:dyDescent="0.3">
      <c r="B1038" s="34"/>
    </row>
    <row r="1039" spans="2:2" x14ac:dyDescent="0.3">
      <c r="B1039" s="34"/>
    </row>
    <row r="1040" spans="2:2" x14ac:dyDescent="0.3">
      <c r="B1040" s="34"/>
    </row>
    <row r="1041" spans="2:2" x14ac:dyDescent="0.3">
      <c r="B1041" s="34"/>
    </row>
    <row r="1042" spans="2:2" x14ac:dyDescent="0.3">
      <c r="B1042" s="34"/>
    </row>
    <row r="1043" spans="2:2" x14ac:dyDescent="0.3">
      <c r="B1043" s="34"/>
    </row>
    <row r="1044" spans="2:2" x14ac:dyDescent="0.3">
      <c r="B1044" s="34"/>
    </row>
    <row r="1045" spans="2:2" x14ac:dyDescent="0.3">
      <c r="B1045" s="34"/>
    </row>
    <row r="1046" spans="2:2" x14ac:dyDescent="0.3">
      <c r="B1046" s="34"/>
    </row>
    <row r="1047" spans="2:2" x14ac:dyDescent="0.3">
      <c r="B1047" s="34"/>
    </row>
    <row r="1048" spans="2:2" x14ac:dyDescent="0.3">
      <c r="B1048" s="34"/>
    </row>
    <row r="1049" spans="2:2" x14ac:dyDescent="0.3">
      <c r="B1049" s="34"/>
    </row>
    <row r="1050" spans="2:2" x14ac:dyDescent="0.3">
      <c r="B1050" s="34"/>
    </row>
    <row r="1051" spans="2:2" x14ac:dyDescent="0.3">
      <c r="B1051" s="34"/>
    </row>
    <row r="1052" spans="2:2" x14ac:dyDescent="0.3">
      <c r="B1052" s="34"/>
    </row>
    <row r="1053" spans="2:2" x14ac:dyDescent="0.3">
      <c r="B1053" s="34"/>
    </row>
    <row r="1054" spans="2:2" x14ac:dyDescent="0.3">
      <c r="B1054" s="34"/>
    </row>
    <row r="1055" spans="2:2" x14ac:dyDescent="0.3">
      <c r="B1055" s="34"/>
    </row>
    <row r="1056" spans="2:2" x14ac:dyDescent="0.3">
      <c r="B1056" s="34"/>
    </row>
    <row r="1057" spans="2:2" x14ac:dyDescent="0.3">
      <c r="B1057" s="34"/>
    </row>
    <row r="1058" spans="2:2" x14ac:dyDescent="0.3">
      <c r="B1058" s="34"/>
    </row>
    <row r="1059" spans="2:2" x14ac:dyDescent="0.3">
      <c r="B1059" s="34"/>
    </row>
    <row r="1060" spans="2:2" x14ac:dyDescent="0.3">
      <c r="B1060" s="34"/>
    </row>
    <row r="1061" spans="2:2" x14ac:dyDescent="0.3">
      <c r="B1061" s="34"/>
    </row>
    <row r="1062" spans="2:2" x14ac:dyDescent="0.3">
      <c r="B1062" s="34"/>
    </row>
    <row r="1063" spans="2:2" x14ac:dyDescent="0.3">
      <c r="B1063" s="34"/>
    </row>
    <row r="1064" spans="2:2" x14ac:dyDescent="0.3">
      <c r="B1064" s="34"/>
    </row>
    <row r="1065" spans="2:2" x14ac:dyDescent="0.3">
      <c r="B1065" s="34"/>
    </row>
    <row r="1066" spans="2:2" x14ac:dyDescent="0.3">
      <c r="B1066" s="34"/>
    </row>
    <row r="1067" spans="2:2" x14ac:dyDescent="0.3">
      <c r="B1067" s="34"/>
    </row>
    <row r="1068" spans="2:2" x14ac:dyDescent="0.3">
      <c r="B1068" s="34"/>
    </row>
    <row r="1069" spans="2:2" x14ac:dyDescent="0.3">
      <c r="B1069" s="34"/>
    </row>
    <row r="1070" spans="2:2" x14ac:dyDescent="0.3">
      <c r="B1070" s="34"/>
    </row>
    <row r="1071" spans="2:2" x14ac:dyDescent="0.3">
      <c r="B1071" s="34"/>
    </row>
    <row r="1072" spans="2:2" x14ac:dyDescent="0.3">
      <c r="B1072" s="34"/>
    </row>
    <row r="1073" spans="2:2" x14ac:dyDescent="0.3">
      <c r="B1073" s="34"/>
    </row>
    <row r="1074" spans="2:2" x14ac:dyDescent="0.3">
      <c r="B1074" s="34"/>
    </row>
    <row r="1075" spans="2:2" x14ac:dyDescent="0.3">
      <c r="B1075" s="34"/>
    </row>
    <row r="1076" spans="2:2" x14ac:dyDescent="0.3">
      <c r="B1076" s="34"/>
    </row>
    <row r="1077" spans="2:2" x14ac:dyDescent="0.3">
      <c r="B1077" s="34"/>
    </row>
    <row r="1078" spans="2:2" x14ac:dyDescent="0.3">
      <c r="B1078" s="34"/>
    </row>
    <row r="1079" spans="2:2" x14ac:dyDescent="0.3">
      <c r="B1079" s="34"/>
    </row>
    <row r="1080" spans="2:2" x14ac:dyDescent="0.3">
      <c r="B1080" s="34"/>
    </row>
    <row r="1081" spans="2:2" x14ac:dyDescent="0.3">
      <c r="B1081" s="34"/>
    </row>
    <row r="1082" spans="2:2" x14ac:dyDescent="0.3">
      <c r="B1082" s="34"/>
    </row>
    <row r="1083" spans="2:2" x14ac:dyDescent="0.3">
      <c r="B1083" s="34"/>
    </row>
    <row r="1084" spans="2:2" x14ac:dyDescent="0.3">
      <c r="B1084" s="34"/>
    </row>
    <row r="1085" spans="2:2" x14ac:dyDescent="0.3">
      <c r="B1085" s="34"/>
    </row>
    <row r="1086" spans="2:2" x14ac:dyDescent="0.3">
      <c r="B1086" s="34"/>
    </row>
    <row r="1087" spans="2:2" x14ac:dyDescent="0.3">
      <c r="B1087" s="34"/>
    </row>
    <row r="1088" spans="2:2" x14ac:dyDescent="0.3">
      <c r="B1088" s="34"/>
    </row>
    <row r="1089" spans="2:2" x14ac:dyDescent="0.3">
      <c r="B1089" s="34"/>
    </row>
    <row r="1090" spans="2:2" x14ac:dyDescent="0.3">
      <c r="B1090" s="34"/>
    </row>
    <row r="1091" spans="2:2" x14ac:dyDescent="0.3">
      <c r="B1091" s="34"/>
    </row>
    <row r="1092" spans="2:2" x14ac:dyDescent="0.3">
      <c r="B1092" s="34"/>
    </row>
    <row r="1093" spans="2:2" x14ac:dyDescent="0.3">
      <c r="B1093" s="34"/>
    </row>
    <row r="1094" spans="2:2" x14ac:dyDescent="0.3">
      <c r="B1094" s="34"/>
    </row>
    <row r="1095" spans="2:2" x14ac:dyDescent="0.3">
      <c r="B1095" s="34"/>
    </row>
    <row r="1096" spans="2:2" x14ac:dyDescent="0.3">
      <c r="B1096" s="34"/>
    </row>
    <row r="1097" spans="2:2" x14ac:dyDescent="0.3">
      <c r="B1097" s="34"/>
    </row>
    <row r="1098" spans="2:2" x14ac:dyDescent="0.3">
      <c r="B1098" s="34"/>
    </row>
    <row r="1099" spans="2:2" x14ac:dyDescent="0.3">
      <c r="B1099" s="34"/>
    </row>
    <row r="1100" spans="2:2" x14ac:dyDescent="0.3">
      <c r="B1100" s="34"/>
    </row>
    <row r="1101" spans="2:2" x14ac:dyDescent="0.3">
      <c r="B1101" s="34"/>
    </row>
    <row r="1102" spans="2:2" x14ac:dyDescent="0.3">
      <c r="B1102" s="34"/>
    </row>
    <row r="1103" spans="2:2" x14ac:dyDescent="0.3">
      <c r="B1103" s="34"/>
    </row>
    <row r="1104" spans="2:2" x14ac:dyDescent="0.3">
      <c r="B1104" s="34"/>
    </row>
    <row r="1105" spans="2:2" x14ac:dyDescent="0.3">
      <c r="B1105" s="34"/>
    </row>
    <row r="1106" spans="2:2" x14ac:dyDescent="0.3">
      <c r="B1106" s="34"/>
    </row>
    <row r="1107" spans="2:2" x14ac:dyDescent="0.3">
      <c r="B1107" s="34"/>
    </row>
    <row r="1108" spans="2:2" x14ac:dyDescent="0.3">
      <c r="B1108" s="34"/>
    </row>
    <row r="1109" spans="2:2" x14ac:dyDescent="0.3">
      <c r="B1109" s="34"/>
    </row>
    <row r="1110" spans="2:2" x14ac:dyDescent="0.3">
      <c r="B1110" s="34"/>
    </row>
    <row r="1111" spans="2:2" x14ac:dyDescent="0.3">
      <c r="B1111" s="34"/>
    </row>
    <row r="1112" spans="2:2" x14ac:dyDescent="0.3">
      <c r="B1112" s="34"/>
    </row>
    <row r="1113" spans="2:2" x14ac:dyDescent="0.3">
      <c r="B1113" s="34"/>
    </row>
    <row r="1114" spans="2:2" x14ac:dyDescent="0.3">
      <c r="B1114" s="34"/>
    </row>
    <row r="1115" spans="2:2" x14ac:dyDescent="0.3">
      <c r="B1115" s="34"/>
    </row>
    <row r="1116" spans="2:2" x14ac:dyDescent="0.3">
      <c r="B1116" s="34"/>
    </row>
    <row r="1117" spans="2:2" x14ac:dyDescent="0.3">
      <c r="B1117" s="34"/>
    </row>
    <row r="1118" spans="2:2" x14ac:dyDescent="0.3">
      <c r="B1118" s="34"/>
    </row>
    <row r="1119" spans="2:2" x14ac:dyDescent="0.3">
      <c r="B1119" s="34"/>
    </row>
    <row r="1120" spans="2:2" x14ac:dyDescent="0.3">
      <c r="B1120" s="34"/>
    </row>
    <row r="1121" spans="2:2" x14ac:dyDescent="0.3">
      <c r="B1121" s="34"/>
    </row>
    <row r="1122" spans="2:2" x14ac:dyDescent="0.3">
      <c r="B1122" s="34"/>
    </row>
    <row r="1123" spans="2:2" x14ac:dyDescent="0.3">
      <c r="B1123" s="34"/>
    </row>
    <row r="1124" spans="2:2" x14ac:dyDescent="0.3">
      <c r="B1124" s="34"/>
    </row>
    <row r="1125" spans="2:2" x14ac:dyDescent="0.3">
      <c r="B1125" s="34"/>
    </row>
    <row r="1126" spans="2:2" x14ac:dyDescent="0.3">
      <c r="B1126" s="34"/>
    </row>
    <row r="1127" spans="2:2" x14ac:dyDescent="0.3">
      <c r="B1127" s="34"/>
    </row>
    <row r="1128" spans="2:2" x14ac:dyDescent="0.3">
      <c r="B1128" s="34"/>
    </row>
    <row r="1129" spans="2:2" x14ac:dyDescent="0.3">
      <c r="B1129" s="34"/>
    </row>
    <row r="1130" spans="2:2" x14ac:dyDescent="0.3">
      <c r="B1130" s="34"/>
    </row>
    <row r="1131" spans="2:2" x14ac:dyDescent="0.3">
      <c r="B1131" s="34"/>
    </row>
    <row r="1132" spans="2:2" x14ac:dyDescent="0.3">
      <c r="B1132" s="34"/>
    </row>
    <row r="1133" spans="2:2" x14ac:dyDescent="0.3">
      <c r="B1133" s="34"/>
    </row>
    <row r="1134" spans="2:2" x14ac:dyDescent="0.3">
      <c r="B1134" s="34"/>
    </row>
    <row r="1135" spans="2:2" x14ac:dyDescent="0.3">
      <c r="B1135" s="34"/>
    </row>
    <row r="1136" spans="2:2" x14ac:dyDescent="0.3">
      <c r="B1136" s="34"/>
    </row>
    <row r="1137" spans="2:2" x14ac:dyDescent="0.3">
      <c r="B1137" s="34"/>
    </row>
    <row r="1138" spans="2:2" x14ac:dyDescent="0.3">
      <c r="B1138" s="34"/>
    </row>
    <row r="1139" spans="2:2" x14ac:dyDescent="0.3">
      <c r="B1139" s="34"/>
    </row>
    <row r="1140" spans="2:2" x14ac:dyDescent="0.3">
      <c r="B1140" s="34"/>
    </row>
    <row r="1141" spans="2:2" x14ac:dyDescent="0.3">
      <c r="B1141" s="34"/>
    </row>
    <row r="1142" spans="2:2" x14ac:dyDescent="0.3">
      <c r="B1142" s="34"/>
    </row>
    <row r="1143" spans="2:2" x14ac:dyDescent="0.3">
      <c r="B1143" s="34"/>
    </row>
    <row r="1144" spans="2:2" x14ac:dyDescent="0.3">
      <c r="B1144" s="34"/>
    </row>
    <row r="1145" spans="2:2" x14ac:dyDescent="0.3">
      <c r="B1145" s="34"/>
    </row>
    <row r="1146" spans="2:2" x14ac:dyDescent="0.3">
      <c r="B1146" s="34"/>
    </row>
    <row r="1147" spans="2:2" x14ac:dyDescent="0.3">
      <c r="B1147" s="34"/>
    </row>
    <row r="1148" spans="2:2" x14ac:dyDescent="0.3">
      <c r="B1148" s="34"/>
    </row>
    <row r="1149" spans="2:2" x14ac:dyDescent="0.3">
      <c r="B1149" s="34"/>
    </row>
    <row r="1150" spans="2:2" x14ac:dyDescent="0.3">
      <c r="B1150" s="34"/>
    </row>
    <row r="1151" spans="2:2" x14ac:dyDescent="0.3">
      <c r="B1151" s="34"/>
    </row>
    <row r="1152" spans="2:2" x14ac:dyDescent="0.3">
      <c r="B1152" s="34"/>
    </row>
    <row r="1153" spans="2:2" x14ac:dyDescent="0.3">
      <c r="B1153" s="34"/>
    </row>
    <row r="1154" spans="2:2" x14ac:dyDescent="0.3">
      <c r="B1154" s="34"/>
    </row>
    <row r="1155" spans="2:2" x14ac:dyDescent="0.3">
      <c r="B1155" s="34"/>
    </row>
    <row r="1156" spans="2:2" x14ac:dyDescent="0.3">
      <c r="B1156" s="34"/>
    </row>
    <row r="1157" spans="2:2" x14ac:dyDescent="0.3">
      <c r="B1157" s="34"/>
    </row>
    <row r="1158" spans="2:2" x14ac:dyDescent="0.3">
      <c r="B1158" s="34"/>
    </row>
    <row r="1159" spans="2:2" x14ac:dyDescent="0.3">
      <c r="B1159" s="34"/>
    </row>
    <row r="1160" spans="2:2" x14ac:dyDescent="0.3">
      <c r="B1160" s="34"/>
    </row>
    <row r="1161" spans="2:2" x14ac:dyDescent="0.3">
      <c r="B1161" s="34"/>
    </row>
    <row r="1162" spans="2:2" x14ac:dyDescent="0.3">
      <c r="B1162" s="34"/>
    </row>
    <row r="1163" spans="2:2" x14ac:dyDescent="0.3">
      <c r="B1163" s="34"/>
    </row>
    <row r="1164" spans="2:2" x14ac:dyDescent="0.3">
      <c r="B1164" s="34"/>
    </row>
    <row r="1165" spans="2:2" x14ac:dyDescent="0.3">
      <c r="B1165" s="34"/>
    </row>
    <row r="1166" spans="2:2" x14ac:dyDescent="0.3">
      <c r="B1166" s="34"/>
    </row>
    <row r="1167" spans="2:2" x14ac:dyDescent="0.3">
      <c r="B1167" s="34"/>
    </row>
    <row r="1168" spans="2:2" x14ac:dyDescent="0.3">
      <c r="B1168" s="34"/>
    </row>
    <row r="1169" spans="2:2" x14ac:dyDescent="0.3">
      <c r="B1169" s="34"/>
    </row>
    <row r="1170" spans="2:2" x14ac:dyDescent="0.3">
      <c r="B1170" s="34"/>
    </row>
    <row r="1171" spans="2:2" x14ac:dyDescent="0.3">
      <c r="B1171" s="34"/>
    </row>
    <row r="1172" spans="2:2" x14ac:dyDescent="0.3">
      <c r="B1172" s="34"/>
    </row>
    <row r="1173" spans="2:2" x14ac:dyDescent="0.3">
      <c r="B1173" s="34"/>
    </row>
    <row r="1174" spans="2:2" x14ac:dyDescent="0.3">
      <c r="B1174" s="34"/>
    </row>
    <row r="1175" spans="2:2" x14ac:dyDescent="0.3">
      <c r="B1175" s="34"/>
    </row>
    <row r="1176" spans="2:2" x14ac:dyDescent="0.3">
      <c r="B1176" s="34"/>
    </row>
    <row r="1177" spans="2:2" x14ac:dyDescent="0.3">
      <c r="B1177" s="34"/>
    </row>
    <row r="1178" spans="2:2" x14ac:dyDescent="0.3">
      <c r="B1178" s="34"/>
    </row>
    <row r="1179" spans="2:2" x14ac:dyDescent="0.3">
      <c r="B1179" s="34"/>
    </row>
    <row r="1180" spans="2:2" x14ac:dyDescent="0.3">
      <c r="B1180" s="34"/>
    </row>
    <row r="1181" spans="2:2" x14ac:dyDescent="0.3">
      <c r="B1181" s="34"/>
    </row>
    <row r="1182" spans="2:2" x14ac:dyDescent="0.3">
      <c r="B1182" s="34"/>
    </row>
    <row r="1183" spans="2:2" x14ac:dyDescent="0.3">
      <c r="B1183" s="34"/>
    </row>
    <row r="1184" spans="2:2" x14ac:dyDescent="0.3">
      <c r="B1184" s="34"/>
    </row>
    <row r="1185" spans="2:2" x14ac:dyDescent="0.3">
      <c r="B1185" s="34"/>
    </row>
    <row r="1186" spans="2:2" x14ac:dyDescent="0.3">
      <c r="B1186" s="34"/>
    </row>
    <row r="1187" spans="2:2" x14ac:dyDescent="0.3">
      <c r="B1187" s="34"/>
    </row>
    <row r="1188" spans="2:2" x14ac:dyDescent="0.3">
      <c r="B1188" s="34"/>
    </row>
    <row r="1189" spans="2:2" x14ac:dyDescent="0.3">
      <c r="B1189" s="34"/>
    </row>
    <row r="1190" spans="2:2" x14ac:dyDescent="0.3">
      <c r="B1190" s="34"/>
    </row>
    <row r="1191" spans="2:2" x14ac:dyDescent="0.3">
      <c r="B1191" s="34"/>
    </row>
    <row r="1192" spans="2:2" x14ac:dyDescent="0.3">
      <c r="B1192" s="34"/>
    </row>
    <row r="1193" spans="2:2" x14ac:dyDescent="0.3">
      <c r="B1193" s="34"/>
    </row>
    <row r="1194" spans="2:2" x14ac:dyDescent="0.3">
      <c r="B1194" s="34"/>
    </row>
    <row r="1195" spans="2:2" x14ac:dyDescent="0.3">
      <c r="B1195" s="34"/>
    </row>
    <row r="1196" spans="2:2" x14ac:dyDescent="0.3">
      <c r="B1196" s="34"/>
    </row>
    <row r="1197" spans="2:2" x14ac:dyDescent="0.3">
      <c r="B1197" s="34"/>
    </row>
    <row r="1198" spans="2:2" x14ac:dyDescent="0.3">
      <c r="B1198" s="34"/>
    </row>
    <row r="1199" spans="2:2" x14ac:dyDescent="0.3">
      <c r="B1199" s="34"/>
    </row>
    <row r="1200" spans="2:2" x14ac:dyDescent="0.3">
      <c r="B1200" s="34"/>
    </row>
    <row r="1201" spans="2:2" x14ac:dyDescent="0.3">
      <c r="B1201" s="34"/>
    </row>
    <row r="1202" spans="2:2" x14ac:dyDescent="0.3">
      <c r="B1202" s="34"/>
    </row>
    <row r="1203" spans="2:2" x14ac:dyDescent="0.3">
      <c r="B1203" s="34"/>
    </row>
    <row r="1204" spans="2:2" x14ac:dyDescent="0.3">
      <c r="B1204" s="34"/>
    </row>
    <row r="1205" spans="2:2" x14ac:dyDescent="0.3">
      <c r="B1205" s="34"/>
    </row>
    <row r="1206" spans="2:2" x14ac:dyDescent="0.3">
      <c r="B1206" s="34"/>
    </row>
    <row r="1207" spans="2:2" x14ac:dyDescent="0.3">
      <c r="B1207" s="34"/>
    </row>
    <row r="1208" spans="2:2" x14ac:dyDescent="0.3">
      <c r="B1208" s="34"/>
    </row>
    <row r="1209" spans="2:2" x14ac:dyDescent="0.3">
      <c r="B1209" s="34"/>
    </row>
    <row r="1210" spans="2:2" x14ac:dyDescent="0.3">
      <c r="B1210" s="34"/>
    </row>
    <row r="1211" spans="2:2" x14ac:dyDescent="0.3">
      <c r="B1211" s="34"/>
    </row>
    <row r="1212" spans="2:2" x14ac:dyDescent="0.3">
      <c r="B1212" s="34"/>
    </row>
    <row r="1213" spans="2:2" x14ac:dyDescent="0.3">
      <c r="B1213" s="34"/>
    </row>
    <row r="1214" spans="2:2" x14ac:dyDescent="0.3">
      <c r="B1214" s="34"/>
    </row>
    <row r="1215" spans="2:2" x14ac:dyDescent="0.3">
      <c r="B1215" s="34"/>
    </row>
    <row r="1216" spans="2:2" x14ac:dyDescent="0.3">
      <c r="B1216" s="34"/>
    </row>
    <row r="1217" spans="2:2" x14ac:dyDescent="0.3">
      <c r="B1217" s="34"/>
    </row>
    <row r="1218" spans="2:2" x14ac:dyDescent="0.3">
      <c r="B1218" s="34"/>
    </row>
    <row r="1219" spans="2:2" x14ac:dyDescent="0.3">
      <c r="B1219" s="34"/>
    </row>
    <row r="1220" spans="2:2" x14ac:dyDescent="0.3">
      <c r="B1220" s="34"/>
    </row>
    <row r="1221" spans="2:2" x14ac:dyDescent="0.3">
      <c r="B1221" s="34"/>
    </row>
    <row r="1222" spans="2:2" x14ac:dyDescent="0.3">
      <c r="B1222" s="34"/>
    </row>
    <row r="1223" spans="2:2" x14ac:dyDescent="0.3">
      <c r="B1223" s="34"/>
    </row>
    <row r="1224" spans="2:2" x14ac:dyDescent="0.3">
      <c r="B1224" s="34"/>
    </row>
    <row r="1225" spans="2:2" x14ac:dyDescent="0.3">
      <c r="B1225" s="34"/>
    </row>
    <row r="1226" spans="2:2" x14ac:dyDescent="0.3">
      <c r="B1226" s="34"/>
    </row>
    <row r="1227" spans="2:2" x14ac:dyDescent="0.3">
      <c r="B1227" s="34"/>
    </row>
    <row r="1228" spans="2:2" x14ac:dyDescent="0.3">
      <c r="B1228" s="34"/>
    </row>
    <row r="1229" spans="2:2" x14ac:dyDescent="0.3">
      <c r="B1229" s="34"/>
    </row>
    <row r="1230" spans="2:2" x14ac:dyDescent="0.3">
      <c r="B1230" s="34"/>
    </row>
    <row r="1231" spans="2:2" x14ac:dyDescent="0.3">
      <c r="B1231" s="34"/>
    </row>
    <row r="1232" spans="2:2" x14ac:dyDescent="0.3">
      <c r="B1232" s="34"/>
    </row>
    <row r="1233" spans="2:2" x14ac:dyDescent="0.3">
      <c r="B1233" s="34"/>
    </row>
    <row r="1234" spans="2:2" x14ac:dyDescent="0.3">
      <c r="B1234" s="34"/>
    </row>
    <row r="1235" spans="2:2" x14ac:dyDescent="0.3">
      <c r="B1235" s="34"/>
    </row>
    <row r="1236" spans="2:2" x14ac:dyDescent="0.3">
      <c r="B1236" s="34"/>
    </row>
    <row r="1237" spans="2:2" x14ac:dyDescent="0.3">
      <c r="B1237" s="34"/>
    </row>
    <row r="1238" spans="2:2" x14ac:dyDescent="0.3">
      <c r="B1238" s="34"/>
    </row>
    <row r="1239" spans="2:2" x14ac:dyDescent="0.3">
      <c r="B1239" s="34"/>
    </row>
    <row r="1240" spans="2:2" x14ac:dyDescent="0.3">
      <c r="B1240" s="34"/>
    </row>
    <row r="1241" spans="2:2" x14ac:dyDescent="0.3">
      <c r="B1241" s="34"/>
    </row>
    <row r="1242" spans="2:2" x14ac:dyDescent="0.3">
      <c r="B1242" s="34"/>
    </row>
    <row r="1243" spans="2:2" x14ac:dyDescent="0.3">
      <c r="B1243" s="34"/>
    </row>
    <row r="1244" spans="2:2" x14ac:dyDescent="0.3">
      <c r="B1244" s="34"/>
    </row>
    <row r="1245" spans="2:2" x14ac:dyDescent="0.3">
      <c r="B1245" s="34"/>
    </row>
    <row r="1246" spans="2:2" x14ac:dyDescent="0.3">
      <c r="B1246" s="34"/>
    </row>
    <row r="1247" spans="2:2" x14ac:dyDescent="0.3">
      <c r="B1247" s="34"/>
    </row>
    <row r="1248" spans="2:2" x14ac:dyDescent="0.3">
      <c r="B1248" s="34"/>
    </row>
    <row r="1249" spans="2:2" x14ac:dyDescent="0.3">
      <c r="B1249" s="34"/>
    </row>
    <row r="1250" spans="2:2" x14ac:dyDescent="0.3">
      <c r="B1250" s="34"/>
    </row>
    <row r="1251" spans="2:2" x14ac:dyDescent="0.3">
      <c r="B1251" s="34"/>
    </row>
    <row r="1252" spans="2:2" x14ac:dyDescent="0.3">
      <c r="B1252" s="34"/>
    </row>
    <row r="1253" spans="2:2" x14ac:dyDescent="0.3">
      <c r="B1253" s="34"/>
    </row>
    <row r="1254" spans="2:2" x14ac:dyDescent="0.3">
      <c r="B1254" s="34"/>
    </row>
    <row r="1255" spans="2:2" x14ac:dyDescent="0.3">
      <c r="B1255" s="34"/>
    </row>
    <row r="1256" spans="2:2" x14ac:dyDescent="0.3">
      <c r="B1256" s="34"/>
    </row>
    <row r="1257" spans="2:2" x14ac:dyDescent="0.3">
      <c r="B1257" s="34"/>
    </row>
    <row r="1258" spans="2:2" x14ac:dyDescent="0.3">
      <c r="B1258" s="34"/>
    </row>
    <row r="1259" spans="2:2" x14ac:dyDescent="0.3">
      <c r="B1259" s="34"/>
    </row>
    <row r="1260" spans="2:2" x14ac:dyDescent="0.3">
      <c r="B1260" s="34"/>
    </row>
    <row r="1261" spans="2:2" x14ac:dyDescent="0.3">
      <c r="B1261" s="34"/>
    </row>
    <row r="1262" spans="2:2" x14ac:dyDescent="0.3">
      <c r="B1262" s="34"/>
    </row>
    <row r="1263" spans="2:2" x14ac:dyDescent="0.3">
      <c r="B1263" s="34"/>
    </row>
    <row r="1264" spans="2:2" x14ac:dyDescent="0.3">
      <c r="B1264" s="34"/>
    </row>
    <row r="1265" spans="2:2" x14ac:dyDescent="0.3">
      <c r="B1265" s="34"/>
    </row>
    <row r="1266" spans="2:2" x14ac:dyDescent="0.3">
      <c r="B1266" s="34"/>
    </row>
    <row r="1267" spans="2:2" x14ac:dyDescent="0.3">
      <c r="B1267" s="34"/>
    </row>
    <row r="1268" spans="2:2" x14ac:dyDescent="0.3">
      <c r="B1268" s="34"/>
    </row>
    <row r="1269" spans="2:2" x14ac:dyDescent="0.3">
      <c r="B1269" s="34"/>
    </row>
    <row r="1270" spans="2:2" x14ac:dyDescent="0.3">
      <c r="B1270" s="34"/>
    </row>
    <row r="1271" spans="2:2" x14ac:dyDescent="0.3">
      <c r="B1271" s="34"/>
    </row>
    <row r="1272" spans="2:2" x14ac:dyDescent="0.3">
      <c r="B1272" s="34"/>
    </row>
    <row r="1273" spans="2:2" x14ac:dyDescent="0.3">
      <c r="B1273" s="34"/>
    </row>
    <row r="1274" spans="2:2" x14ac:dyDescent="0.3">
      <c r="B1274" s="34"/>
    </row>
    <row r="1275" spans="2:2" x14ac:dyDescent="0.3">
      <c r="B1275" s="34"/>
    </row>
    <row r="1276" spans="2:2" x14ac:dyDescent="0.3">
      <c r="B1276" s="34"/>
    </row>
    <row r="1277" spans="2:2" x14ac:dyDescent="0.3">
      <c r="B1277" s="34"/>
    </row>
    <row r="1278" spans="2:2" x14ac:dyDescent="0.3">
      <c r="B1278" s="34"/>
    </row>
    <row r="1279" spans="2:2" x14ac:dyDescent="0.3">
      <c r="B1279" s="34"/>
    </row>
    <row r="1280" spans="2:2" x14ac:dyDescent="0.3">
      <c r="B1280" s="34"/>
    </row>
    <row r="1281" spans="2:2" x14ac:dyDescent="0.3">
      <c r="B1281" s="34"/>
    </row>
    <row r="1282" spans="2:2" x14ac:dyDescent="0.3">
      <c r="B1282" s="34"/>
    </row>
    <row r="1283" spans="2:2" x14ac:dyDescent="0.3">
      <c r="B1283" s="34"/>
    </row>
    <row r="1284" spans="2:2" x14ac:dyDescent="0.3">
      <c r="B1284" s="34"/>
    </row>
    <row r="1285" spans="2:2" x14ac:dyDescent="0.3">
      <c r="B1285" s="34"/>
    </row>
    <row r="1286" spans="2:2" x14ac:dyDescent="0.3">
      <c r="B1286" s="34"/>
    </row>
    <row r="1287" spans="2:2" x14ac:dyDescent="0.3">
      <c r="B1287" s="34"/>
    </row>
    <row r="1288" spans="2:2" x14ac:dyDescent="0.3">
      <c r="B1288" s="34"/>
    </row>
    <row r="1289" spans="2:2" x14ac:dyDescent="0.3">
      <c r="B1289" s="34"/>
    </row>
    <row r="1290" spans="2:2" x14ac:dyDescent="0.3">
      <c r="B1290" s="34"/>
    </row>
    <row r="1291" spans="2:2" x14ac:dyDescent="0.3">
      <c r="B1291" s="34"/>
    </row>
    <row r="1292" spans="2:2" x14ac:dyDescent="0.3">
      <c r="B1292" s="34"/>
    </row>
    <row r="1293" spans="2:2" x14ac:dyDescent="0.3">
      <c r="B1293" s="34"/>
    </row>
    <row r="1294" spans="2:2" x14ac:dyDescent="0.3">
      <c r="B1294" s="34"/>
    </row>
    <row r="1295" spans="2:2" x14ac:dyDescent="0.3">
      <c r="B1295" s="34"/>
    </row>
    <row r="1296" spans="2:2" x14ac:dyDescent="0.3">
      <c r="B1296" s="34"/>
    </row>
    <row r="1297" spans="2:2" x14ac:dyDescent="0.3">
      <c r="B1297" s="34"/>
    </row>
    <row r="1298" spans="2:2" x14ac:dyDescent="0.3">
      <c r="B1298" s="34"/>
    </row>
    <row r="1299" spans="2:2" x14ac:dyDescent="0.3">
      <c r="B1299" s="34"/>
    </row>
    <row r="1300" spans="2:2" x14ac:dyDescent="0.3">
      <c r="B1300" s="34"/>
    </row>
    <row r="1301" spans="2:2" x14ac:dyDescent="0.3">
      <c r="B1301" s="34"/>
    </row>
    <row r="1302" spans="2:2" x14ac:dyDescent="0.3">
      <c r="B1302" s="34"/>
    </row>
    <row r="1303" spans="2:2" x14ac:dyDescent="0.3">
      <c r="B1303" s="34"/>
    </row>
    <row r="1304" spans="2:2" x14ac:dyDescent="0.3">
      <c r="B1304" s="34"/>
    </row>
    <row r="1305" spans="2:2" x14ac:dyDescent="0.3">
      <c r="B1305" s="34"/>
    </row>
    <row r="1306" spans="2:2" x14ac:dyDescent="0.3">
      <c r="B1306" s="34"/>
    </row>
    <row r="1307" spans="2:2" x14ac:dyDescent="0.3">
      <c r="B1307" s="34"/>
    </row>
    <row r="1308" spans="2:2" x14ac:dyDescent="0.3">
      <c r="B1308" s="34"/>
    </row>
    <row r="1309" spans="2:2" x14ac:dyDescent="0.3">
      <c r="B1309" s="34"/>
    </row>
    <row r="1310" spans="2:2" x14ac:dyDescent="0.3">
      <c r="B1310" s="34"/>
    </row>
    <row r="1311" spans="2:2" x14ac:dyDescent="0.3">
      <c r="B1311" s="34"/>
    </row>
    <row r="1312" spans="2:2" x14ac:dyDescent="0.3">
      <c r="B1312" s="34"/>
    </row>
    <row r="1313" spans="2:2" x14ac:dyDescent="0.3">
      <c r="B1313" s="34"/>
    </row>
    <row r="1314" spans="2:2" x14ac:dyDescent="0.3">
      <c r="B1314" s="34"/>
    </row>
    <row r="1315" spans="2:2" x14ac:dyDescent="0.3">
      <c r="B1315" s="34"/>
    </row>
    <row r="1316" spans="2:2" x14ac:dyDescent="0.3">
      <c r="B1316" s="34"/>
    </row>
    <row r="1317" spans="2:2" x14ac:dyDescent="0.3">
      <c r="B1317" s="34"/>
    </row>
    <row r="1318" spans="2:2" x14ac:dyDescent="0.3">
      <c r="B1318" s="34"/>
    </row>
    <row r="1319" spans="2:2" x14ac:dyDescent="0.3">
      <c r="B1319" s="34"/>
    </row>
    <row r="1320" spans="2:2" x14ac:dyDescent="0.3">
      <c r="B1320" s="34"/>
    </row>
    <row r="1321" spans="2:2" x14ac:dyDescent="0.3">
      <c r="B1321" s="34"/>
    </row>
    <row r="1322" spans="2:2" x14ac:dyDescent="0.3">
      <c r="B1322" s="34"/>
    </row>
    <row r="1323" spans="2:2" x14ac:dyDescent="0.3">
      <c r="B1323" s="34"/>
    </row>
    <row r="1324" spans="2:2" x14ac:dyDescent="0.3">
      <c r="B1324" s="34"/>
    </row>
    <row r="1325" spans="2:2" x14ac:dyDescent="0.3">
      <c r="B1325" s="34"/>
    </row>
    <row r="1326" spans="2:2" x14ac:dyDescent="0.3">
      <c r="B1326" s="34"/>
    </row>
    <row r="1327" spans="2:2" x14ac:dyDescent="0.3">
      <c r="B1327" s="34"/>
    </row>
    <row r="1328" spans="2:2" x14ac:dyDescent="0.3">
      <c r="B1328" s="34"/>
    </row>
    <row r="1329" spans="2:2" x14ac:dyDescent="0.3">
      <c r="B1329" s="34"/>
    </row>
    <row r="1330" spans="2:2" x14ac:dyDescent="0.3">
      <c r="B1330" s="34"/>
    </row>
    <row r="1331" spans="2:2" x14ac:dyDescent="0.3">
      <c r="B1331" s="34"/>
    </row>
    <row r="1332" spans="2:2" x14ac:dyDescent="0.3">
      <c r="B1332" s="34"/>
    </row>
    <row r="1333" spans="2:2" x14ac:dyDescent="0.3">
      <c r="B1333" s="34"/>
    </row>
    <row r="1334" spans="2:2" x14ac:dyDescent="0.3">
      <c r="B1334" s="34"/>
    </row>
    <row r="1335" spans="2:2" x14ac:dyDescent="0.3">
      <c r="B1335" s="34"/>
    </row>
    <row r="1336" spans="2:2" x14ac:dyDescent="0.3">
      <c r="B1336" s="34"/>
    </row>
    <row r="1337" spans="2:2" x14ac:dyDescent="0.3">
      <c r="B1337" s="34"/>
    </row>
    <row r="1338" spans="2:2" x14ac:dyDescent="0.3">
      <c r="B1338" s="34"/>
    </row>
    <row r="1339" spans="2:2" x14ac:dyDescent="0.3">
      <c r="B1339" s="34"/>
    </row>
    <row r="1340" spans="2:2" x14ac:dyDescent="0.3">
      <c r="B1340" s="34"/>
    </row>
    <row r="1341" spans="2:2" x14ac:dyDescent="0.3">
      <c r="B1341" s="34"/>
    </row>
    <row r="1342" spans="2:2" x14ac:dyDescent="0.3">
      <c r="B1342" s="34"/>
    </row>
    <row r="1343" spans="2:2" x14ac:dyDescent="0.3">
      <c r="B1343" s="34"/>
    </row>
    <row r="1344" spans="2:2" x14ac:dyDescent="0.3">
      <c r="B1344" s="34"/>
    </row>
    <row r="1345" spans="2:2" x14ac:dyDescent="0.3">
      <c r="B1345" s="34"/>
    </row>
    <row r="1346" spans="2:2" x14ac:dyDescent="0.3">
      <c r="B1346" s="34"/>
    </row>
    <row r="1347" spans="2:2" x14ac:dyDescent="0.3">
      <c r="B1347" s="34"/>
    </row>
    <row r="1348" spans="2:2" x14ac:dyDescent="0.3">
      <c r="B1348" s="34"/>
    </row>
    <row r="1349" spans="2:2" x14ac:dyDescent="0.3">
      <c r="B1349" s="34"/>
    </row>
    <row r="1350" spans="2:2" x14ac:dyDescent="0.3">
      <c r="B1350" s="34"/>
    </row>
    <row r="1351" spans="2:2" x14ac:dyDescent="0.3">
      <c r="B1351" s="34"/>
    </row>
    <row r="1352" spans="2:2" x14ac:dyDescent="0.3">
      <c r="B1352" s="34"/>
    </row>
    <row r="1353" spans="2:2" x14ac:dyDescent="0.3">
      <c r="B1353" s="34"/>
    </row>
    <row r="1354" spans="2:2" x14ac:dyDescent="0.3">
      <c r="B1354" s="34"/>
    </row>
    <row r="1355" spans="2:2" x14ac:dyDescent="0.3">
      <c r="B1355" s="34"/>
    </row>
    <row r="1356" spans="2:2" x14ac:dyDescent="0.3">
      <c r="B1356" s="34"/>
    </row>
    <row r="1357" spans="2:2" x14ac:dyDescent="0.3">
      <c r="B1357" s="34"/>
    </row>
    <row r="1358" spans="2:2" x14ac:dyDescent="0.3">
      <c r="B1358" s="34"/>
    </row>
    <row r="1359" spans="2:2" x14ac:dyDescent="0.3">
      <c r="B1359" s="34"/>
    </row>
    <row r="1360" spans="2:2" x14ac:dyDescent="0.3">
      <c r="B1360" s="34"/>
    </row>
    <row r="1361" spans="2:2" x14ac:dyDescent="0.3">
      <c r="B1361" s="34"/>
    </row>
    <row r="1362" spans="2:2" x14ac:dyDescent="0.3">
      <c r="B1362" s="34"/>
    </row>
    <row r="1363" spans="2:2" x14ac:dyDescent="0.3">
      <c r="B1363" s="34"/>
    </row>
    <row r="1364" spans="2:2" x14ac:dyDescent="0.3">
      <c r="B1364" s="34"/>
    </row>
    <row r="1365" spans="2:2" x14ac:dyDescent="0.3">
      <c r="B1365" s="34"/>
    </row>
    <row r="1366" spans="2:2" x14ac:dyDescent="0.3">
      <c r="B1366" s="34"/>
    </row>
    <row r="1367" spans="2:2" x14ac:dyDescent="0.3">
      <c r="B1367" s="34"/>
    </row>
    <row r="1368" spans="2:2" x14ac:dyDescent="0.3">
      <c r="B1368" s="34"/>
    </row>
    <row r="1369" spans="2:2" x14ac:dyDescent="0.3">
      <c r="B1369" s="34"/>
    </row>
    <row r="1370" spans="2:2" x14ac:dyDescent="0.3">
      <c r="B1370" s="34"/>
    </row>
    <row r="1371" spans="2:2" x14ac:dyDescent="0.3">
      <c r="B1371" s="34"/>
    </row>
    <row r="1372" spans="2:2" x14ac:dyDescent="0.3">
      <c r="B1372" s="34"/>
    </row>
    <row r="1373" spans="2:2" x14ac:dyDescent="0.3">
      <c r="B1373" s="34"/>
    </row>
    <row r="1374" spans="2:2" x14ac:dyDescent="0.3">
      <c r="B1374" s="34"/>
    </row>
    <row r="1375" spans="2:2" x14ac:dyDescent="0.3">
      <c r="B1375" s="34"/>
    </row>
    <row r="1376" spans="2:2" x14ac:dyDescent="0.3">
      <c r="B1376" s="34"/>
    </row>
    <row r="1377" spans="2:2" x14ac:dyDescent="0.3">
      <c r="B1377" s="34"/>
    </row>
    <row r="1378" spans="2:2" x14ac:dyDescent="0.3">
      <c r="B1378" s="34"/>
    </row>
    <row r="1379" spans="2:2" x14ac:dyDescent="0.3">
      <c r="B1379" s="34"/>
    </row>
    <row r="1380" spans="2:2" x14ac:dyDescent="0.3">
      <c r="B1380" s="34"/>
    </row>
    <row r="1381" spans="2:2" x14ac:dyDescent="0.3">
      <c r="B1381" s="34"/>
    </row>
    <row r="1382" spans="2:2" x14ac:dyDescent="0.3">
      <c r="B1382" s="34"/>
    </row>
    <row r="1383" spans="2:2" x14ac:dyDescent="0.3">
      <c r="B1383" s="34"/>
    </row>
    <row r="1384" spans="2:2" x14ac:dyDescent="0.3">
      <c r="B1384" s="34"/>
    </row>
    <row r="1385" spans="2:2" x14ac:dyDescent="0.3">
      <c r="B1385" s="34"/>
    </row>
    <row r="1386" spans="2:2" x14ac:dyDescent="0.3">
      <c r="B1386" s="34"/>
    </row>
    <row r="1387" spans="2:2" x14ac:dyDescent="0.3">
      <c r="B1387" s="34"/>
    </row>
    <row r="1388" spans="2:2" x14ac:dyDescent="0.3">
      <c r="B1388" s="34"/>
    </row>
    <row r="1389" spans="2:2" x14ac:dyDescent="0.3">
      <c r="B1389" s="34"/>
    </row>
    <row r="1390" spans="2:2" x14ac:dyDescent="0.3">
      <c r="B1390" s="34"/>
    </row>
    <row r="1391" spans="2:2" x14ac:dyDescent="0.3">
      <c r="B1391" s="34"/>
    </row>
    <row r="1392" spans="2:2" x14ac:dyDescent="0.3">
      <c r="B1392" s="34"/>
    </row>
    <row r="1393" spans="2:2" x14ac:dyDescent="0.3">
      <c r="B1393" s="34"/>
    </row>
    <row r="1394" spans="2:2" x14ac:dyDescent="0.3">
      <c r="B1394" s="34"/>
    </row>
    <row r="1395" spans="2:2" x14ac:dyDescent="0.3">
      <c r="B1395" s="34"/>
    </row>
    <row r="1396" spans="2:2" x14ac:dyDescent="0.3">
      <c r="B1396" s="34"/>
    </row>
    <row r="1397" spans="2:2" x14ac:dyDescent="0.3">
      <c r="B1397" s="34"/>
    </row>
    <row r="1398" spans="2:2" x14ac:dyDescent="0.3">
      <c r="B1398" s="34"/>
    </row>
    <row r="1399" spans="2:2" x14ac:dyDescent="0.3">
      <c r="B1399" s="34"/>
    </row>
    <row r="1400" spans="2:2" x14ac:dyDescent="0.3">
      <c r="B1400" s="34"/>
    </row>
    <row r="1401" spans="2:2" x14ac:dyDescent="0.3">
      <c r="B1401" s="34"/>
    </row>
    <row r="1402" spans="2:2" x14ac:dyDescent="0.3">
      <c r="B1402" s="34"/>
    </row>
    <row r="1403" spans="2:2" x14ac:dyDescent="0.3">
      <c r="B1403" s="34"/>
    </row>
    <row r="1404" spans="2:2" x14ac:dyDescent="0.3">
      <c r="B1404" s="34"/>
    </row>
    <row r="1405" spans="2:2" x14ac:dyDescent="0.3">
      <c r="B1405" s="34"/>
    </row>
    <row r="1406" spans="2:2" x14ac:dyDescent="0.3">
      <c r="B1406" s="34"/>
    </row>
    <row r="1407" spans="2:2" x14ac:dyDescent="0.3">
      <c r="B1407" s="34"/>
    </row>
    <row r="1408" spans="2:2" x14ac:dyDescent="0.3">
      <c r="B1408" s="34"/>
    </row>
    <row r="1409" spans="2:2" x14ac:dyDescent="0.3">
      <c r="B1409" s="34"/>
    </row>
    <row r="1410" spans="2:2" x14ac:dyDescent="0.3">
      <c r="B1410" s="34"/>
    </row>
    <row r="1411" spans="2:2" x14ac:dyDescent="0.3">
      <c r="B1411" s="34"/>
    </row>
    <row r="1412" spans="2:2" x14ac:dyDescent="0.3">
      <c r="B1412" s="34"/>
    </row>
    <row r="1413" spans="2:2" x14ac:dyDescent="0.3">
      <c r="B1413" s="34"/>
    </row>
    <row r="1414" spans="2:2" x14ac:dyDescent="0.3">
      <c r="B1414" s="34"/>
    </row>
    <row r="1415" spans="2:2" x14ac:dyDescent="0.3">
      <c r="B1415" s="34"/>
    </row>
    <row r="1416" spans="2:2" x14ac:dyDescent="0.3">
      <c r="B1416" s="34"/>
    </row>
    <row r="1417" spans="2:2" x14ac:dyDescent="0.3">
      <c r="B1417" s="34"/>
    </row>
    <row r="1418" spans="2:2" x14ac:dyDescent="0.3">
      <c r="B1418" s="34"/>
    </row>
    <row r="1419" spans="2:2" x14ac:dyDescent="0.3">
      <c r="B1419" s="34"/>
    </row>
    <row r="1420" spans="2:2" x14ac:dyDescent="0.3">
      <c r="B1420" s="34"/>
    </row>
    <row r="1421" spans="2:2" x14ac:dyDescent="0.3">
      <c r="B1421" s="34"/>
    </row>
    <row r="1422" spans="2:2" x14ac:dyDescent="0.3">
      <c r="B1422" s="34"/>
    </row>
    <row r="1423" spans="2:2" x14ac:dyDescent="0.3">
      <c r="B1423" s="34"/>
    </row>
    <row r="1424" spans="2:2" x14ac:dyDescent="0.3">
      <c r="B1424" s="34"/>
    </row>
    <row r="1425" spans="2:2" x14ac:dyDescent="0.3">
      <c r="B1425" s="34"/>
    </row>
    <row r="1426" spans="2:2" x14ac:dyDescent="0.3">
      <c r="B1426" s="34"/>
    </row>
    <row r="1427" spans="2:2" x14ac:dyDescent="0.3">
      <c r="B1427" s="34"/>
    </row>
    <row r="1428" spans="2:2" x14ac:dyDescent="0.3">
      <c r="B1428" s="34"/>
    </row>
    <row r="1429" spans="2:2" x14ac:dyDescent="0.3">
      <c r="B1429" s="34"/>
    </row>
    <row r="1430" spans="2:2" x14ac:dyDescent="0.3">
      <c r="B1430" s="34"/>
    </row>
    <row r="1431" spans="2:2" x14ac:dyDescent="0.3">
      <c r="B1431" s="34"/>
    </row>
    <row r="1432" spans="2:2" x14ac:dyDescent="0.3">
      <c r="B1432" s="34"/>
    </row>
    <row r="1433" spans="2:2" x14ac:dyDescent="0.3">
      <c r="B1433" s="34"/>
    </row>
    <row r="1434" spans="2:2" x14ac:dyDescent="0.3">
      <c r="B1434" s="34"/>
    </row>
    <row r="1435" spans="2:2" x14ac:dyDescent="0.3">
      <c r="B1435" s="34"/>
    </row>
    <row r="1436" spans="2:2" x14ac:dyDescent="0.3">
      <c r="B1436" s="34"/>
    </row>
    <row r="1437" spans="2:2" x14ac:dyDescent="0.3">
      <c r="B1437" s="34"/>
    </row>
    <row r="1438" spans="2:2" x14ac:dyDescent="0.3">
      <c r="B1438" s="34"/>
    </row>
    <row r="1439" spans="2:2" x14ac:dyDescent="0.3">
      <c r="B1439" s="34"/>
    </row>
    <row r="1440" spans="2:2" x14ac:dyDescent="0.3">
      <c r="B1440" s="34"/>
    </row>
    <row r="1441" spans="2:2" x14ac:dyDescent="0.3">
      <c r="B1441" s="34"/>
    </row>
    <row r="1442" spans="2:2" x14ac:dyDescent="0.3">
      <c r="B1442" s="34"/>
    </row>
    <row r="1443" spans="2:2" x14ac:dyDescent="0.3">
      <c r="B1443" s="34"/>
    </row>
    <row r="1444" spans="2:2" x14ac:dyDescent="0.3">
      <c r="B1444" s="34"/>
    </row>
    <row r="1445" spans="2:2" x14ac:dyDescent="0.3">
      <c r="B1445" s="34"/>
    </row>
    <row r="1446" spans="2:2" x14ac:dyDescent="0.3">
      <c r="B1446" s="34"/>
    </row>
    <row r="1447" spans="2:2" x14ac:dyDescent="0.3">
      <c r="B1447" s="34"/>
    </row>
    <row r="1448" spans="2:2" x14ac:dyDescent="0.3">
      <c r="B1448" s="34"/>
    </row>
    <row r="1449" spans="2:2" x14ac:dyDescent="0.3">
      <c r="B1449" s="34"/>
    </row>
    <row r="1450" spans="2:2" x14ac:dyDescent="0.3">
      <c r="B1450" s="34"/>
    </row>
    <row r="1451" spans="2:2" x14ac:dyDescent="0.3">
      <c r="B1451" s="34"/>
    </row>
    <row r="1452" spans="2:2" x14ac:dyDescent="0.3">
      <c r="B1452" s="34"/>
    </row>
    <row r="1453" spans="2:2" x14ac:dyDescent="0.3">
      <c r="B1453" s="34"/>
    </row>
    <row r="1454" spans="2:2" x14ac:dyDescent="0.3">
      <c r="B1454" s="34"/>
    </row>
    <row r="1455" spans="2:2" x14ac:dyDescent="0.3">
      <c r="B1455" s="34"/>
    </row>
    <row r="1456" spans="2:2" x14ac:dyDescent="0.3">
      <c r="B1456" s="34"/>
    </row>
    <row r="1457" spans="2:2" x14ac:dyDescent="0.3">
      <c r="B1457" s="34"/>
    </row>
    <row r="1458" spans="2:2" x14ac:dyDescent="0.3">
      <c r="B1458" s="34"/>
    </row>
    <row r="1459" spans="2:2" x14ac:dyDescent="0.3">
      <c r="B1459" s="34"/>
    </row>
    <row r="1460" spans="2:2" x14ac:dyDescent="0.3">
      <c r="B1460" s="34"/>
    </row>
    <row r="1461" spans="2:2" x14ac:dyDescent="0.3">
      <c r="B1461" s="34"/>
    </row>
    <row r="1462" spans="2:2" x14ac:dyDescent="0.3">
      <c r="B1462" s="34"/>
    </row>
    <row r="1463" spans="2:2" x14ac:dyDescent="0.3">
      <c r="B1463" s="34"/>
    </row>
    <row r="1464" spans="2:2" x14ac:dyDescent="0.3">
      <c r="B1464" s="34"/>
    </row>
    <row r="1465" spans="2:2" x14ac:dyDescent="0.3">
      <c r="B1465" s="34"/>
    </row>
    <row r="1466" spans="2:2" x14ac:dyDescent="0.3">
      <c r="B1466" s="34"/>
    </row>
    <row r="1467" spans="2:2" x14ac:dyDescent="0.3">
      <c r="B1467" s="34"/>
    </row>
    <row r="1468" spans="2:2" x14ac:dyDescent="0.3">
      <c r="B1468" s="34"/>
    </row>
    <row r="1469" spans="2:2" x14ac:dyDescent="0.3">
      <c r="B1469" s="34"/>
    </row>
    <row r="1470" spans="2:2" x14ac:dyDescent="0.3">
      <c r="B1470" s="34"/>
    </row>
    <row r="1471" spans="2:2" x14ac:dyDescent="0.3">
      <c r="B1471" s="34"/>
    </row>
    <row r="1472" spans="2:2" x14ac:dyDescent="0.3">
      <c r="B1472" s="34"/>
    </row>
    <row r="1473" spans="2:2" x14ac:dyDescent="0.3">
      <c r="B1473" s="34"/>
    </row>
    <row r="1474" spans="2:2" x14ac:dyDescent="0.3">
      <c r="B1474" s="34"/>
    </row>
    <row r="1475" spans="2:2" x14ac:dyDescent="0.3">
      <c r="B1475" s="34"/>
    </row>
    <row r="1476" spans="2:2" x14ac:dyDescent="0.3">
      <c r="B1476" s="34"/>
    </row>
    <row r="1477" spans="2:2" x14ac:dyDescent="0.3">
      <c r="B1477" s="34"/>
    </row>
    <row r="1478" spans="2:2" x14ac:dyDescent="0.3">
      <c r="B1478" s="34"/>
    </row>
    <row r="1479" spans="2:2" x14ac:dyDescent="0.3">
      <c r="B1479" s="34"/>
    </row>
    <row r="1480" spans="2:2" x14ac:dyDescent="0.3">
      <c r="B1480" s="34"/>
    </row>
    <row r="1481" spans="2:2" x14ac:dyDescent="0.3">
      <c r="B1481" s="34"/>
    </row>
    <row r="1482" spans="2:2" x14ac:dyDescent="0.3">
      <c r="B1482" s="34"/>
    </row>
    <row r="1483" spans="2:2" x14ac:dyDescent="0.3">
      <c r="B1483" s="34"/>
    </row>
    <row r="1484" spans="2:2" x14ac:dyDescent="0.3">
      <c r="B1484" s="34"/>
    </row>
    <row r="1485" spans="2:2" x14ac:dyDescent="0.3">
      <c r="B1485" s="34"/>
    </row>
    <row r="1486" spans="2:2" x14ac:dyDescent="0.3">
      <c r="B1486" s="34"/>
    </row>
    <row r="1487" spans="2:2" x14ac:dyDescent="0.3">
      <c r="B1487" s="34"/>
    </row>
    <row r="1488" spans="2:2" x14ac:dyDescent="0.3">
      <c r="B1488" s="34"/>
    </row>
    <row r="1489" spans="2:2" x14ac:dyDescent="0.3">
      <c r="B1489" s="34"/>
    </row>
    <row r="1490" spans="2:2" x14ac:dyDescent="0.3">
      <c r="B1490" s="34"/>
    </row>
    <row r="1491" spans="2:2" x14ac:dyDescent="0.3">
      <c r="B1491" s="34"/>
    </row>
    <row r="1492" spans="2:2" x14ac:dyDescent="0.3">
      <c r="B1492" s="34"/>
    </row>
    <row r="1493" spans="2:2" x14ac:dyDescent="0.3">
      <c r="B1493" s="34"/>
    </row>
    <row r="1494" spans="2:2" x14ac:dyDescent="0.3">
      <c r="B1494" s="34"/>
    </row>
    <row r="1495" spans="2:2" x14ac:dyDescent="0.3">
      <c r="B1495" s="34"/>
    </row>
    <row r="1496" spans="2:2" x14ac:dyDescent="0.3">
      <c r="B1496" s="34"/>
    </row>
    <row r="1497" spans="2:2" x14ac:dyDescent="0.3">
      <c r="B1497" s="34"/>
    </row>
    <row r="1498" spans="2:2" x14ac:dyDescent="0.3">
      <c r="B1498" s="34"/>
    </row>
    <row r="1499" spans="2:2" x14ac:dyDescent="0.3">
      <c r="B1499" s="34"/>
    </row>
    <row r="1500" spans="2:2" x14ac:dyDescent="0.3">
      <c r="B1500" s="34"/>
    </row>
    <row r="1501" spans="2:2" x14ac:dyDescent="0.3">
      <c r="B1501" s="34"/>
    </row>
    <row r="1502" spans="2:2" x14ac:dyDescent="0.3">
      <c r="B1502" s="34"/>
    </row>
    <row r="1503" spans="2:2" x14ac:dyDescent="0.3">
      <c r="B1503" s="34"/>
    </row>
    <row r="1504" spans="2:2" x14ac:dyDescent="0.3">
      <c r="B1504" s="34"/>
    </row>
    <row r="1505" spans="2:2" x14ac:dyDescent="0.3">
      <c r="B1505" s="34"/>
    </row>
    <row r="1506" spans="2:2" x14ac:dyDescent="0.3">
      <c r="B1506" s="34"/>
    </row>
    <row r="1507" spans="2:2" x14ac:dyDescent="0.3">
      <c r="B1507" s="34"/>
    </row>
    <row r="1508" spans="2:2" x14ac:dyDescent="0.3">
      <c r="B1508" s="34"/>
    </row>
    <row r="1509" spans="2:2" x14ac:dyDescent="0.3">
      <c r="B1509" s="34"/>
    </row>
    <row r="1510" spans="2:2" x14ac:dyDescent="0.3">
      <c r="B1510" s="34"/>
    </row>
    <row r="1511" spans="2:2" x14ac:dyDescent="0.3">
      <c r="B1511" s="34"/>
    </row>
    <row r="1512" spans="2:2" x14ac:dyDescent="0.3">
      <c r="B1512" s="34"/>
    </row>
    <row r="1513" spans="2:2" x14ac:dyDescent="0.3">
      <c r="B1513" s="34"/>
    </row>
    <row r="1514" spans="2:2" x14ac:dyDescent="0.3">
      <c r="B1514" s="34"/>
    </row>
    <row r="1515" spans="2:2" x14ac:dyDescent="0.3">
      <c r="B1515" s="34"/>
    </row>
    <row r="1516" spans="2:2" x14ac:dyDescent="0.3">
      <c r="B1516" s="34"/>
    </row>
    <row r="1517" spans="2:2" x14ac:dyDescent="0.3">
      <c r="B1517" s="34"/>
    </row>
    <row r="1518" spans="2:2" x14ac:dyDescent="0.3">
      <c r="B1518" s="34"/>
    </row>
    <row r="1519" spans="2:2" x14ac:dyDescent="0.3">
      <c r="B1519" s="34"/>
    </row>
    <row r="1520" spans="2:2" x14ac:dyDescent="0.3">
      <c r="B1520" s="34"/>
    </row>
    <row r="1521" spans="2:2" x14ac:dyDescent="0.3">
      <c r="B1521" s="34"/>
    </row>
    <row r="1522" spans="2:2" x14ac:dyDescent="0.3">
      <c r="B1522" s="34"/>
    </row>
    <row r="1523" spans="2:2" x14ac:dyDescent="0.3">
      <c r="B1523" s="34"/>
    </row>
    <row r="1524" spans="2:2" x14ac:dyDescent="0.3">
      <c r="B1524" s="34"/>
    </row>
    <row r="1525" spans="2:2" x14ac:dyDescent="0.3">
      <c r="B1525" s="34"/>
    </row>
    <row r="1526" spans="2:2" x14ac:dyDescent="0.3">
      <c r="B1526" s="34"/>
    </row>
    <row r="1527" spans="2:2" x14ac:dyDescent="0.3">
      <c r="B1527" s="34"/>
    </row>
    <row r="1528" spans="2:2" x14ac:dyDescent="0.3">
      <c r="B1528" s="34"/>
    </row>
    <row r="1529" spans="2:2" x14ac:dyDescent="0.3">
      <c r="B1529" s="34"/>
    </row>
    <row r="1530" spans="2:2" x14ac:dyDescent="0.3">
      <c r="B1530" s="34"/>
    </row>
    <row r="1531" spans="2:2" x14ac:dyDescent="0.3">
      <c r="B1531" s="34"/>
    </row>
    <row r="1532" spans="2:2" x14ac:dyDescent="0.3">
      <c r="B1532" s="34"/>
    </row>
    <row r="1533" spans="2:2" x14ac:dyDescent="0.3">
      <c r="B1533" s="34"/>
    </row>
    <row r="1534" spans="2:2" x14ac:dyDescent="0.3">
      <c r="B1534" s="34"/>
    </row>
    <row r="1535" spans="2:2" x14ac:dyDescent="0.3">
      <c r="B1535" s="34"/>
    </row>
    <row r="1536" spans="2:2" x14ac:dyDescent="0.3">
      <c r="B1536" s="34"/>
    </row>
    <row r="1537" spans="2:2" x14ac:dyDescent="0.3">
      <c r="B1537" s="34"/>
    </row>
    <row r="1538" spans="2:2" x14ac:dyDescent="0.3">
      <c r="B1538" s="34"/>
    </row>
    <row r="1539" spans="2:2" x14ac:dyDescent="0.3">
      <c r="B1539" s="34"/>
    </row>
    <row r="1540" spans="2:2" x14ac:dyDescent="0.3">
      <c r="B1540" s="34"/>
    </row>
    <row r="1541" spans="2:2" x14ac:dyDescent="0.3">
      <c r="B1541" s="34"/>
    </row>
    <row r="1542" spans="2:2" x14ac:dyDescent="0.3">
      <c r="B1542" s="34"/>
    </row>
    <row r="1543" spans="2:2" x14ac:dyDescent="0.3">
      <c r="B1543" s="34"/>
    </row>
    <row r="1544" spans="2:2" x14ac:dyDescent="0.3">
      <c r="B1544" s="34"/>
    </row>
    <row r="1545" spans="2:2" x14ac:dyDescent="0.3">
      <c r="B1545" s="34"/>
    </row>
    <row r="1546" spans="2:2" x14ac:dyDescent="0.3">
      <c r="B1546" s="34"/>
    </row>
    <row r="1547" spans="2:2" x14ac:dyDescent="0.3">
      <c r="B1547" s="34"/>
    </row>
    <row r="1548" spans="2:2" x14ac:dyDescent="0.3">
      <c r="B1548" s="34"/>
    </row>
    <row r="1549" spans="2:2" x14ac:dyDescent="0.3">
      <c r="B1549" s="34"/>
    </row>
    <row r="1550" spans="2:2" x14ac:dyDescent="0.3">
      <c r="B1550" s="34"/>
    </row>
    <row r="1551" spans="2:2" x14ac:dyDescent="0.3">
      <c r="B1551" s="34"/>
    </row>
    <row r="1552" spans="2:2" x14ac:dyDescent="0.3">
      <c r="B1552" s="34"/>
    </row>
    <row r="1553" spans="2:2" x14ac:dyDescent="0.3">
      <c r="B1553" s="34"/>
    </row>
    <row r="1554" spans="2:2" x14ac:dyDescent="0.3">
      <c r="B1554" s="34"/>
    </row>
    <row r="1555" spans="2:2" x14ac:dyDescent="0.3">
      <c r="B1555" s="34"/>
    </row>
    <row r="1556" spans="2:2" x14ac:dyDescent="0.3">
      <c r="B1556" s="34"/>
    </row>
    <row r="1557" spans="2:2" x14ac:dyDescent="0.3">
      <c r="B1557" s="34"/>
    </row>
    <row r="1558" spans="2:2" x14ac:dyDescent="0.3">
      <c r="B1558" s="34"/>
    </row>
    <row r="1559" spans="2:2" x14ac:dyDescent="0.3">
      <c r="B1559" s="34"/>
    </row>
    <row r="1560" spans="2:2" x14ac:dyDescent="0.3">
      <c r="B1560" s="34"/>
    </row>
    <row r="1561" spans="2:2" x14ac:dyDescent="0.3">
      <c r="B1561" s="34"/>
    </row>
    <row r="1562" spans="2:2" x14ac:dyDescent="0.3">
      <c r="B1562" s="34"/>
    </row>
    <row r="1563" spans="2:2" x14ac:dyDescent="0.3">
      <c r="B1563" s="34"/>
    </row>
    <row r="1564" spans="2:2" x14ac:dyDescent="0.3">
      <c r="B1564" s="34"/>
    </row>
    <row r="1565" spans="2:2" x14ac:dyDescent="0.3">
      <c r="B1565" s="34"/>
    </row>
    <row r="1566" spans="2:2" x14ac:dyDescent="0.3">
      <c r="B1566" s="34"/>
    </row>
    <row r="1567" spans="2:2" x14ac:dyDescent="0.3">
      <c r="B1567" s="34"/>
    </row>
    <row r="1568" spans="2:2" x14ac:dyDescent="0.3">
      <c r="B1568" s="34"/>
    </row>
    <row r="1569" spans="2:2" x14ac:dyDescent="0.3">
      <c r="B1569" s="34"/>
    </row>
    <row r="1570" spans="2:2" x14ac:dyDescent="0.3">
      <c r="B1570" s="34"/>
    </row>
    <row r="1571" spans="2:2" x14ac:dyDescent="0.3">
      <c r="B1571" s="34"/>
    </row>
    <row r="1572" spans="2:2" x14ac:dyDescent="0.3">
      <c r="B1572" s="34"/>
    </row>
    <row r="1573" spans="2:2" x14ac:dyDescent="0.3">
      <c r="B1573" s="34"/>
    </row>
    <row r="1574" spans="2:2" x14ac:dyDescent="0.3">
      <c r="B1574" s="34"/>
    </row>
    <row r="1575" spans="2:2" x14ac:dyDescent="0.3">
      <c r="B1575" s="34"/>
    </row>
    <row r="1576" spans="2:2" x14ac:dyDescent="0.3">
      <c r="B1576" s="34"/>
    </row>
    <row r="1577" spans="2:2" x14ac:dyDescent="0.3">
      <c r="B1577" s="34"/>
    </row>
    <row r="1578" spans="2:2" x14ac:dyDescent="0.3">
      <c r="B1578" s="34"/>
    </row>
    <row r="1579" spans="2:2" x14ac:dyDescent="0.3">
      <c r="B1579" s="34"/>
    </row>
    <row r="1580" spans="2:2" x14ac:dyDescent="0.3">
      <c r="B1580" s="34"/>
    </row>
    <row r="1581" spans="2:2" x14ac:dyDescent="0.3">
      <c r="B1581" s="34"/>
    </row>
    <row r="1582" spans="2:2" x14ac:dyDescent="0.3">
      <c r="B1582" s="34"/>
    </row>
    <row r="1583" spans="2:2" x14ac:dyDescent="0.3">
      <c r="B1583" s="34"/>
    </row>
    <row r="1584" spans="2:2" x14ac:dyDescent="0.3">
      <c r="B1584" s="34"/>
    </row>
    <row r="1585" spans="2:2" x14ac:dyDescent="0.3">
      <c r="B1585" s="34"/>
    </row>
    <row r="1586" spans="2:2" x14ac:dyDescent="0.3">
      <c r="B1586" s="34"/>
    </row>
    <row r="1587" spans="2:2" x14ac:dyDescent="0.3">
      <c r="B1587" s="34"/>
    </row>
    <row r="1588" spans="2:2" x14ac:dyDescent="0.3">
      <c r="B1588" s="34"/>
    </row>
    <row r="1589" spans="2:2" x14ac:dyDescent="0.3">
      <c r="B1589" s="34"/>
    </row>
    <row r="1590" spans="2:2" x14ac:dyDescent="0.3">
      <c r="B1590" s="34"/>
    </row>
    <row r="1591" spans="2:2" x14ac:dyDescent="0.3">
      <c r="B1591" s="34"/>
    </row>
    <row r="1592" spans="2:2" x14ac:dyDescent="0.3">
      <c r="B1592" s="34"/>
    </row>
    <row r="1593" spans="2:2" x14ac:dyDescent="0.3">
      <c r="B1593" s="34"/>
    </row>
    <row r="1594" spans="2:2" x14ac:dyDescent="0.3">
      <c r="B1594" s="34"/>
    </row>
    <row r="1595" spans="2:2" x14ac:dyDescent="0.3">
      <c r="B1595" s="34"/>
    </row>
    <row r="1596" spans="2:2" x14ac:dyDescent="0.3">
      <c r="B1596" s="34"/>
    </row>
    <row r="1597" spans="2:2" x14ac:dyDescent="0.3">
      <c r="B1597" s="34"/>
    </row>
    <row r="1598" spans="2:2" x14ac:dyDescent="0.3">
      <c r="B1598" s="34"/>
    </row>
    <row r="1599" spans="2:2" x14ac:dyDescent="0.3">
      <c r="B1599" s="34"/>
    </row>
    <row r="1600" spans="2:2" x14ac:dyDescent="0.3">
      <c r="B1600" s="34"/>
    </row>
    <row r="1601" spans="2:2" x14ac:dyDescent="0.3">
      <c r="B1601" s="34"/>
    </row>
    <row r="1602" spans="2:2" x14ac:dyDescent="0.3">
      <c r="B1602" s="34"/>
    </row>
    <row r="1603" spans="2:2" x14ac:dyDescent="0.3">
      <c r="B1603" s="34"/>
    </row>
    <row r="1604" spans="2:2" x14ac:dyDescent="0.3">
      <c r="B1604" s="34"/>
    </row>
    <row r="1605" spans="2:2" x14ac:dyDescent="0.3">
      <c r="B1605" s="34"/>
    </row>
    <row r="1606" spans="2:2" x14ac:dyDescent="0.3">
      <c r="B1606" s="34"/>
    </row>
    <row r="1607" spans="2:2" x14ac:dyDescent="0.3">
      <c r="B1607" s="34"/>
    </row>
    <row r="1608" spans="2:2" x14ac:dyDescent="0.3">
      <c r="B1608" s="34"/>
    </row>
    <row r="1609" spans="2:2" x14ac:dyDescent="0.3">
      <c r="B1609" s="34"/>
    </row>
    <row r="1610" spans="2:2" x14ac:dyDescent="0.3">
      <c r="B1610" s="34"/>
    </row>
    <row r="1611" spans="2:2" x14ac:dyDescent="0.3">
      <c r="B1611" s="34"/>
    </row>
    <row r="1612" spans="2:2" x14ac:dyDescent="0.3">
      <c r="B1612" s="34"/>
    </row>
    <row r="1613" spans="2:2" x14ac:dyDescent="0.3">
      <c r="B1613" s="34"/>
    </row>
    <row r="1614" spans="2:2" x14ac:dyDescent="0.3">
      <c r="B1614" s="34"/>
    </row>
    <row r="1615" spans="2:2" x14ac:dyDescent="0.3">
      <c r="B1615" s="34"/>
    </row>
    <row r="1616" spans="2:2" x14ac:dyDescent="0.3">
      <c r="B1616" s="34"/>
    </row>
    <row r="1617" spans="2:2" x14ac:dyDescent="0.3">
      <c r="B1617" s="34"/>
    </row>
    <row r="1618" spans="2:2" x14ac:dyDescent="0.3">
      <c r="B1618" s="34"/>
    </row>
    <row r="1619" spans="2:2" x14ac:dyDescent="0.3">
      <c r="B1619" s="34"/>
    </row>
    <row r="1620" spans="2:2" x14ac:dyDescent="0.3">
      <c r="B1620" s="34"/>
    </row>
    <row r="1621" spans="2:2" x14ac:dyDescent="0.3">
      <c r="B1621" s="34"/>
    </row>
    <row r="1622" spans="2:2" x14ac:dyDescent="0.3">
      <c r="B1622" s="34"/>
    </row>
    <row r="1623" spans="2:2" x14ac:dyDescent="0.3">
      <c r="B1623" s="34"/>
    </row>
    <row r="1624" spans="2:2" x14ac:dyDescent="0.3">
      <c r="B1624" s="34"/>
    </row>
    <row r="1625" spans="2:2" x14ac:dyDescent="0.3">
      <c r="B1625" s="34"/>
    </row>
    <row r="1626" spans="2:2" x14ac:dyDescent="0.3">
      <c r="B1626" s="34"/>
    </row>
    <row r="1627" spans="2:2" x14ac:dyDescent="0.3">
      <c r="B1627" s="34"/>
    </row>
    <row r="1628" spans="2:2" x14ac:dyDescent="0.3">
      <c r="B1628" s="34"/>
    </row>
    <row r="1629" spans="2:2" x14ac:dyDescent="0.3">
      <c r="B1629" s="34"/>
    </row>
    <row r="1630" spans="2:2" x14ac:dyDescent="0.3">
      <c r="B1630" s="34"/>
    </row>
    <row r="1631" spans="2:2" x14ac:dyDescent="0.3">
      <c r="B1631" s="34"/>
    </row>
    <row r="1632" spans="2:2" x14ac:dyDescent="0.3">
      <c r="B1632" s="34"/>
    </row>
    <row r="1633" spans="2:2" x14ac:dyDescent="0.3">
      <c r="B1633" s="34"/>
    </row>
    <row r="1634" spans="2:2" x14ac:dyDescent="0.3">
      <c r="B1634" s="34"/>
    </row>
    <row r="1635" spans="2:2" x14ac:dyDescent="0.3">
      <c r="B1635" s="34"/>
    </row>
    <row r="1636" spans="2:2" x14ac:dyDescent="0.3">
      <c r="B1636" s="34"/>
    </row>
    <row r="1637" spans="2:2" x14ac:dyDescent="0.3">
      <c r="B1637" s="34"/>
    </row>
    <row r="1638" spans="2:2" x14ac:dyDescent="0.3">
      <c r="B1638" s="34"/>
    </row>
    <row r="1639" spans="2:2" x14ac:dyDescent="0.3">
      <c r="B1639" s="34"/>
    </row>
    <row r="1640" spans="2:2" x14ac:dyDescent="0.3">
      <c r="B1640" s="34"/>
    </row>
    <row r="1641" spans="2:2" x14ac:dyDescent="0.3">
      <c r="B1641" s="34"/>
    </row>
    <row r="1642" spans="2:2" x14ac:dyDescent="0.3">
      <c r="B1642" s="34"/>
    </row>
    <row r="1643" spans="2:2" x14ac:dyDescent="0.3">
      <c r="B1643" s="34"/>
    </row>
    <row r="1644" spans="2:2" x14ac:dyDescent="0.3">
      <c r="B1644" s="34"/>
    </row>
    <row r="1645" spans="2:2" x14ac:dyDescent="0.3">
      <c r="B1645" s="34"/>
    </row>
    <row r="1646" spans="2:2" x14ac:dyDescent="0.3">
      <c r="B1646" s="34"/>
    </row>
    <row r="1647" spans="2:2" x14ac:dyDescent="0.3">
      <c r="B1647" s="34"/>
    </row>
    <row r="1648" spans="2:2" x14ac:dyDescent="0.3">
      <c r="B1648" s="34"/>
    </row>
    <row r="1649" spans="2:2" x14ac:dyDescent="0.3">
      <c r="B1649" s="34"/>
    </row>
    <row r="1650" spans="2:2" x14ac:dyDescent="0.3">
      <c r="B1650" s="34"/>
    </row>
    <row r="1651" spans="2:2" x14ac:dyDescent="0.3">
      <c r="B1651" s="34"/>
    </row>
    <row r="1652" spans="2:2" x14ac:dyDescent="0.3">
      <c r="B1652" s="34"/>
    </row>
    <row r="1653" spans="2:2" x14ac:dyDescent="0.3">
      <c r="B1653" s="34"/>
    </row>
    <row r="1654" spans="2:2" x14ac:dyDescent="0.3">
      <c r="B1654" s="34"/>
    </row>
    <row r="1655" spans="2:2" x14ac:dyDescent="0.3">
      <c r="B1655" s="34"/>
    </row>
    <row r="1656" spans="2:2" x14ac:dyDescent="0.3">
      <c r="B1656" s="34"/>
    </row>
    <row r="1657" spans="2:2" x14ac:dyDescent="0.3">
      <c r="B1657" s="34"/>
    </row>
    <row r="1658" spans="2:2" x14ac:dyDescent="0.3">
      <c r="B1658" s="34"/>
    </row>
    <row r="1659" spans="2:2" x14ac:dyDescent="0.3">
      <c r="B1659" s="34"/>
    </row>
    <row r="1660" spans="2:2" x14ac:dyDescent="0.3">
      <c r="B1660" s="34"/>
    </row>
    <row r="1661" spans="2:2" x14ac:dyDescent="0.3">
      <c r="B1661" s="34"/>
    </row>
    <row r="1662" spans="2:2" x14ac:dyDescent="0.3">
      <c r="B1662" s="34"/>
    </row>
    <row r="1663" spans="2:2" x14ac:dyDescent="0.3">
      <c r="B1663" s="34"/>
    </row>
    <row r="1664" spans="2:2" x14ac:dyDescent="0.3">
      <c r="B1664" s="34"/>
    </row>
    <row r="1665" spans="2:2" x14ac:dyDescent="0.3">
      <c r="B1665" s="34"/>
    </row>
    <row r="1666" spans="2:2" x14ac:dyDescent="0.3">
      <c r="B1666" s="34"/>
    </row>
    <row r="1667" spans="2:2" x14ac:dyDescent="0.3">
      <c r="B1667" s="34"/>
    </row>
    <row r="1668" spans="2:2" x14ac:dyDescent="0.3">
      <c r="B1668" s="34"/>
    </row>
    <row r="1669" spans="2:2" x14ac:dyDescent="0.3">
      <c r="B1669" s="34"/>
    </row>
    <row r="1670" spans="2:2" x14ac:dyDescent="0.3">
      <c r="B1670" s="34"/>
    </row>
    <row r="1671" spans="2:2" x14ac:dyDescent="0.3">
      <c r="B1671" s="34"/>
    </row>
    <row r="1672" spans="2:2" x14ac:dyDescent="0.3">
      <c r="B1672" s="34"/>
    </row>
    <row r="1673" spans="2:2" x14ac:dyDescent="0.3">
      <c r="B1673" s="34"/>
    </row>
    <row r="1674" spans="2:2" x14ac:dyDescent="0.3">
      <c r="B1674" s="34"/>
    </row>
    <row r="1675" spans="2:2" x14ac:dyDescent="0.3">
      <c r="B1675" s="34"/>
    </row>
    <row r="1676" spans="2:2" x14ac:dyDescent="0.3">
      <c r="B1676" s="34"/>
    </row>
    <row r="1677" spans="2:2" x14ac:dyDescent="0.3">
      <c r="B1677" s="34"/>
    </row>
    <row r="1678" spans="2:2" x14ac:dyDescent="0.3">
      <c r="B1678" s="34"/>
    </row>
    <row r="1679" spans="2:2" x14ac:dyDescent="0.3">
      <c r="B1679" s="34"/>
    </row>
    <row r="1680" spans="2:2" x14ac:dyDescent="0.3">
      <c r="B1680" s="34"/>
    </row>
    <row r="1681" spans="2:2" x14ac:dyDescent="0.3">
      <c r="B1681" s="34"/>
    </row>
    <row r="1682" spans="2:2" x14ac:dyDescent="0.3">
      <c r="B1682" s="34"/>
    </row>
    <row r="1683" spans="2:2" x14ac:dyDescent="0.3">
      <c r="B1683" s="34"/>
    </row>
    <row r="1684" spans="2:2" x14ac:dyDescent="0.3">
      <c r="B1684" s="34"/>
    </row>
    <row r="1685" spans="2:2" x14ac:dyDescent="0.3">
      <c r="B1685" s="34"/>
    </row>
    <row r="1686" spans="2:2" x14ac:dyDescent="0.3">
      <c r="B1686" s="34"/>
    </row>
    <row r="1687" spans="2:2" x14ac:dyDescent="0.3">
      <c r="B1687" s="34"/>
    </row>
    <row r="1688" spans="2:2" x14ac:dyDescent="0.3">
      <c r="B1688" s="34"/>
    </row>
    <row r="1689" spans="2:2" x14ac:dyDescent="0.3">
      <c r="B1689" s="34"/>
    </row>
    <row r="1690" spans="2:2" x14ac:dyDescent="0.3">
      <c r="B1690" s="34"/>
    </row>
    <row r="1691" spans="2:2" x14ac:dyDescent="0.3">
      <c r="B1691" s="34"/>
    </row>
    <row r="1692" spans="2:2" x14ac:dyDescent="0.3">
      <c r="B1692" s="34"/>
    </row>
    <row r="1693" spans="2:2" x14ac:dyDescent="0.3">
      <c r="B1693" s="34"/>
    </row>
    <row r="1694" spans="2:2" x14ac:dyDescent="0.3">
      <c r="B1694" s="34"/>
    </row>
    <row r="1695" spans="2:2" x14ac:dyDescent="0.3">
      <c r="B1695" s="34"/>
    </row>
    <row r="1696" spans="2:2" x14ac:dyDescent="0.3">
      <c r="B1696" s="34"/>
    </row>
    <row r="1697" spans="2:2" x14ac:dyDescent="0.3">
      <c r="B1697" s="34"/>
    </row>
    <row r="1698" spans="2:2" x14ac:dyDescent="0.3">
      <c r="B1698" s="34"/>
    </row>
    <row r="1699" spans="2:2" x14ac:dyDescent="0.3">
      <c r="B1699" s="34"/>
    </row>
    <row r="1700" spans="2:2" x14ac:dyDescent="0.3">
      <c r="B1700" s="34"/>
    </row>
    <row r="1701" spans="2:2" x14ac:dyDescent="0.3">
      <c r="B1701" s="34"/>
    </row>
    <row r="1702" spans="2:2" x14ac:dyDescent="0.3">
      <c r="B1702" s="34"/>
    </row>
    <row r="1703" spans="2:2" x14ac:dyDescent="0.3">
      <c r="B1703" s="34"/>
    </row>
    <row r="1704" spans="2:2" x14ac:dyDescent="0.3">
      <c r="B1704" s="34"/>
    </row>
    <row r="1705" spans="2:2" x14ac:dyDescent="0.3">
      <c r="B1705" s="34"/>
    </row>
    <row r="1706" spans="2:2" x14ac:dyDescent="0.3">
      <c r="B1706" s="34"/>
    </row>
    <row r="1707" spans="2:2" x14ac:dyDescent="0.3">
      <c r="B1707" s="34"/>
    </row>
    <row r="1708" spans="2:2" x14ac:dyDescent="0.3">
      <c r="B1708" s="34"/>
    </row>
    <row r="1709" spans="2:2" x14ac:dyDescent="0.3">
      <c r="B1709" s="34"/>
    </row>
    <row r="1710" spans="2:2" x14ac:dyDescent="0.3">
      <c r="B1710" s="34"/>
    </row>
    <row r="1711" spans="2:2" x14ac:dyDescent="0.3">
      <c r="B1711" s="34"/>
    </row>
    <row r="1712" spans="2:2" x14ac:dyDescent="0.3">
      <c r="B1712" s="34"/>
    </row>
    <row r="1713" spans="2:2" x14ac:dyDescent="0.3">
      <c r="B1713" s="34"/>
    </row>
    <row r="1714" spans="2:2" x14ac:dyDescent="0.3">
      <c r="B1714" s="34"/>
    </row>
    <row r="1715" spans="2:2" x14ac:dyDescent="0.3">
      <c r="B1715" s="34"/>
    </row>
    <row r="1716" spans="2:2" x14ac:dyDescent="0.3">
      <c r="B1716" s="34"/>
    </row>
    <row r="1717" spans="2:2" x14ac:dyDescent="0.3">
      <c r="B1717" s="34"/>
    </row>
    <row r="1718" spans="2:2" x14ac:dyDescent="0.3">
      <c r="B1718" s="34"/>
    </row>
    <row r="1719" spans="2:2" x14ac:dyDescent="0.3">
      <c r="B1719" s="34"/>
    </row>
    <row r="1720" spans="2:2" x14ac:dyDescent="0.3">
      <c r="B1720" s="34"/>
    </row>
    <row r="1721" spans="2:2" x14ac:dyDescent="0.3">
      <c r="B1721" s="34"/>
    </row>
    <row r="1722" spans="2:2" x14ac:dyDescent="0.3">
      <c r="B1722" s="34"/>
    </row>
    <row r="1723" spans="2:2" x14ac:dyDescent="0.3">
      <c r="B1723" s="34"/>
    </row>
    <row r="1724" spans="2:2" x14ac:dyDescent="0.3">
      <c r="B1724" s="34"/>
    </row>
    <row r="1725" spans="2:2" x14ac:dyDescent="0.3">
      <c r="B1725" s="34"/>
    </row>
    <row r="1726" spans="2:2" x14ac:dyDescent="0.3">
      <c r="B1726" s="34"/>
    </row>
    <row r="1727" spans="2:2" x14ac:dyDescent="0.3">
      <c r="B1727" s="34"/>
    </row>
    <row r="1728" spans="2:2" x14ac:dyDescent="0.3">
      <c r="B1728" s="34"/>
    </row>
    <row r="1729" spans="2:2" x14ac:dyDescent="0.3">
      <c r="B1729" s="34"/>
    </row>
    <row r="1730" spans="2:2" x14ac:dyDescent="0.3">
      <c r="B1730" s="34"/>
    </row>
    <row r="1731" spans="2:2" x14ac:dyDescent="0.3">
      <c r="B1731" s="34"/>
    </row>
    <row r="1732" spans="2:2" x14ac:dyDescent="0.3">
      <c r="B1732" s="34"/>
    </row>
    <row r="1733" spans="2:2" x14ac:dyDescent="0.3">
      <c r="B1733" s="34"/>
    </row>
    <row r="1734" spans="2:2" x14ac:dyDescent="0.3">
      <c r="B1734" s="34"/>
    </row>
    <row r="1735" spans="2:2" x14ac:dyDescent="0.3">
      <c r="B1735" s="34"/>
    </row>
    <row r="1736" spans="2:2" x14ac:dyDescent="0.3">
      <c r="B1736" s="34"/>
    </row>
    <row r="1737" spans="2:2" x14ac:dyDescent="0.3">
      <c r="B1737" s="34"/>
    </row>
    <row r="1738" spans="2:2" x14ac:dyDescent="0.3">
      <c r="B1738" s="34"/>
    </row>
    <row r="1739" spans="2:2" x14ac:dyDescent="0.3">
      <c r="B1739" s="34"/>
    </row>
    <row r="1740" spans="2:2" x14ac:dyDescent="0.3">
      <c r="B1740" s="34"/>
    </row>
    <row r="1741" spans="2:2" x14ac:dyDescent="0.3">
      <c r="B1741" s="34"/>
    </row>
    <row r="1742" spans="2:2" x14ac:dyDescent="0.3">
      <c r="B1742" s="34"/>
    </row>
    <row r="1743" spans="2:2" x14ac:dyDescent="0.3">
      <c r="B1743" s="34"/>
    </row>
    <row r="1744" spans="2:2" x14ac:dyDescent="0.3">
      <c r="B1744" s="34"/>
    </row>
    <row r="1745" spans="2:2" x14ac:dyDescent="0.3">
      <c r="B1745" s="34"/>
    </row>
    <row r="1746" spans="2:2" x14ac:dyDescent="0.3">
      <c r="B1746" s="34"/>
    </row>
    <row r="1747" spans="2:2" x14ac:dyDescent="0.3">
      <c r="B1747" s="34"/>
    </row>
    <row r="1748" spans="2:2" x14ac:dyDescent="0.3">
      <c r="B1748" s="34"/>
    </row>
    <row r="1749" spans="2:2" x14ac:dyDescent="0.3">
      <c r="B1749" s="34"/>
    </row>
    <row r="1750" spans="2:2" x14ac:dyDescent="0.3">
      <c r="B1750" s="34"/>
    </row>
    <row r="1751" spans="2:2" x14ac:dyDescent="0.3">
      <c r="B1751" s="34"/>
    </row>
    <row r="1752" spans="2:2" x14ac:dyDescent="0.3">
      <c r="B1752" s="34"/>
    </row>
    <row r="1753" spans="2:2" x14ac:dyDescent="0.3">
      <c r="B1753" s="34"/>
    </row>
    <row r="1754" spans="2:2" x14ac:dyDescent="0.3">
      <c r="B1754" s="34"/>
    </row>
    <row r="1755" spans="2:2" x14ac:dyDescent="0.3">
      <c r="B1755" s="34"/>
    </row>
    <row r="1756" spans="2:2" x14ac:dyDescent="0.3">
      <c r="B1756" s="34"/>
    </row>
    <row r="1757" spans="2:2" x14ac:dyDescent="0.3">
      <c r="B1757" s="34"/>
    </row>
    <row r="1758" spans="2:2" x14ac:dyDescent="0.3">
      <c r="B1758" s="34"/>
    </row>
    <row r="1759" spans="2:2" x14ac:dyDescent="0.3">
      <c r="B1759" s="34"/>
    </row>
    <row r="1760" spans="2:2" x14ac:dyDescent="0.3">
      <c r="B1760" s="34"/>
    </row>
    <row r="1761" spans="2:2" x14ac:dyDescent="0.3">
      <c r="B1761" s="34"/>
    </row>
    <row r="1762" spans="2:2" x14ac:dyDescent="0.3">
      <c r="B1762" s="34"/>
    </row>
    <row r="1763" spans="2:2" x14ac:dyDescent="0.3">
      <c r="B1763" s="34"/>
    </row>
    <row r="1764" spans="2:2" x14ac:dyDescent="0.3">
      <c r="B1764" s="34"/>
    </row>
    <row r="1765" spans="2:2" x14ac:dyDescent="0.3">
      <c r="B1765" s="34"/>
    </row>
    <row r="1766" spans="2:2" x14ac:dyDescent="0.3">
      <c r="B1766" s="34"/>
    </row>
    <row r="1767" spans="2:2" x14ac:dyDescent="0.3">
      <c r="B1767" s="34"/>
    </row>
    <row r="1768" spans="2:2" x14ac:dyDescent="0.3">
      <c r="B1768" s="34"/>
    </row>
    <row r="1769" spans="2:2" x14ac:dyDescent="0.3">
      <c r="B1769" s="34"/>
    </row>
    <row r="1770" spans="2:2" x14ac:dyDescent="0.3">
      <c r="B1770" s="34"/>
    </row>
    <row r="1771" spans="2:2" x14ac:dyDescent="0.3">
      <c r="B1771" s="34"/>
    </row>
    <row r="1772" spans="2:2" x14ac:dyDescent="0.3">
      <c r="B1772" s="34"/>
    </row>
    <row r="1773" spans="2:2" x14ac:dyDescent="0.3">
      <c r="B1773" s="34"/>
    </row>
    <row r="1774" spans="2:2" x14ac:dyDescent="0.3">
      <c r="B1774" s="34"/>
    </row>
    <row r="1775" spans="2:2" x14ac:dyDescent="0.3">
      <c r="B1775" s="34"/>
    </row>
    <row r="1776" spans="2:2" x14ac:dyDescent="0.3">
      <c r="B1776" s="34"/>
    </row>
    <row r="1777" spans="2:2" x14ac:dyDescent="0.3">
      <c r="B1777" s="34"/>
    </row>
    <row r="1778" spans="2:2" x14ac:dyDescent="0.3">
      <c r="B1778" s="34"/>
    </row>
    <row r="1779" spans="2:2" x14ac:dyDescent="0.3">
      <c r="B1779" s="34"/>
    </row>
    <row r="1780" spans="2:2" x14ac:dyDescent="0.3">
      <c r="B1780" s="34"/>
    </row>
    <row r="1781" spans="2:2" x14ac:dyDescent="0.3">
      <c r="B1781" s="34"/>
    </row>
    <row r="1782" spans="2:2" x14ac:dyDescent="0.3">
      <c r="B1782" s="34"/>
    </row>
    <row r="1783" spans="2:2" x14ac:dyDescent="0.3">
      <c r="B1783" s="34"/>
    </row>
    <row r="1784" spans="2:2" x14ac:dyDescent="0.3">
      <c r="B1784" s="34"/>
    </row>
    <row r="1785" spans="2:2" x14ac:dyDescent="0.3">
      <c r="B1785" s="34"/>
    </row>
    <row r="1786" spans="2:2" x14ac:dyDescent="0.3">
      <c r="B1786" s="34"/>
    </row>
    <row r="1787" spans="2:2" x14ac:dyDescent="0.3">
      <c r="B1787" s="34"/>
    </row>
    <row r="1788" spans="2:2" x14ac:dyDescent="0.3">
      <c r="B1788" s="34"/>
    </row>
    <row r="1789" spans="2:2" x14ac:dyDescent="0.3">
      <c r="B1789" s="34"/>
    </row>
    <row r="1790" spans="2:2" x14ac:dyDescent="0.3">
      <c r="B1790" s="34"/>
    </row>
    <row r="1791" spans="2:2" x14ac:dyDescent="0.3">
      <c r="B1791" s="34"/>
    </row>
    <row r="1792" spans="2:2" x14ac:dyDescent="0.3">
      <c r="B1792" s="34"/>
    </row>
    <row r="1793" spans="2:2" x14ac:dyDescent="0.3">
      <c r="B1793" s="34"/>
    </row>
    <row r="1794" spans="2:2" x14ac:dyDescent="0.3">
      <c r="B1794" s="34"/>
    </row>
    <row r="1795" spans="2:2" x14ac:dyDescent="0.3">
      <c r="B1795" s="34"/>
    </row>
    <row r="1796" spans="2:2" x14ac:dyDescent="0.3">
      <c r="B1796" s="34"/>
    </row>
    <row r="1797" spans="2:2" x14ac:dyDescent="0.3">
      <c r="B1797" s="34"/>
    </row>
    <row r="1798" spans="2:2" x14ac:dyDescent="0.3">
      <c r="B1798" s="34"/>
    </row>
    <row r="1799" spans="2:2" x14ac:dyDescent="0.3">
      <c r="B1799" s="34"/>
    </row>
    <row r="1800" spans="2:2" x14ac:dyDescent="0.3">
      <c r="B1800" s="34"/>
    </row>
    <row r="1801" spans="2:2" x14ac:dyDescent="0.3">
      <c r="B1801" s="34"/>
    </row>
    <row r="1802" spans="2:2" x14ac:dyDescent="0.3">
      <c r="B1802" s="34"/>
    </row>
    <row r="1803" spans="2:2" x14ac:dyDescent="0.3">
      <c r="B1803" s="34"/>
    </row>
    <row r="1804" spans="2:2" x14ac:dyDescent="0.3">
      <c r="B1804" s="34"/>
    </row>
    <row r="1805" spans="2:2" x14ac:dyDescent="0.3">
      <c r="B1805" s="34"/>
    </row>
    <row r="1806" spans="2:2" x14ac:dyDescent="0.3">
      <c r="B1806" s="34"/>
    </row>
    <row r="1807" spans="2:2" x14ac:dyDescent="0.3">
      <c r="B1807" s="34"/>
    </row>
    <row r="1808" spans="2:2" x14ac:dyDescent="0.3">
      <c r="B1808" s="34"/>
    </row>
    <row r="1809" spans="2:2" x14ac:dyDescent="0.3">
      <c r="B1809" s="34"/>
    </row>
    <row r="1810" spans="2:2" x14ac:dyDescent="0.3">
      <c r="B1810" s="34"/>
    </row>
    <row r="1811" spans="2:2" x14ac:dyDescent="0.3">
      <c r="B1811" s="34"/>
    </row>
    <row r="1812" spans="2:2" x14ac:dyDescent="0.3">
      <c r="B1812" s="34"/>
    </row>
    <row r="1813" spans="2:2" x14ac:dyDescent="0.3">
      <c r="B1813" s="34"/>
    </row>
    <row r="1814" spans="2:2" x14ac:dyDescent="0.3">
      <c r="B1814" s="34"/>
    </row>
    <row r="1815" spans="2:2" x14ac:dyDescent="0.3">
      <c r="B1815" s="34"/>
    </row>
    <row r="1816" spans="2:2" x14ac:dyDescent="0.3">
      <c r="B1816" s="34"/>
    </row>
    <row r="1817" spans="2:2" x14ac:dyDescent="0.3">
      <c r="B1817" s="34"/>
    </row>
    <row r="1818" spans="2:2" x14ac:dyDescent="0.3">
      <c r="B1818" s="34"/>
    </row>
    <row r="1819" spans="2:2" x14ac:dyDescent="0.3">
      <c r="B1819" s="34"/>
    </row>
    <row r="1820" spans="2:2" x14ac:dyDescent="0.3">
      <c r="B1820" s="34"/>
    </row>
    <row r="1821" spans="2:2" x14ac:dyDescent="0.3">
      <c r="B1821" s="34"/>
    </row>
    <row r="1822" spans="2:2" x14ac:dyDescent="0.3">
      <c r="B1822" s="34"/>
    </row>
    <row r="1823" spans="2:2" x14ac:dyDescent="0.3">
      <c r="B1823" s="34"/>
    </row>
    <row r="1824" spans="2:2" x14ac:dyDescent="0.3">
      <c r="B1824" s="34"/>
    </row>
    <row r="1825" spans="2:2" x14ac:dyDescent="0.3">
      <c r="B1825" s="34"/>
    </row>
    <row r="1826" spans="2:2" x14ac:dyDescent="0.3">
      <c r="B1826" s="34"/>
    </row>
    <row r="1827" spans="2:2" x14ac:dyDescent="0.3">
      <c r="B1827" s="34"/>
    </row>
    <row r="1828" spans="2:2" x14ac:dyDescent="0.3">
      <c r="B1828" s="34"/>
    </row>
    <row r="1829" spans="2:2" x14ac:dyDescent="0.3">
      <c r="B1829" s="34"/>
    </row>
    <row r="1830" spans="2:2" x14ac:dyDescent="0.3">
      <c r="B1830" s="34"/>
    </row>
    <row r="1831" spans="2:2" x14ac:dyDescent="0.3">
      <c r="B1831" s="34"/>
    </row>
    <row r="1832" spans="2:2" x14ac:dyDescent="0.3">
      <c r="B1832" s="34"/>
    </row>
    <row r="1833" spans="2:2" x14ac:dyDescent="0.3">
      <c r="B1833" s="34"/>
    </row>
    <row r="1834" spans="2:2" x14ac:dyDescent="0.3">
      <c r="B1834" s="34"/>
    </row>
    <row r="1835" spans="2:2" x14ac:dyDescent="0.3">
      <c r="B1835" s="34"/>
    </row>
    <row r="1836" spans="2:2" x14ac:dyDescent="0.3">
      <c r="B1836" s="34"/>
    </row>
    <row r="1837" spans="2:2" x14ac:dyDescent="0.3">
      <c r="B1837" s="34"/>
    </row>
    <row r="1838" spans="2:2" x14ac:dyDescent="0.3">
      <c r="B1838" s="34"/>
    </row>
    <row r="1839" spans="2:2" x14ac:dyDescent="0.3">
      <c r="B1839" s="34"/>
    </row>
    <row r="1840" spans="2:2" x14ac:dyDescent="0.3">
      <c r="B1840" s="34"/>
    </row>
    <row r="1841" spans="2:2" x14ac:dyDescent="0.3">
      <c r="B1841" s="34"/>
    </row>
    <row r="1842" spans="2:2" x14ac:dyDescent="0.3">
      <c r="B1842" s="34"/>
    </row>
    <row r="1843" spans="2:2" x14ac:dyDescent="0.3">
      <c r="B1843" s="34"/>
    </row>
    <row r="1844" spans="2:2" x14ac:dyDescent="0.3">
      <c r="B1844" s="34"/>
    </row>
    <row r="1845" spans="2:2" x14ac:dyDescent="0.3">
      <c r="B1845" s="34"/>
    </row>
    <row r="1846" spans="2:2" x14ac:dyDescent="0.3">
      <c r="B1846" s="34"/>
    </row>
    <row r="1847" spans="2:2" x14ac:dyDescent="0.3">
      <c r="B1847" s="34"/>
    </row>
    <row r="1848" spans="2:2" x14ac:dyDescent="0.3">
      <c r="B1848" s="34"/>
    </row>
    <row r="1849" spans="2:2" x14ac:dyDescent="0.3">
      <c r="B1849" s="34"/>
    </row>
    <row r="1850" spans="2:2" x14ac:dyDescent="0.3">
      <c r="B1850" s="34"/>
    </row>
    <row r="1851" spans="2:2" x14ac:dyDescent="0.3">
      <c r="B1851" s="34"/>
    </row>
    <row r="1852" spans="2:2" x14ac:dyDescent="0.3">
      <c r="B1852" s="34"/>
    </row>
    <row r="1853" spans="2:2" x14ac:dyDescent="0.3">
      <c r="B1853" s="34"/>
    </row>
    <row r="1854" spans="2:2" x14ac:dyDescent="0.3">
      <c r="B1854" s="34"/>
    </row>
    <row r="1855" spans="2:2" x14ac:dyDescent="0.3">
      <c r="B1855" s="34"/>
    </row>
    <row r="1856" spans="2:2" x14ac:dyDescent="0.3">
      <c r="B1856" s="34"/>
    </row>
    <row r="1857" spans="2:2" x14ac:dyDescent="0.3">
      <c r="B1857" s="34"/>
    </row>
    <row r="1858" spans="2:2" x14ac:dyDescent="0.3">
      <c r="B1858" s="34"/>
    </row>
    <row r="1859" spans="2:2" x14ac:dyDescent="0.3">
      <c r="B1859" s="34"/>
    </row>
    <row r="1860" spans="2:2" x14ac:dyDescent="0.3">
      <c r="B1860" s="34"/>
    </row>
    <row r="1861" spans="2:2" x14ac:dyDescent="0.3">
      <c r="B1861" s="34"/>
    </row>
    <row r="1862" spans="2:2" x14ac:dyDescent="0.3">
      <c r="B1862" s="34"/>
    </row>
    <row r="1863" spans="2:2" x14ac:dyDescent="0.3">
      <c r="B1863" s="34"/>
    </row>
    <row r="1864" spans="2:2" x14ac:dyDescent="0.3">
      <c r="B1864" s="34"/>
    </row>
    <row r="1865" spans="2:2" x14ac:dyDescent="0.3">
      <c r="B1865" s="34"/>
    </row>
    <row r="1866" spans="2:2" x14ac:dyDescent="0.3">
      <c r="B1866" s="34"/>
    </row>
    <row r="1867" spans="2:2" x14ac:dyDescent="0.3">
      <c r="B1867" s="34"/>
    </row>
    <row r="1868" spans="2:2" x14ac:dyDescent="0.3">
      <c r="B1868" s="34"/>
    </row>
    <row r="1869" spans="2:2" x14ac:dyDescent="0.3">
      <c r="B1869" s="34"/>
    </row>
    <row r="1870" spans="2:2" x14ac:dyDescent="0.3">
      <c r="B1870" s="34"/>
    </row>
    <row r="1871" spans="2:2" x14ac:dyDescent="0.3">
      <c r="B1871" s="34"/>
    </row>
    <row r="1872" spans="2:2" x14ac:dyDescent="0.3">
      <c r="B1872" s="34"/>
    </row>
    <row r="1873" spans="2:2" x14ac:dyDescent="0.3">
      <c r="B1873" s="34"/>
    </row>
    <row r="1874" spans="2:2" x14ac:dyDescent="0.3">
      <c r="B1874" s="34"/>
    </row>
    <row r="1875" spans="2:2" x14ac:dyDescent="0.3">
      <c r="B1875" s="34"/>
    </row>
    <row r="1876" spans="2:2" x14ac:dyDescent="0.3">
      <c r="B1876" s="34"/>
    </row>
    <row r="1877" spans="2:2" x14ac:dyDescent="0.3">
      <c r="B1877" s="34"/>
    </row>
    <row r="1878" spans="2:2" x14ac:dyDescent="0.3">
      <c r="B1878" s="34"/>
    </row>
    <row r="1879" spans="2:2" x14ac:dyDescent="0.3">
      <c r="B1879" s="34"/>
    </row>
    <row r="1880" spans="2:2" x14ac:dyDescent="0.3">
      <c r="B1880" s="34"/>
    </row>
    <row r="1881" spans="2:2" x14ac:dyDescent="0.3">
      <c r="B1881" s="34"/>
    </row>
    <row r="1882" spans="2:2" x14ac:dyDescent="0.3">
      <c r="B1882" s="34"/>
    </row>
    <row r="1883" spans="2:2" x14ac:dyDescent="0.3">
      <c r="B1883" s="34"/>
    </row>
    <row r="1884" spans="2:2" x14ac:dyDescent="0.3">
      <c r="B1884" s="34"/>
    </row>
    <row r="1885" spans="2:2" x14ac:dyDescent="0.3">
      <c r="B1885" s="34"/>
    </row>
    <row r="1886" spans="2:2" x14ac:dyDescent="0.3">
      <c r="B1886" s="34"/>
    </row>
    <row r="1887" spans="2:2" x14ac:dyDescent="0.3">
      <c r="B1887" s="34"/>
    </row>
    <row r="1888" spans="2:2" x14ac:dyDescent="0.3">
      <c r="B1888" s="34"/>
    </row>
    <row r="1889" spans="2:2" x14ac:dyDescent="0.3">
      <c r="B1889" s="34"/>
    </row>
    <row r="1890" spans="2:2" x14ac:dyDescent="0.3">
      <c r="B1890" s="34"/>
    </row>
    <row r="1891" spans="2:2" x14ac:dyDescent="0.3">
      <c r="B1891" s="34"/>
    </row>
    <row r="1892" spans="2:2" x14ac:dyDescent="0.3">
      <c r="B1892" s="34"/>
    </row>
    <row r="1893" spans="2:2" x14ac:dyDescent="0.3">
      <c r="B1893" s="34"/>
    </row>
    <row r="1894" spans="2:2" x14ac:dyDescent="0.3">
      <c r="B1894" s="34"/>
    </row>
    <row r="1895" spans="2:2" x14ac:dyDescent="0.3">
      <c r="B1895" s="34"/>
    </row>
    <row r="1896" spans="2:2" x14ac:dyDescent="0.3">
      <c r="B1896" s="34"/>
    </row>
    <row r="1897" spans="2:2" x14ac:dyDescent="0.3">
      <c r="B1897" s="34"/>
    </row>
    <row r="1898" spans="2:2" x14ac:dyDescent="0.3">
      <c r="B1898" s="34"/>
    </row>
    <row r="1899" spans="2:2" x14ac:dyDescent="0.3">
      <c r="B1899" s="34"/>
    </row>
    <row r="1900" spans="2:2" x14ac:dyDescent="0.3">
      <c r="B1900" s="34"/>
    </row>
    <row r="1901" spans="2:2" x14ac:dyDescent="0.3">
      <c r="B1901" s="34"/>
    </row>
    <row r="1902" spans="2:2" x14ac:dyDescent="0.3">
      <c r="B1902" s="34"/>
    </row>
    <row r="1903" spans="2:2" x14ac:dyDescent="0.3">
      <c r="B1903" s="34"/>
    </row>
    <row r="1904" spans="2:2" x14ac:dyDescent="0.3">
      <c r="B1904" s="34"/>
    </row>
    <row r="1905" spans="2:2" x14ac:dyDescent="0.3">
      <c r="B1905" s="34"/>
    </row>
    <row r="1906" spans="2:2" x14ac:dyDescent="0.3">
      <c r="B1906" s="34"/>
    </row>
    <row r="1907" spans="2:2" x14ac:dyDescent="0.3">
      <c r="B1907" s="34"/>
    </row>
    <row r="1908" spans="2:2" x14ac:dyDescent="0.3">
      <c r="B1908" s="34"/>
    </row>
    <row r="1909" spans="2:2" x14ac:dyDescent="0.3">
      <c r="B1909" s="34"/>
    </row>
    <row r="1910" spans="2:2" x14ac:dyDescent="0.3">
      <c r="B1910" s="34"/>
    </row>
    <row r="1911" spans="2:2" x14ac:dyDescent="0.3">
      <c r="B1911" s="34"/>
    </row>
    <row r="1912" spans="2:2" x14ac:dyDescent="0.3">
      <c r="B1912" s="34"/>
    </row>
    <row r="1913" spans="2:2" x14ac:dyDescent="0.3">
      <c r="B1913" s="34"/>
    </row>
    <row r="1914" spans="2:2" x14ac:dyDescent="0.3">
      <c r="B1914" s="34"/>
    </row>
    <row r="1915" spans="2:2" x14ac:dyDescent="0.3">
      <c r="B1915" s="34"/>
    </row>
    <row r="1916" spans="2:2" x14ac:dyDescent="0.3">
      <c r="B1916" s="34"/>
    </row>
    <row r="1917" spans="2:2" x14ac:dyDescent="0.3">
      <c r="B1917" s="34"/>
    </row>
    <row r="1918" spans="2:2" x14ac:dyDescent="0.3">
      <c r="B1918" s="34"/>
    </row>
    <row r="1919" spans="2:2" x14ac:dyDescent="0.3">
      <c r="B1919" s="34"/>
    </row>
    <row r="1920" spans="2:2" x14ac:dyDescent="0.3">
      <c r="B1920" s="34"/>
    </row>
    <row r="1921" spans="2:2" x14ac:dyDescent="0.3">
      <c r="B1921" s="34"/>
    </row>
    <row r="1922" spans="2:2" x14ac:dyDescent="0.3">
      <c r="B1922" s="34"/>
    </row>
    <row r="1923" spans="2:2" x14ac:dyDescent="0.3">
      <c r="B1923" s="34"/>
    </row>
    <row r="1924" spans="2:2" x14ac:dyDescent="0.3">
      <c r="B1924" s="34"/>
    </row>
    <row r="1925" spans="2:2" x14ac:dyDescent="0.3">
      <c r="B1925" s="34"/>
    </row>
    <row r="1926" spans="2:2" x14ac:dyDescent="0.3">
      <c r="B1926" s="34"/>
    </row>
    <row r="1927" spans="2:2" x14ac:dyDescent="0.3">
      <c r="B1927" s="34"/>
    </row>
    <row r="1928" spans="2:2" x14ac:dyDescent="0.3">
      <c r="B1928" s="34"/>
    </row>
    <row r="1929" spans="2:2" x14ac:dyDescent="0.3">
      <c r="B1929" s="34"/>
    </row>
    <row r="1930" spans="2:2" x14ac:dyDescent="0.3">
      <c r="B1930" s="34"/>
    </row>
    <row r="1931" spans="2:2" x14ac:dyDescent="0.3">
      <c r="B1931" s="34"/>
    </row>
    <row r="1932" spans="2:2" x14ac:dyDescent="0.3">
      <c r="B1932" s="34"/>
    </row>
    <row r="1933" spans="2:2" x14ac:dyDescent="0.3">
      <c r="B1933" s="34"/>
    </row>
    <row r="1934" spans="2:2" x14ac:dyDescent="0.3">
      <c r="B1934" s="34"/>
    </row>
    <row r="1935" spans="2:2" x14ac:dyDescent="0.3">
      <c r="B1935" s="34"/>
    </row>
    <row r="1936" spans="2:2" x14ac:dyDescent="0.3">
      <c r="B1936" s="34"/>
    </row>
    <row r="1937" spans="2:2" x14ac:dyDescent="0.3">
      <c r="B1937" s="34"/>
    </row>
    <row r="1938" spans="2:2" x14ac:dyDescent="0.3">
      <c r="B1938" s="34"/>
    </row>
    <row r="1939" spans="2:2" x14ac:dyDescent="0.3">
      <c r="B1939" s="34"/>
    </row>
    <row r="1940" spans="2:2" x14ac:dyDescent="0.3">
      <c r="B1940" s="34"/>
    </row>
    <row r="1941" spans="2:2" x14ac:dyDescent="0.3">
      <c r="B1941" s="34"/>
    </row>
    <row r="1942" spans="2:2" x14ac:dyDescent="0.3">
      <c r="B1942" s="34"/>
    </row>
    <row r="1943" spans="2:2" x14ac:dyDescent="0.3">
      <c r="B1943" s="34"/>
    </row>
    <row r="1944" spans="2:2" x14ac:dyDescent="0.3">
      <c r="B1944" s="34"/>
    </row>
    <row r="1945" spans="2:2" x14ac:dyDescent="0.3">
      <c r="B1945" s="34"/>
    </row>
    <row r="1946" spans="2:2" x14ac:dyDescent="0.3">
      <c r="B1946" s="34"/>
    </row>
    <row r="1947" spans="2:2" x14ac:dyDescent="0.3">
      <c r="B1947" s="34"/>
    </row>
    <row r="1948" spans="2:2" x14ac:dyDescent="0.3">
      <c r="B1948" s="34"/>
    </row>
    <row r="1949" spans="2:2" x14ac:dyDescent="0.3">
      <c r="B1949" s="34"/>
    </row>
    <row r="1950" spans="2:2" x14ac:dyDescent="0.3">
      <c r="B1950" s="34"/>
    </row>
    <row r="1951" spans="2:2" x14ac:dyDescent="0.3">
      <c r="B1951" s="34"/>
    </row>
    <row r="1952" spans="2:2" x14ac:dyDescent="0.3">
      <c r="B1952" s="34"/>
    </row>
    <row r="1953" spans="2:2" x14ac:dyDescent="0.3">
      <c r="B1953" s="34"/>
    </row>
    <row r="1954" spans="2:2" x14ac:dyDescent="0.3">
      <c r="B1954" s="34"/>
    </row>
    <row r="1955" spans="2:2" x14ac:dyDescent="0.3">
      <c r="B1955" s="34"/>
    </row>
    <row r="1956" spans="2:2" x14ac:dyDescent="0.3">
      <c r="B1956" s="34"/>
    </row>
    <row r="1957" spans="2:2" x14ac:dyDescent="0.3">
      <c r="B1957" s="34"/>
    </row>
    <row r="1958" spans="2:2" x14ac:dyDescent="0.3">
      <c r="B1958" s="34"/>
    </row>
    <row r="1959" spans="2:2" x14ac:dyDescent="0.3">
      <c r="B1959" s="34"/>
    </row>
    <row r="1960" spans="2:2" x14ac:dyDescent="0.3">
      <c r="B1960" s="34"/>
    </row>
    <row r="1961" spans="2:2" x14ac:dyDescent="0.3">
      <c r="B1961" s="34"/>
    </row>
    <row r="1962" spans="2:2" x14ac:dyDescent="0.3">
      <c r="B1962" s="34"/>
    </row>
    <row r="1963" spans="2:2" x14ac:dyDescent="0.3">
      <c r="B1963" s="34"/>
    </row>
    <row r="1964" spans="2:2" x14ac:dyDescent="0.3">
      <c r="B1964" s="34"/>
    </row>
    <row r="1965" spans="2:2" x14ac:dyDescent="0.3">
      <c r="B1965" s="34"/>
    </row>
    <row r="1966" spans="2:2" x14ac:dyDescent="0.3">
      <c r="B1966" s="34"/>
    </row>
    <row r="1967" spans="2:2" x14ac:dyDescent="0.3">
      <c r="B1967" s="34"/>
    </row>
    <row r="1968" spans="2:2" x14ac:dyDescent="0.3">
      <c r="B1968" s="34"/>
    </row>
    <row r="1969" spans="2:2" x14ac:dyDescent="0.3">
      <c r="B1969" s="34"/>
    </row>
    <row r="1970" spans="2:2" x14ac:dyDescent="0.3">
      <c r="B1970" s="34"/>
    </row>
    <row r="1971" spans="2:2" x14ac:dyDescent="0.3">
      <c r="B1971" s="34"/>
    </row>
    <row r="1972" spans="2:2" x14ac:dyDescent="0.3">
      <c r="B1972" s="34"/>
    </row>
    <row r="1973" spans="2:2" x14ac:dyDescent="0.3">
      <c r="B1973" s="34"/>
    </row>
    <row r="1974" spans="2:2" x14ac:dyDescent="0.3">
      <c r="B1974" s="34"/>
    </row>
    <row r="1975" spans="2:2" x14ac:dyDescent="0.3">
      <c r="B1975" s="34"/>
    </row>
    <row r="1976" spans="2:2" x14ac:dyDescent="0.3">
      <c r="B1976" s="34"/>
    </row>
    <row r="1977" spans="2:2" x14ac:dyDescent="0.3">
      <c r="B1977" s="34"/>
    </row>
    <row r="1978" spans="2:2" x14ac:dyDescent="0.3">
      <c r="B1978" s="34"/>
    </row>
    <row r="1979" spans="2:2" x14ac:dyDescent="0.3">
      <c r="B1979" s="34"/>
    </row>
    <row r="1980" spans="2:2" x14ac:dyDescent="0.3">
      <c r="B1980" s="34"/>
    </row>
    <row r="1981" spans="2:2" x14ac:dyDescent="0.3">
      <c r="B1981" s="34"/>
    </row>
    <row r="1982" spans="2:2" x14ac:dyDescent="0.3">
      <c r="B1982" s="34"/>
    </row>
    <row r="1983" spans="2:2" x14ac:dyDescent="0.3">
      <c r="B1983" s="34"/>
    </row>
    <row r="1984" spans="2:2" x14ac:dyDescent="0.3">
      <c r="B1984" s="34"/>
    </row>
    <row r="1985" spans="2:2" x14ac:dyDescent="0.3">
      <c r="B1985" s="34"/>
    </row>
    <row r="1986" spans="2:2" x14ac:dyDescent="0.3">
      <c r="B1986" s="34"/>
    </row>
    <row r="1987" spans="2:2" x14ac:dyDescent="0.3">
      <c r="B1987" s="34"/>
    </row>
    <row r="1988" spans="2:2" x14ac:dyDescent="0.3">
      <c r="B1988" s="34"/>
    </row>
    <row r="1989" spans="2:2" x14ac:dyDescent="0.3">
      <c r="B1989" s="34"/>
    </row>
    <row r="1990" spans="2:2" x14ac:dyDescent="0.3">
      <c r="B1990" s="34"/>
    </row>
    <row r="1991" spans="2:2" x14ac:dyDescent="0.3">
      <c r="B1991" s="34"/>
    </row>
    <row r="1992" spans="2:2" x14ac:dyDescent="0.3">
      <c r="B1992" s="34"/>
    </row>
    <row r="1993" spans="2:2" x14ac:dyDescent="0.3">
      <c r="B1993" s="34"/>
    </row>
    <row r="1994" spans="2:2" x14ac:dyDescent="0.3">
      <c r="B1994" s="34"/>
    </row>
    <row r="1995" spans="2:2" x14ac:dyDescent="0.3">
      <c r="B1995" s="34"/>
    </row>
    <row r="1996" spans="2:2" x14ac:dyDescent="0.3">
      <c r="B1996" s="34"/>
    </row>
    <row r="1997" spans="2:2" x14ac:dyDescent="0.3">
      <c r="B1997" s="34"/>
    </row>
    <row r="1998" spans="2:2" x14ac:dyDescent="0.3">
      <c r="B1998" s="34"/>
    </row>
    <row r="1999" spans="2:2" x14ac:dyDescent="0.3">
      <c r="B1999" s="34"/>
    </row>
    <row r="2000" spans="2:2" x14ac:dyDescent="0.3">
      <c r="B2000" s="34"/>
    </row>
    <row r="2001" spans="2:2" x14ac:dyDescent="0.3">
      <c r="B2001" s="34"/>
    </row>
    <row r="2002" spans="2:2" x14ac:dyDescent="0.3">
      <c r="B2002" s="34"/>
    </row>
    <row r="2003" spans="2:2" x14ac:dyDescent="0.3">
      <c r="B2003" s="34"/>
    </row>
    <row r="2004" spans="2:2" x14ac:dyDescent="0.3">
      <c r="B2004" s="34"/>
    </row>
    <row r="2005" spans="2:2" x14ac:dyDescent="0.3">
      <c r="B2005" s="34"/>
    </row>
    <row r="2006" spans="2:2" x14ac:dyDescent="0.3">
      <c r="B2006" s="34"/>
    </row>
    <row r="2007" spans="2:2" x14ac:dyDescent="0.3">
      <c r="B2007" s="34"/>
    </row>
    <row r="2008" spans="2:2" x14ac:dyDescent="0.3">
      <c r="B2008" s="34"/>
    </row>
    <row r="2009" spans="2:2" x14ac:dyDescent="0.3">
      <c r="B2009" s="34"/>
    </row>
    <row r="2010" spans="2:2" x14ac:dyDescent="0.3">
      <c r="B2010" s="34"/>
    </row>
    <row r="2011" spans="2:2" x14ac:dyDescent="0.3">
      <c r="B2011" s="34"/>
    </row>
    <row r="2012" spans="2:2" x14ac:dyDescent="0.3">
      <c r="B2012" s="34"/>
    </row>
    <row r="2013" spans="2:2" x14ac:dyDescent="0.3">
      <c r="B2013" s="34"/>
    </row>
    <row r="2014" spans="2:2" x14ac:dyDescent="0.3">
      <c r="B2014" s="34"/>
    </row>
    <row r="2015" spans="2:2" x14ac:dyDescent="0.3">
      <c r="B2015" s="34"/>
    </row>
    <row r="2016" spans="2:2" x14ac:dyDescent="0.3">
      <c r="B2016" s="34"/>
    </row>
    <row r="2017" spans="2:2" x14ac:dyDescent="0.3">
      <c r="B2017" s="34"/>
    </row>
    <row r="2018" spans="2:2" x14ac:dyDescent="0.3">
      <c r="B2018" s="34"/>
    </row>
    <row r="2019" spans="2:2" x14ac:dyDescent="0.3">
      <c r="B2019" s="34"/>
    </row>
    <row r="2020" spans="2:2" x14ac:dyDescent="0.3">
      <c r="B2020" s="34"/>
    </row>
    <row r="2021" spans="2:2" x14ac:dyDescent="0.3">
      <c r="B2021" s="34"/>
    </row>
    <row r="2022" spans="2:2" x14ac:dyDescent="0.3">
      <c r="B2022" s="34"/>
    </row>
    <row r="2023" spans="2:2" x14ac:dyDescent="0.3">
      <c r="B2023" s="34"/>
    </row>
    <row r="2024" spans="2:2" x14ac:dyDescent="0.3">
      <c r="B2024" s="34"/>
    </row>
    <row r="2025" spans="2:2" x14ac:dyDescent="0.3">
      <c r="B2025" s="34"/>
    </row>
    <row r="2026" spans="2:2" x14ac:dyDescent="0.3">
      <c r="B2026" s="34"/>
    </row>
    <row r="2027" spans="2:2" x14ac:dyDescent="0.3">
      <c r="B2027" s="34"/>
    </row>
    <row r="2028" spans="2:2" x14ac:dyDescent="0.3">
      <c r="B2028" s="34"/>
    </row>
    <row r="2029" spans="2:2" x14ac:dyDescent="0.3">
      <c r="B2029" s="34"/>
    </row>
    <row r="2030" spans="2:2" x14ac:dyDescent="0.3">
      <c r="B2030" s="34"/>
    </row>
    <row r="2031" spans="2:2" x14ac:dyDescent="0.3">
      <c r="B2031" s="34"/>
    </row>
    <row r="2032" spans="2:2" x14ac:dyDescent="0.3">
      <c r="B2032" s="34"/>
    </row>
    <row r="2033" spans="2:2" x14ac:dyDescent="0.3">
      <c r="B2033" s="34"/>
    </row>
    <row r="2034" spans="2:2" x14ac:dyDescent="0.3">
      <c r="B2034" s="34"/>
    </row>
    <row r="2035" spans="2:2" x14ac:dyDescent="0.3">
      <c r="B2035" s="34"/>
    </row>
    <row r="2036" spans="2:2" x14ac:dyDescent="0.3">
      <c r="B2036" s="34"/>
    </row>
    <row r="2037" spans="2:2" x14ac:dyDescent="0.3">
      <c r="B2037" s="34"/>
    </row>
    <row r="2038" spans="2:2" x14ac:dyDescent="0.3">
      <c r="B2038" s="34"/>
    </row>
    <row r="2039" spans="2:2" x14ac:dyDescent="0.3">
      <c r="B2039" s="34"/>
    </row>
    <row r="2040" spans="2:2" x14ac:dyDescent="0.3">
      <c r="B2040" s="34"/>
    </row>
    <row r="2041" spans="2:2" x14ac:dyDescent="0.3">
      <c r="B2041" s="34"/>
    </row>
    <row r="2042" spans="2:2" x14ac:dyDescent="0.3">
      <c r="B2042" s="34"/>
    </row>
    <row r="2043" spans="2:2" x14ac:dyDescent="0.3">
      <c r="B2043" s="34"/>
    </row>
    <row r="2044" spans="2:2" x14ac:dyDescent="0.3">
      <c r="B2044" s="34"/>
    </row>
    <row r="2045" spans="2:2" x14ac:dyDescent="0.3">
      <c r="B2045" s="34"/>
    </row>
    <row r="2046" spans="2:2" x14ac:dyDescent="0.3">
      <c r="B2046" s="34"/>
    </row>
    <row r="2047" spans="2:2" x14ac:dyDescent="0.3">
      <c r="B2047" s="34"/>
    </row>
    <row r="2048" spans="2:2" x14ac:dyDescent="0.3">
      <c r="B2048" s="34"/>
    </row>
    <row r="2049" spans="2:2" x14ac:dyDescent="0.3">
      <c r="B2049" s="34"/>
    </row>
    <row r="2050" spans="2:2" x14ac:dyDescent="0.3">
      <c r="B2050" s="34"/>
    </row>
    <row r="2051" spans="2:2" x14ac:dyDescent="0.3">
      <c r="B2051" s="34"/>
    </row>
    <row r="2052" spans="2:2" x14ac:dyDescent="0.3">
      <c r="B2052" s="34"/>
    </row>
    <row r="2053" spans="2:2" x14ac:dyDescent="0.3">
      <c r="B2053" s="34"/>
    </row>
    <row r="2054" spans="2:2" x14ac:dyDescent="0.3">
      <c r="B2054" s="34"/>
    </row>
    <row r="2055" spans="2:2" x14ac:dyDescent="0.3">
      <c r="B2055" s="34"/>
    </row>
    <row r="2056" spans="2:2" x14ac:dyDescent="0.3">
      <c r="B2056" s="34"/>
    </row>
    <row r="2057" spans="2:2" x14ac:dyDescent="0.3">
      <c r="B2057" s="34"/>
    </row>
    <row r="2058" spans="2:2" x14ac:dyDescent="0.3">
      <c r="B2058" s="34"/>
    </row>
    <row r="2059" spans="2:2" x14ac:dyDescent="0.3">
      <c r="B2059" s="34"/>
    </row>
    <row r="2060" spans="2:2" x14ac:dyDescent="0.3">
      <c r="B2060" s="34"/>
    </row>
    <row r="2061" spans="2:2" x14ac:dyDescent="0.3">
      <c r="B2061" s="34"/>
    </row>
    <row r="2062" spans="2:2" x14ac:dyDescent="0.3">
      <c r="B2062" s="34"/>
    </row>
    <row r="2063" spans="2:2" x14ac:dyDescent="0.3">
      <c r="B2063" s="34"/>
    </row>
    <row r="2064" spans="2:2" x14ac:dyDescent="0.3">
      <c r="B2064" s="34"/>
    </row>
    <row r="2065" spans="2:2" x14ac:dyDescent="0.3">
      <c r="B2065" s="34"/>
    </row>
    <row r="2066" spans="2:2" x14ac:dyDescent="0.3">
      <c r="B2066" s="34"/>
    </row>
    <row r="2067" spans="2:2" x14ac:dyDescent="0.3">
      <c r="B2067" s="34"/>
    </row>
    <row r="2068" spans="2:2" x14ac:dyDescent="0.3">
      <c r="B2068" s="34"/>
    </row>
    <row r="2069" spans="2:2" x14ac:dyDescent="0.3">
      <c r="B2069" s="34"/>
    </row>
    <row r="2070" spans="2:2" x14ac:dyDescent="0.3">
      <c r="B2070" s="34"/>
    </row>
    <row r="2071" spans="2:2" x14ac:dyDescent="0.3">
      <c r="B2071" s="34"/>
    </row>
    <row r="2072" spans="2:2" x14ac:dyDescent="0.3">
      <c r="B2072" s="34"/>
    </row>
    <row r="2073" spans="2:2" x14ac:dyDescent="0.3">
      <c r="B2073" s="34"/>
    </row>
    <row r="2074" spans="2:2" x14ac:dyDescent="0.3">
      <c r="B2074" s="34"/>
    </row>
    <row r="2075" spans="2:2" x14ac:dyDescent="0.3">
      <c r="B2075" s="34"/>
    </row>
    <row r="2076" spans="2:2" x14ac:dyDescent="0.3">
      <c r="B2076" s="34"/>
    </row>
    <row r="2077" spans="2:2" x14ac:dyDescent="0.3">
      <c r="B2077" s="34"/>
    </row>
    <row r="2078" spans="2:2" x14ac:dyDescent="0.3">
      <c r="B2078" s="34"/>
    </row>
    <row r="2079" spans="2:2" x14ac:dyDescent="0.3">
      <c r="B2079" s="34"/>
    </row>
    <row r="2080" spans="2:2" x14ac:dyDescent="0.3">
      <c r="B2080" s="34"/>
    </row>
    <row r="2081" spans="2:2" x14ac:dyDescent="0.3">
      <c r="B2081" s="34"/>
    </row>
    <row r="2082" spans="2:2" x14ac:dyDescent="0.3">
      <c r="B2082" s="34"/>
    </row>
    <row r="2083" spans="2:2" x14ac:dyDescent="0.3">
      <c r="B2083" s="34"/>
    </row>
    <row r="2084" spans="2:2" x14ac:dyDescent="0.3">
      <c r="B2084" s="34"/>
    </row>
    <row r="2085" spans="2:2" x14ac:dyDescent="0.3">
      <c r="B2085" s="34"/>
    </row>
    <row r="2086" spans="2:2" x14ac:dyDescent="0.3">
      <c r="B2086" s="34"/>
    </row>
    <row r="2087" spans="2:2" x14ac:dyDescent="0.3">
      <c r="B2087" s="34"/>
    </row>
    <row r="2088" spans="2:2" x14ac:dyDescent="0.3">
      <c r="B2088" s="34"/>
    </row>
    <row r="2089" spans="2:2" x14ac:dyDescent="0.3">
      <c r="B2089" s="34"/>
    </row>
    <row r="2090" spans="2:2" x14ac:dyDescent="0.3">
      <c r="B2090" s="34"/>
    </row>
    <row r="2091" spans="2:2" x14ac:dyDescent="0.3">
      <c r="B2091" s="34"/>
    </row>
    <row r="2092" spans="2:2" x14ac:dyDescent="0.3">
      <c r="B2092" s="34"/>
    </row>
    <row r="2093" spans="2:2" x14ac:dyDescent="0.3">
      <c r="B2093" s="34"/>
    </row>
    <row r="2094" spans="2:2" x14ac:dyDescent="0.3">
      <c r="B2094" s="34"/>
    </row>
    <row r="2095" spans="2:2" x14ac:dyDescent="0.3">
      <c r="B2095" s="34"/>
    </row>
    <row r="2096" spans="2:2" x14ac:dyDescent="0.3">
      <c r="B2096" s="34"/>
    </row>
    <row r="2097" spans="2:2" x14ac:dyDescent="0.3">
      <c r="B2097" s="34"/>
    </row>
    <row r="2098" spans="2:2" x14ac:dyDescent="0.3">
      <c r="B2098" s="34"/>
    </row>
    <row r="2099" spans="2:2" x14ac:dyDescent="0.3">
      <c r="B2099" s="34"/>
    </row>
    <row r="2100" spans="2:2" x14ac:dyDescent="0.3">
      <c r="B2100" s="34"/>
    </row>
    <row r="2101" spans="2:2" x14ac:dyDescent="0.3">
      <c r="B2101" s="34"/>
    </row>
    <row r="2102" spans="2:2" x14ac:dyDescent="0.3">
      <c r="B2102" s="34"/>
    </row>
    <row r="2103" spans="2:2" x14ac:dyDescent="0.3">
      <c r="B2103" s="34"/>
    </row>
    <row r="2104" spans="2:2" x14ac:dyDescent="0.3">
      <c r="B2104" s="34"/>
    </row>
    <row r="2105" spans="2:2" x14ac:dyDescent="0.3">
      <c r="B2105" s="34"/>
    </row>
    <row r="2106" spans="2:2" x14ac:dyDescent="0.3">
      <c r="B2106" s="34"/>
    </row>
    <row r="2107" spans="2:2" x14ac:dyDescent="0.3">
      <c r="B2107" s="34"/>
    </row>
    <row r="2108" spans="2:2" x14ac:dyDescent="0.3">
      <c r="B2108" s="34"/>
    </row>
    <row r="2109" spans="2:2" x14ac:dyDescent="0.3">
      <c r="B2109" s="34"/>
    </row>
    <row r="2110" spans="2:2" x14ac:dyDescent="0.3">
      <c r="B2110" s="34"/>
    </row>
    <row r="2111" spans="2:2" x14ac:dyDescent="0.3">
      <c r="B2111" s="34"/>
    </row>
    <row r="2112" spans="2:2" x14ac:dyDescent="0.3">
      <c r="B2112" s="34"/>
    </row>
    <row r="2113" spans="2:2" x14ac:dyDescent="0.3">
      <c r="B2113" s="34"/>
    </row>
    <row r="2114" spans="2:2" x14ac:dyDescent="0.3">
      <c r="B2114" s="34"/>
    </row>
    <row r="2115" spans="2:2" x14ac:dyDescent="0.3">
      <c r="B2115" s="34"/>
    </row>
    <row r="2116" spans="2:2" x14ac:dyDescent="0.3">
      <c r="B2116" s="34"/>
    </row>
    <row r="2117" spans="2:2" x14ac:dyDescent="0.3">
      <c r="B2117" s="34"/>
    </row>
    <row r="2118" spans="2:2" x14ac:dyDescent="0.3">
      <c r="B2118" s="34"/>
    </row>
    <row r="2119" spans="2:2" x14ac:dyDescent="0.3">
      <c r="B2119" s="34"/>
    </row>
    <row r="2120" spans="2:2" x14ac:dyDescent="0.3">
      <c r="B2120" s="34"/>
    </row>
    <row r="2121" spans="2:2" x14ac:dyDescent="0.3">
      <c r="B2121" s="34"/>
    </row>
    <row r="2122" spans="2:2" x14ac:dyDescent="0.3">
      <c r="B2122" s="34"/>
    </row>
    <row r="2123" spans="2:2" x14ac:dyDescent="0.3">
      <c r="B2123" s="34"/>
    </row>
    <row r="2124" spans="2:2" x14ac:dyDescent="0.3">
      <c r="B2124" s="34"/>
    </row>
    <row r="2125" spans="2:2" x14ac:dyDescent="0.3">
      <c r="B2125" s="34"/>
    </row>
    <row r="2126" spans="2:2" x14ac:dyDescent="0.3">
      <c r="B2126" s="34"/>
    </row>
    <row r="2127" spans="2:2" x14ac:dyDescent="0.3">
      <c r="B2127" s="34"/>
    </row>
    <row r="2128" spans="2:2" x14ac:dyDescent="0.3">
      <c r="B2128" s="34"/>
    </row>
    <row r="2129" spans="2:2" x14ac:dyDescent="0.3">
      <c r="B2129" s="34"/>
    </row>
    <row r="2130" spans="2:2" x14ac:dyDescent="0.3">
      <c r="B2130" s="34"/>
    </row>
    <row r="2131" spans="2:2" x14ac:dyDescent="0.3">
      <c r="B2131" s="34"/>
    </row>
    <row r="2132" spans="2:2" x14ac:dyDescent="0.3">
      <c r="B2132" s="34"/>
    </row>
    <row r="2133" spans="2:2" x14ac:dyDescent="0.3">
      <c r="B2133" s="34"/>
    </row>
    <row r="2134" spans="2:2" x14ac:dyDescent="0.3">
      <c r="B2134" s="34"/>
    </row>
    <row r="2135" spans="2:2" x14ac:dyDescent="0.3">
      <c r="B2135" s="34"/>
    </row>
    <row r="2136" spans="2:2" x14ac:dyDescent="0.3">
      <c r="B2136" s="34"/>
    </row>
    <row r="2137" spans="2:2" x14ac:dyDescent="0.3">
      <c r="B2137" s="34"/>
    </row>
    <row r="2138" spans="2:2" x14ac:dyDescent="0.3">
      <c r="B2138" s="34"/>
    </row>
    <row r="2139" spans="2:2" x14ac:dyDescent="0.3">
      <c r="B2139" s="34"/>
    </row>
    <row r="2140" spans="2:2" x14ac:dyDescent="0.3">
      <c r="B2140" s="34"/>
    </row>
    <row r="2141" spans="2:2" x14ac:dyDescent="0.3">
      <c r="B2141" s="34"/>
    </row>
    <row r="2142" spans="2:2" x14ac:dyDescent="0.3">
      <c r="B2142" s="34"/>
    </row>
    <row r="2143" spans="2:2" x14ac:dyDescent="0.3">
      <c r="B2143" s="34"/>
    </row>
    <row r="2144" spans="2:2" x14ac:dyDescent="0.3">
      <c r="B2144" s="34"/>
    </row>
    <row r="2145" spans="2:2" x14ac:dyDescent="0.3">
      <c r="B2145" s="34"/>
    </row>
    <row r="2146" spans="2:2" x14ac:dyDescent="0.3">
      <c r="B2146" s="34"/>
    </row>
    <row r="2147" spans="2:2" x14ac:dyDescent="0.3">
      <c r="B2147" s="34"/>
    </row>
    <row r="2148" spans="2:2" x14ac:dyDescent="0.3">
      <c r="B2148" s="34"/>
    </row>
    <row r="2149" spans="2:2" x14ac:dyDescent="0.3">
      <c r="B2149" s="34"/>
    </row>
    <row r="2150" spans="2:2" x14ac:dyDescent="0.3">
      <c r="B2150" s="34"/>
    </row>
    <row r="2151" spans="2:2" x14ac:dyDescent="0.3">
      <c r="B2151" s="34"/>
    </row>
    <row r="2152" spans="2:2" x14ac:dyDescent="0.3">
      <c r="B2152" s="34"/>
    </row>
    <row r="2153" spans="2:2" x14ac:dyDescent="0.3">
      <c r="B2153" s="34"/>
    </row>
    <row r="2154" spans="2:2" x14ac:dyDescent="0.3">
      <c r="B2154" s="34"/>
    </row>
    <row r="2155" spans="2:2" x14ac:dyDescent="0.3">
      <c r="B2155" s="34"/>
    </row>
    <row r="2156" spans="2:2" x14ac:dyDescent="0.3">
      <c r="B2156" s="34"/>
    </row>
    <row r="2157" spans="2:2" x14ac:dyDescent="0.3">
      <c r="B2157" s="34"/>
    </row>
    <row r="2158" spans="2:2" x14ac:dyDescent="0.3">
      <c r="B2158" s="34"/>
    </row>
    <row r="2159" spans="2:2" x14ac:dyDescent="0.3">
      <c r="B2159" s="34"/>
    </row>
    <row r="2160" spans="2:2" x14ac:dyDescent="0.3">
      <c r="B2160" s="34"/>
    </row>
    <row r="2161" spans="2:2" x14ac:dyDescent="0.3">
      <c r="B2161" s="34"/>
    </row>
    <row r="2162" spans="2:2" x14ac:dyDescent="0.3">
      <c r="B2162" s="34"/>
    </row>
    <row r="2163" spans="2:2" x14ac:dyDescent="0.3">
      <c r="B2163" s="34"/>
    </row>
    <row r="2164" spans="2:2" x14ac:dyDescent="0.3">
      <c r="B2164" s="34"/>
    </row>
    <row r="2165" spans="2:2" x14ac:dyDescent="0.3">
      <c r="B2165" s="34"/>
    </row>
    <row r="2166" spans="2:2" x14ac:dyDescent="0.3">
      <c r="B2166" s="34"/>
    </row>
    <row r="2167" spans="2:2" x14ac:dyDescent="0.3">
      <c r="B2167" s="34"/>
    </row>
    <row r="2168" spans="2:2" x14ac:dyDescent="0.3">
      <c r="B2168" s="34"/>
    </row>
    <row r="2169" spans="2:2" x14ac:dyDescent="0.3">
      <c r="B2169" s="34"/>
    </row>
    <row r="2170" spans="2:2" x14ac:dyDescent="0.3">
      <c r="B2170" s="34"/>
    </row>
    <row r="2171" spans="2:2" x14ac:dyDescent="0.3">
      <c r="B2171" s="34"/>
    </row>
    <row r="2172" spans="2:2" x14ac:dyDescent="0.3">
      <c r="B2172" s="34"/>
    </row>
    <row r="2173" spans="2:2" x14ac:dyDescent="0.3">
      <c r="B2173" s="34"/>
    </row>
    <row r="2174" spans="2:2" x14ac:dyDescent="0.3">
      <c r="B2174" s="34"/>
    </row>
    <row r="2175" spans="2:2" x14ac:dyDescent="0.3">
      <c r="B2175" s="34"/>
    </row>
    <row r="2176" spans="2:2" x14ac:dyDescent="0.3">
      <c r="B2176" s="34"/>
    </row>
    <row r="2177" spans="2:2" x14ac:dyDescent="0.3">
      <c r="B2177" s="34"/>
    </row>
    <row r="2178" spans="2:2" x14ac:dyDescent="0.3">
      <c r="B2178" s="34"/>
    </row>
    <row r="2179" spans="2:2" x14ac:dyDescent="0.3">
      <c r="B2179" s="34"/>
    </row>
    <row r="2180" spans="2:2" x14ac:dyDescent="0.3">
      <c r="B2180" s="34"/>
    </row>
    <row r="2181" spans="2:2" x14ac:dyDescent="0.3">
      <c r="B2181" s="34"/>
    </row>
    <row r="2182" spans="2:2" x14ac:dyDescent="0.3">
      <c r="B2182" s="34"/>
    </row>
    <row r="2183" spans="2:2" x14ac:dyDescent="0.3">
      <c r="B2183" s="34"/>
    </row>
    <row r="2184" spans="2:2" x14ac:dyDescent="0.3">
      <c r="B2184" s="34"/>
    </row>
    <row r="2185" spans="2:2" x14ac:dyDescent="0.3">
      <c r="B2185" s="34"/>
    </row>
    <row r="2186" spans="2:2" x14ac:dyDescent="0.3">
      <c r="B2186" s="34"/>
    </row>
    <row r="2187" spans="2:2" x14ac:dyDescent="0.3">
      <c r="B2187" s="34"/>
    </row>
    <row r="2188" spans="2:2" x14ac:dyDescent="0.3">
      <c r="B2188" s="34"/>
    </row>
    <row r="2189" spans="2:2" x14ac:dyDescent="0.3">
      <c r="B2189" s="34"/>
    </row>
    <row r="2190" spans="2:2" x14ac:dyDescent="0.3">
      <c r="B2190" s="34"/>
    </row>
    <row r="2191" spans="2:2" x14ac:dyDescent="0.3">
      <c r="B2191" s="34"/>
    </row>
    <row r="2192" spans="2:2" x14ac:dyDescent="0.3">
      <c r="B2192" s="34"/>
    </row>
    <row r="2193" spans="2:2" x14ac:dyDescent="0.3">
      <c r="B2193" s="34"/>
    </row>
    <row r="2194" spans="2:2" x14ac:dyDescent="0.3">
      <c r="B2194" s="34"/>
    </row>
    <row r="2195" spans="2:2" x14ac:dyDescent="0.3">
      <c r="B2195" s="34"/>
    </row>
    <row r="2196" spans="2:2" x14ac:dyDescent="0.3">
      <c r="B2196" s="34"/>
    </row>
    <row r="2197" spans="2:2" x14ac:dyDescent="0.3">
      <c r="B2197" s="34"/>
    </row>
    <row r="2198" spans="2:2" x14ac:dyDescent="0.3">
      <c r="B2198" s="34"/>
    </row>
    <row r="2199" spans="2:2" x14ac:dyDescent="0.3">
      <c r="B2199" s="34"/>
    </row>
    <row r="2200" spans="2:2" x14ac:dyDescent="0.3">
      <c r="B2200" s="34"/>
    </row>
    <row r="2201" spans="2:2" x14ac:dyDescent="0.3">
      <c r="B2201" s="34"/>
    </row>
    <row r="2202" spans="2:2" x14ac:dyDescent="0.3">
      <c r="B2202" s="34"/>
    </row>
    <row r="2203" spans="2:2" x14ac:dyDescent="0.3">
      <c r="B2203" s="34"/>
    </row>
    <row r="2204" spans="2:2" x14ac:dyDescent="0.3">
      <c r="B2204" s="34"/>
    </row>
    <row r="2205" spans="2:2" x14ac:dyDescent="0.3">
      <c r="B2205" s="34"/>
    </row>
    <row r="2206" spans="2:2" x14ac:dyDescent="0.3">
      <c r="B2206" s="34"/>
    </row>
    <row r="2207" spans="2:2" x14ac:dyDescent="0.3">
      <c r="B2207" s="34"/>
    </row>
    <row r="2208" spans="2:2" x14ac:dyDescent="0.3">
      <c r="B2208" s="34"/>
    </row>
    <row r="2209" spans="2:2" x14ac:dyDescent="0.3">
      <c r="B2209" s="34"/>
    </row>
    <row r="2210" spans="2:2" x14ac:dyDescent="0.3">
      <c r="B2210" s="34"/>
    </row>
    <row r="2211" spans="2:2" x14ac:dyDescent="0.3">
      <c r="B2211" s="34"/>
    </row>
    <row r="2212" spans="2:2" x14ac:dyDescent="0.3">
      <c r="B2212" s="34"/>
    </row>
    <row r="2213" spans="2:2" x14ac:dyDescent="0.3">
      <c r="B2213" s="34"/>
    </row>
    <row r="2214" spans="2:2" x14ac:dyDescent="0.3">
      <c r="B2214" s="34"/>
    </row>
    <row r="2215" spans="2:2" x14ac:dyDescent="0.3">
      <c r="B2215" s="34"/>
    </row>
    <row r="2216" spans="2:2" x14ac:dyDescent="0.3">
      <c r="B2216" s="34"/>
    </row>
    <row r="2217" spans="2:2" x14ac:dyDescent="0.3">
      <c r="B2217" s="34"/>
    </row>
    <row r="2218" spans="2:2" x14ac:dyDescent="0.3">
      <c r="B2218" s="34"/>
    </row>
    <row r="2219" spans="2:2" x14ac:dyDescent="0.3">
      <c r="B2219" s="34"/>
    </row>
    <row r="2220" spans="2:2" x14ac:dyDescent="0.3">
      <c r="B2220" s="34"/>
    </row>
    <row r="2221" spans="2:2" x14ac:dyDescent="0.3">
      <c r="B2221" s="34"/>
    </row>
    <row r="2222" spans="2:2" x14ac:dyDescent="0.3">
      <c r="B2222" s="34"/>
    </row>
    <row r="2223" spans="2:2" x14ac:dyDescent="0.3">
      <c r="B2223" s="34"/>
    </row>
    <row r="2224" spans="2:2" x14ac:dyDescent="0.3">
      <c r="B2224" s="34"/>
    </row>
    <row r="2225" spans="2:2" x14ac:dyDescent="0.3">
      <c r="B2225" s="34"/>
    </row>
    <row r="2226" spans="2:2" x14ac:dyDescent="0.3">
      <c r="B2226" s="34"/>
    </row>
    <row r="2227" spans="2:2" x14ac:dyDescent="0.3">
      <c r="B2227" s="34"/>
    </row>
    <row r="2228" spans="2:2" x14ac:dyDescent="0.3">
      <c r="B2228" s="34"/>
    </row>
    <row r="2229" spans="2:2" x14ac:dyDescent="0.3">
      <c r="B2229" s="34"/>
    </row>
    <row r="2230" spans="2:2" x14ac:dyDescent="0.3">
      <c r="B2230" s="34"/>
    </row>
    <row r="2231" spans="2:2" x14ac:dyDescent="0.3">
      <c r="B2231" s="34"/>
    </row>
    <row r="2232" spans="2:2" x14ac:dyDescent="0.3">
      <c r="B2232" s="34"/>
    </row>
    <row r="2233" spans="2:2" x14ac:dyDescent="0.3">
      <c r="B2233" s="34"/>
    </row>
    <row r="2234" spans="2:2" x14ac:dyDescent="0.3">
      <c r="B2234" s="34"/>
    </row>
    <row r="2235" spans="2:2" x14ac:dyDescent="0.3">
      <c r="B2235" s="34"/>
    </row>
    <row r="2236" spans="2:2" x14ac:dyDescent="0.3">
      <c r="B2236" s="34"/>
    </row>
    <row r="2237" spans="2:2" x14ac:dyDescent="0.3">
      <c r="B2237" s="34"/>
    </row>
    <row r="2238" spans="2:2" x14ac:dyDescent="0.3">
      <c r="B2238" s="34"/>
    </row>
    <row r="2239" spans="2:2" x14ac:dyDescent="0.3">
      <c r="B2239" s="34"/>
    </row>
    <row r="2240" spans="2:2" x14ac:dyDescent="0.3">
      <c r="B2240" s="34"/>
    </row>
    <row r="2241" spans="2:2" x14ac:dyDescent="0.3">
      <c r="B2241" s="34"/>
    </row>
    <row r="2242" spans="2:2" x14ac:dyDescent="0.3">
      <c r="B2242" s="34"/>
    </row>
    <row r="2243" spans="2:2" x14ac:dyDescent="0.3">
      <c r="B2243" s="34"/>
    </row>
    <row r="2244" spans="2:2" x14ac:dyDescent="0.3">
      <c r="B2244" s="34"/>
    </row>
    <row r="2245" spans="2:2" x14ac:dyDescent="0.3">
      <c r="B2245" s="34"/>
    </row>
    <row r="2246" spans="2:2" x14ac:dyDescent="0.3">
      <c r="B2246" s="34"/>
    </row>
    <row r="2247" spans="2:2" x14ac:dyDescent="0.3">
      <c r="B2247" s="34"/>
    </row>
    <row r="2248" spans="2:2" x14ac:dyDescent="0.3">
      <c r="B2248" s="34"/>
    </row>
    <row r="2249" spans="2:2" x14ac:dyDescent="0.3">
      <c r="B2249" s="34"/>
    </row>
    <row r="2250" spans="2:2" x14ac:dyDescent="0.3">
      <c r="B2250" s="34"/>
    </row>
    <row r="2251" spans="2:2" x14ac:dyDescent="0.3">
      <c r="B2251" s="34"/>
    </row>
    <row r="2252" spans="2:2" x14ac:dyDescent="0.3">
      <c r="B2252" s="34"/>
    </row>
    <row r="2253" spans="2:2" x14ac:dyDescent="0.3">
      <c r="B2253" s="34"/>
    </row>
    <row r="2254" spans="2:2" x14ac:dyDescent="0.3">
      <c r="B2254" s="34"/>
    </row>
    <row r="2255" spans="2:2" x14ac:dyDescent="0.3">
      <c r="B2255" s="34"/>
    </row>
    <row r="2256" spans="2:2" x14ac:dyDescent="0.3">
      <c r="B2256" s="34"/>
    </row>
    <row r="2257" spans="2:2" x14ac:dyDescent="0.3">
      <c r="B2257" s="34"/>
    </row>
    <row r="2258" spans="2:2" x14ac:dyDescent="0.3">
      <c r="B2258" s="34"/>
    </row>
    <row r="2259" spans="2:2" x14ac:dyDescent="0.3">
      <c r="B2259" s="34"/>
    </row>
    <row r="2260" spans="2:2" x14ac:dyDescent="0.3">
      <c r="B2260" s="34"/>
    </row>
    <row r="2261" spans="2:2" x14ac:dyDescent="0.3">
      <c r="B2261" s="34"/>
    </row>
    <row r="2262" spans="2:2" x14ac:dyDescent="0.3">
      <c r="B2262" s="34"/>
    </row>
    <row r="2263" spans="2:2" x14ac:dyDescent="0.3">
      <c r="B2263" s="34"/>
    </row>
    <row r="2264" spans="2:2" x14ac:dyDescent="0.3">
      <c r="B2264" s="34"/>
    </row>
    <row r="2265" spans="2:2" x14ac:dyDescent="0.3">
      <c r="B2265" s="34"/>
    </row>
    <row r="2266" spans="2:2" x14ac:dyDescent="0.3">
      <c r="B2266" s="34"/>
    </row>
    <row r="2267" spans="2:2" x14ac:dyDescent="0.3">
      <c r="B2267" s="34"/>
    </row>
    <row r="2268" spans="2:2" x14ac:dyDescent="0.3">
      <c r="B2268" s="34"/>
    </row>
    <row r="2269" spans="2:2" x14ac:dyDescent="0.3">
      <c r="B2269" s="34"/>
    </row>
    <row r="2270" spans="2:2" x14ac:dyDescent="0.3">
      <c r="B2270" s="34"/>
    </row>
    <row r="2271" spans="2:2" x14ac:dyDescent="0.3">
      <c r="B2271" s="34"/>
    </row>
    <row r="2272" spans="2:2" x14ac:dyDescent="0.3">
      <c r="B2272" s="34"/>
    </row>
    <row r="2273" spans="2:2" x14ac:dyDescent="0.3">
      <c r="B2273" s="34"/>
    </row>
    <row r="2274" spans="2:2" x14ac:dyDescent="0.3">
      <c r="B2274" s="34"/>
    </row>
    <row r="2275" spans="2:2" x14ac:dyDescent="0.3">
      <c r="B2275" s="34"/>
    </row>
    <row r="2276" spans="2:2" x14ac:dyDescent="0.3">
      <c r="B2276" s="34"/>
    </row>
    <row r="2277" spans="2:2" x14ac:dyDescent="0.3">
      <c r="B2277" s="34"/>
    </row>
    <row r="2278" spans="2:2" x14ac:dyDescent="0.3">
      <c r="B2278" s="34"/>
    </row>
    <row r="2279" spans="2:2" x14ac:dyDescent="0.3">
      <c r="B2279" s="34"/>
    </row>
    <row r="2280" spans="2:2" x14ac:dyDescent="0.3">
      <c r="B2280" s="34"/>
    </row>
    <row r="2281" spans="2:2" x14ac:dyDescent="0.3">
      <c r="B2281" s="34"/>
    </row>
    <row r="2282" spans="2:2" x14ac:dyDescent="0.3">
      <c r="B2282" s="34"/>
    </row>
    <row r="2283" spans="2:2" x14ac:dyDescent="0.3">
      <c r="B2283" s="34"/>
    </row>
    <row r="2284" spans="2:2" x14ac:dyDescent="0.3">
      <c r="B2284" s="34"/>
    </row>
    <row r="2285" spans="2:2" x14ac:dyDescent="0.3">
      <c r="B2285" s="34"/>
    </row>
    <row r="2286" spans="2:2" x14ac:dyDescent="0.3">
      <c r="B2286" s="34"/>
    </row>
    <row r="2287" spans="2:2" x14ac:dyDescent="0.3">
      <c r="B2287" s="34"/>
    </row>
    <row r="2288" spans="2:2" x14ac:dyDescent="0.3">
      <c r="B2288" s="34"/>
    </row>
    <row r="2289" spans="2:2" x14ac:dyDescent="0.3">
      <c r="B2289" s="34"/>
    </row>
    <row r="2290" spans="2:2" x14ac:dyDescent="0.3">
      <c r="B2290" s="34"/>
    </row>
    <row r="2291" spans="2:2" x14ac:dyDescent="0.3">
      <c r="B2291" s="34"/>
    </row>
    <row r="2292" spans="2:2" x14ac:dyDescent="0.3">
      <c r="B2292" s="34"/>
    </row>
    <row r="2293" spans="2:2" x14ac:dyDescent="0.3">
      <c r="B2293" s="34"/>
    </row>
    <row r="2294" spans="2:2" x14ac:dyDescent="0.3">
      <c r="B2294" s="34"/>
    </row>
    <row r="2295" spans="2:2" x14ac:dyDescent="0.3">
      <c r="B2295" s="34"/>
    </row>
    <row r="2296" spans="2:2" x14ac:dyDescent="0.3">
      <c r="B2296" s="34"/>
    </row>
    <row r="2297" spans="2:2" x14ac:dyDescent="0.3">
      <c r="B2297" s="34"/>
    </row>
    <row r="2298" spans="2:2" x14ac:dyDescent="0.3">
      <c r="B2298" s="34"/>
    </row>
    <row r="2299" spans="2:2" x14ac:dyDescent="0.3">
      <c r="B2299" s="34"/>
    </row>
    <row r="2300" spans="2:2" x14ac:dyDescent="0.3">
      <c r="B2300" s="34"/>
    </row>
    <row r="2301" spans="2:2" x14ac:dyDescent="0.3">
      <c r="B2301" s="34"/>
    </row>
    <row r="2302" spans="2:2" x14ac:dyDescent="0.3">
      <c r="B2302" s="34"/>
    </row>
    <row r="2303" spans="2:2" x14ac:dyDescent="0.3">
      <c r="B2303" s="34"/>
    </row>
    <row r="2304" spans="2:2" x14ac:dyDescent="0.3">
      <c r="B2304" s="34"/>
    </row>
    <row r="2305" spans="2:2" x14ac:dyDescent="0.3">
      <c r="B2305" s="34"/>
    </row>
    <row r="2306" spans="2:2" x14ac:dyDescent="0.3">
      <c r="B2306" s="34"/>
    </row>
    <row r="2307" spans="2:2" x14ac:dyDescent="0.3">
      <c r="B2307" s="34"/>
    </row>
    <row r="2308" spans="2:2" x14ac:dyDescent="0.3">
      <c r="B2308" s="34"/>
    </row>
    <row r="2309" spans="2:2" x14ac:dyDescent="0.3">
      <c r="B2309" s="34"/>
    </row>
    <row r="2310" spans="2:2" x14ac:dyDescent="0.3">
      <c r="B2310" s="34"/>
    </row>
    <row r="2311" spans="2:2" x14ac:dyDescent="0.3">
      <c r="B2311" s="34"/>
    </row>
    <row r="2312" spans="2:2" x14ac:dyDescent="0.3">
      <c r="B2312" s="34"/>
    </row>
    <row r="2313" spans="2:2" x14ac:dyDescent="0.3">
      <c r="B2313" s="34"/>
    </row>
    <row r="2314" spans="2:2" x14ac:dyDescent="0.3">
      <c r="B2314" s="34"/>
    </row>
    <row r="2315" spans="2:2" x14ac:dyDescent="0.3">
      <c r="B2315" s="34"/>
    </row>
    <row r="2316" spans="2:2" x14ac:dyDescent="0.3">
      <c r="B2316" s="34"/>
    </row>
    <row r="2317" spans="2:2" x14ac:dyDescent="0.3">
      <c r="B2317" s="34"/>
    </row>
    <row r="2318" spans="2:2" x14ac:dyDescent="0.3">
      <c r="B2318" s="34"/>
    </row>
    <row r="2319" spans="2:2" x14ac:dyDescent="0.3">
      <c r="B2319" s="34"/>
    </row>
    <row r="2320" spans="2:2" x14ac:dyDescent="0.3">
      <c r="B2320" s="34"/>
    </row>
    <row r="2321" spans="2:2" x14ac:dyDescent="0.3">
      <c r="B2321" s="34"/>
    </row>
    <row r="2322" spans="2:2" x14ac:dyDescent="0.3">
      <c r="B2322" s="34"/>
    </row>
    <row r="2323" spans="2:2" x14ac:dyDescent="0.3">
      <c r="B2323" s="34"/>
    </row>
    <row r="2324" spans="2:2" x14ac:dyDescent="0.3">
      <c r="B2324" s="34"/>
    </row>
    <row r="2325" spans="2:2" x14ac:dyDescent="0.3">
      <c r="B2325" s="34"/>
    </row>
    <row r="2326" spans="2:2" x14ac:dyDescent="0.3">
      <c r="B2326" s="34"/>
    </row>
    <row r="2327" spans="2:2" x14ac:dyDescent="0.3">
      <c r="B2327" s="34"/>
    </row>
    <row r="2328" spans="2:2" x14ac:dyDescent="0.3">
      <c r="B2328" s="34"/>
    </row>
    <row r="2329" spans="2:2" x14ac:dyDescent="0.3">
      <c r="B2329" s="34"/>
    </row>
    <row r="2330" spans="2:2" x14ac:dyDescent="0.3">
      <c r="B2330" s="34"/>
    </row>
    <row r="2331" spans="2:2" x14ac:dyDescent="0.3">
      <c r="B2331" s="34"/>
    </row>
    <row r="2332" spans="2:2" x14ac:dyDescent="0.3">
      <c r="B2332" s="34"/>
    </row>
    <row r="2333" spans="2:2" x14ac:dyDescent="0.3">
      <c r="B2333" s="34"/>
    </row>
    <row r="2334" spans="2:2" x14ac:dyDescent="0.3">
      <c r="B2334" s="34"/>
    </row>
    <row r="2335" spans="2:2" x14ac:dyDescent="0.3">
      <c r="B2335" s="34"/>
    </row>
    <row r="2336" spans="2:2" x14ac:dyDescent="0.3">
      <c r="B2336" s="34"/>
    </row>
    <row r="2337" spans="2:2" x14ac:dyDescent="0.3">
      <c r="B2337" s="34"/>
    </row>
    <row r="2338" spans="2:2" x14ac:dyDescent="0.3">
      <c r="B2338" s="34"/>
    </row>
    <row r="2339" spans="2:2" x14ac:dyDescent="0.3">
      <c r="B2339" s="34"/>
    </row>
    <row r="2340" spans="2:2" x14ac:dyDescent="0.3">
      <c r="B2340" s="34"/>
    </row>
    <row r="2341" spans="2:2" x14ac:dyDescent="0.3">
      <c r="B2341" s="34"/>
    </row>
    <row r="2342" spans="2:2" x14ac:dyDescent="0.3">
      <c r="B2342" s="34"/>
    </row>
    <row r="2343" spans="2:2" x14ac:dyDescent="0.3">
      <c r="B2343" s="34"/>
    </row>
    <row r="2344" spans="2:2" x14ac:dyDescent="0.3">
      <c r="B2344" s="34"/>
    </row>
    <row r="2345" spans="2:2" x14ac:dyDescent="0.3">
      <c r="B2345" s="34"/>
    </row>
    <row r="2346" spans="2:2" x14ac:dyDescent="0.3">
      <c r="B2346" s="34"/>
    </row>
    <row r="2347" spans="2:2" x14ac:dyDescent="0.3">
      <c r="B2347" s="34"/>
    </row>
    <row r="2348" spans="2:2" x14ac:dyDescent="0.3">
      <c r="B2348" s="34"/>
    </row>
    <row r="2349" spans="2:2" x14ac:dyDescent="0.3">
      <c r="B2349" s="34"/>
    </row>
    <row r="2350" spans="2:2" x14ac:dyDescent="0.3">
      <c r="B2350" s="34"/>
    </row>
    <row r="2351" spans="2:2" x14ac:dyDescent="0.3">
      <c r="B2351" s="34"/>
    </row>
    <row r="2352" spans="2:2" x14ac:dyDescent="0.3">
      <c r="B2352" s="34"/>
    </row>
    <row r="2353" spans="2:2" x14ac:dyDescent="0.3">
      <c r="B2353" s="34"/>
    </row>
    <row r="2354" spans="2:2" x14ac:dyDescent="0.3">
      <c r="B2354" s="34"/>
    </row>
    <row r="2355" spans="2:2" x14ac:dyDescent="0.3">
      <c r="B2355" s="34"/>
    </row>
    <row r="2356" spans="2:2" x14ac:dyDescent="0.3">
      <c r="B2356" s="34"/>
    </row>
    <row r="2357" spans="2:2" x14ac:dyDescent="0.3">
      <c r="B2357" s="34"/>
    </row>
    <row r="2358" spans="2:2" x14ac:dyDescent="0.3">
      <c r="B2358" s="34"/>
    </row>
    <row r="2359" spans="2:2" x14ac:dyDescent="0.3">
      <c r="B2359" s="34"/>
    </row>
    <row r="2360" spans="2:2" x14ac:dyDescent="0.3">
      <c r="B2360" s="34"/>
    </row>
    <row r="2361" spans="2:2" x14ac:dyDescent="0.3">
      <c r="B2361" s="34"/>
    </row>
    <row r="2362" spans="2:2" x14ac:dyDescent="0.3">
      <c r="B2362" s="34"/>
    </row>
    <row r="2363" spans="2:2" x14ac:dyDescent="0.3">
      <c r="B2363" s="34"/>
    </row>
    <row r="2364" spans="2:2" x14ac:dyDescent="0.3">
      <c r="B2364" s="34"/>
    </row>
    <row r="2365" spans="2:2" x14ac:dyDescent="0.3">
      <c r="B2365" s="34"/>
    </row>
    <row r="2366" spans="2:2" x14ac:dyDescent="0.3">
      <c r="B2366" s="34"/>
    </row>
    <row r="2367" spans="2:2" x14ac:dyDescent="0.3">
      <c r="B2367" s="34"/>
    </row>
    <row r="2368" spans="2:2" x14ac:dyDescent="0.3">
      <c r="B2368" s="34"/>
    </row>
    <row r="2369" spans="2:2" x14ac:dyDescent="0.3">
      <c r="B2369" s="34"/>
    </row>
    <row r="2370" spans="2:2" x14ac:dyDescent="0.3">
      <c r="B2370" s="34"/>
    </row>
    <row r="2371" spans="2:2" x14ac:dyDescent="0.3">
      <c r="B2371" s="34"/>
    </row>
    <row r="2372" spans="2:2" x14ac:dyDescent="0.3">
      <c r="B2372" s="34"/>
    </row>
    <row r="2373" spans="2:2" x14ac:dyDescent="0.3">
      <c r="B2373" s="34"/>
    </row>
    <row r="2374" spans="2:2" x14ac:dyDescent="0.3">
      <c r="B2374" s="34"/>
    </row>
    <row r="2375" spans="2:2" x14ac:dyDescent="0.3">
      <c r="B2375" s="34"/>
    </row>
    <row r="2376" spans="2:2" x14ac:dyDescent="0.3">
      <c r="B2376" s="34"/>
    </row>
    <row r="2377" spans="2:2" x14ac:dyDescent="0.3">
      <c r="B2377" s="34"/>
    </row>
    <row r="2378" spans="2:2" x14ac:dyDescent="0.3">
      <c r="B2378" s="34"/>
    </row>
    <row r="2379" spans="2:2" x14ac:dyDescent="0.3">
      <c r="B2379" s="34"/>
    </row>
    <row r="2380" spans="2:2" x14ac:dyDescent="0.3">
      <c r="B2380" s="34"/>
    </row>
    <row r="2381" spans="2:2" x14ac:dyDescent="0.3">
      <c r="B2381" s="34"/>
    </row>
    <row r="2382" spans="2:2" x14ac:dyDescent="0.3">
      <c r="B2382" s="34"/>
    </row>
    <row r="2383" spans="2:2" x14ac:dyDescent="0.3">
      <c r="B2383" s="34"/>
    </row>
    <row r="2384" spans="2:2" x14ac:dyDescent="0.3">
      <c r="B2384" s="34"/>
    </row>
    <row r="2385" spans="2:2" x14ac:dyDescent="0.3">
      <c r="B2385" s="34"/>
    </row>
    <row r="2386" spans="2:2" x14ac:dyDescent="0.3">
      <c r="B2386" s="34"/>
    </row>
    <row r="2387" spans="2:2" x14ac:dyDescent="0.3">
      <c r="B2387" s="34"/>
    </row>
    <row r="2388" spans="2:2" x14ac:dyDescent="0.3">
      <c r="B2388" s="34"/>
    </row>
    <row r="2389" spans="2:2" x14ac:dyDescent="0.3">
      <c r="B2389" s="34"/>
    </row>
    <row r="2390" spans="2:2" x14ac:dyDescent="0.3">
      <c r="B2390" s="34"/>
    </row>
    <row r="2391" spans="2:2" x14ac:dyDescent="0.3">
      <c r="B2391" s="34"/>
    </row>
    <row r="2392" spans="2:2" x14ac:dyDescent="0.3">
      <c r="B2392" s="34"/>
    </row>
    <row r="2393" spans="2:2" x14ac:dyDescent="0.3">
      <c r="B2393" s="34"/>
    </row>
    <row r="2394" spans="2:2" x14ac:dyDescent="0.3">
      <c r="B2394" s="34"/>
    </row>
    <row r="2395" spans="2:2" x14ac:dyDescent="0.3">
      <c r="B2395" s="34"/>
    </row>
    <row r="2396" spans="2:2" x14ac:dyDescent="0.3">
      <c r="B2396" s="34"/>
    </row>
    <row r="2397" spans="2:2" x14ac:dyDescent="0.3">
      <c r="B2397" s="34"/>
    </row>
    <row r="2398" spans="2:2" x14ac:dyDescent="0.3">
      <c r="B2398" s="34"/>
    </row>
    <row r="2399" spans="2:2" x14ac:dyDescent="0.3">
      <c r="B2399" s="34"/>
    </row>
    <row r="2400" spans="2:2" x14ac:dyDescent="0.3">
      <c r="B2400" s="34"/>
    </row>
    <row r="2401" spans="2:2" x14ac:dyDescent="0.3">
      <c r="B2401" s="34"/>
    </row>
    <row r="2402" spans="2:2" x14ac:dyDescent="0.3">
      <c r="B2402" s="34"/>
    </row>
    <row r="2403" spans="2:2" x14ac:dyDescent="0.3">
      <c r="B2403" s="34"/>
    </row>
    <row r="2404" spans="2:2" x14ac:dyDescent="0.3">
      <c r="B2404" s="34"/>
    </row>
    <row r="2405" spans="2:2" x14ac:dyDescent="0.3">
      <c r="B2405" s="34"/>
    </row>
    <row r="2406" spans="2:2" x14ac:dyDescent="0.3">
      <c r="B2406" s="34"/>
    </row>
    <row r="2407" spans="2:2" x14ac:dyDescent="0.3">
      <c r="B2407" s="34"/>
    </row>
    <row r="2408" spans="2:2" x14ac:dyDescent="0.3">
      <c r="B2408" s="34"/>
    </row>
    <row r="2409" spans="2:2" x14ac:dyDescent="0.3">
      <c r="B2409" s="34"/>
    </row>
    <row r="2410" spans="2:2" x14ac:dyDescent="0.3">
      <c r="B2410" s="34"/>
    </row>
    <row r="2411" spans="2:2" x14ac:dyDescent="0.3">
      <c r="B2411" s="34"/>
    </row>
    <row r="2412" spans="2:2" x14ac:dyDescent="0.3">
      <c r="B2412" s="34"/>
    </row>
    <row r="2413" spans="2:2" x14ac:dyDescent="0.3">
      <c r="B2413" s="34"/>
    </row>
    <row r="2414" spans="2:2" x14ac:dyDescent="0.3">
      <c r="B2414" s="34"/>
    </row>
    <row r="2415" spans="2:2" x14ac:dyDescent="0.3">
      <c r="B2415" s="34"/>
    </row>
    <row r="2416" spans="2:2" x14ac:dyDescent="0.3">
      <c r="B2416" s="34"/>
    </row>
    <row r="2417" spans="2:2" x14ac:dyDescent="0.3">
      <c r="B2417" s="34"/>
    </row>
    <row r="2418" spans="2:2" x14ac:dyDescent="0.3">
      <c r="B2418" s="34"/>
    </row>
    <row r="2419" spans="2:2" x14ac:dyDescent="0.3">
      <c r="B2419" s="34"/>
    </row>
    <row r="2420" spans="2:2" x14ac:dyDescent="0.3">
      <c r="B2420" s="34"/>
    </row>
    <row r="2421" spans="2:2" x14ac:dyDescent="0.3">
      <c r="B2421" s="34"/>
    </row>
    <row r="2422" spans="2:2" x14ac:dyDescent="0.3">
      <c r="B2422" s="34"/>
    </row>
    <row r="2423" spans="2:2" x14ac:dyDescent="0.3">
      <c r="B2423" s="34"/>
    </row>
    <row r="2424" spans="2:2" x14ac:dyDescent="0.3">
      <c r="B2424" s="34"/>
    </row>
    <row r="2425" spans="2:2" x14ac:dyDescent="0.3">
      <c r="B2425" s="34"/>
    </row>
    <row r="2426" spans="2:2" x14ac:dyDescent="0.3">
      <c r="B2426" s="34"/>
    </row>
    <row r="2427" spans="2:2" x14ac:dyDescent="0.3">
      <c r="B2427" s="34"/>
    </row>
    <row r="2428" spans="2:2" x14ac:dyDescent="0.3">
      <c r="B2428" s="34"/>
    </row>
    <row r="2429" spans="2:2" x14ac:dyDescent="0.3">
      <c r="B2429" s="34"/>
    </row>
    <row r="2430" spans="2:2" x14ac:dyDescent="0.3">
      <c r="B2430" s="34"/>
    </row>
    <row r="2431" spans="2:2" x14ac:dyDescent="0.3">
      <c r="B2431" s="34"/>
    </row>
    <row r="2432" spans="2:2" x14ac:dyDescent="0.3">
      <c r="B2432" s="34"/>
    </row>
    <row r="2433" spans="2:2" x14ac:dyDescent="0.3">
      <c r="B2433" s="34"/>
    </row>
    <row r="2434" spans="2:2" x14ac:dyDescent="0.3">
      <c r="B2434" s="34"/>
    </row>
    <row r="2435" spans="2:2" x14ac:dyDescent="0.3">
      <c r="B2435" s="34"/>
    </row>
    <row r="2436" spans="2:2" x14ac:dyDescent="0.3">
      <c r="B2436" s="34"/>
    </row>
    <row r="2437" spans="2:2" x14ac:dyDescent="0.3">
      <c r="B2437" s="34"/>
    </row>
    <row r="2438" spans="2:2" x14ac:dyDescent="0.3">
      <c r="B2438" s="34"/>
    </row>
    <row r="2439" spans="2:2" x14ac:dyDescent="0.3">
      <c r="B2439" s="34"/>
    </row>
    <row r="2440" spans="2:2" x14ac:dyDescent="0.3">
      <c r="B2440" s="34"/>
    </row>
    <row r="2441" spans="2:2" x14ac:dyDescent="0.3">
      <c r="B2441" s="34"/>
    </row>
    <row r="2442" spans="2:2" x14ac:dyDescent="0.3">
      <c r="B2442" s="34"/>
    </row>
    <row r="2443" spans="2:2" x14ac:dyDescent="0.3">
      <c r="B2443" s="34"/>
    </row>
    <row r="2444" spans="2:2" x14ac:dyDescent="0.3">
      <c r="B2444" s="34"/>
    </row>
    <row r="2445" spans="2:2" x14ac:dyDescent="0.3">
      <c r="B2445" s="34"/>
    </row>
    <row r="2446" spans="2:2" x14ac:dyDescent="0.3">
      <c r="B2446" s="34"/>
    </row>
    <row r="2447" spans="2:2" x14ac:dyDescent="0.3">
      <c r="B2447" s="34"/>
    </row>
    <row r="2448" spans="2:2" x14ac:dyDescent="0.3">
      <c r="B2448" s="34"/>
    </row>
    <row r="2449" spans="2:2" x14ac:dyDescent="0.3">
      <c r="B2449" s="34"/>
    </row>
    <row r="2450" spans="2:2" x14ac:dyDescent="0.3">
      <c r="B2450" s="34"/>
    </row>
    <row r="2451" spans="2:2" x14ac:dyDescent="0.3">
      <c r="B2451" s="34"/>
    </row>
    <row r="2452" spans="2:2" x14ac:dyDescent="0.3">
      <c r="B2452" s="34"/>
    </row>
    <row r="2453" spans="2:2" x14ac:dyDescent="0.3">
      <c r="B2453" s="34"/>
    </row>
    <row r="2454" spans="2:2" x14ac:dyDescent="0.3">
      <c r="B2454" s="34"/>
    </row>
    <row r="2455" spans="2:2" x14ac:dyDescent="0.3">
      <c r="B2455" s="34"/>
    </row>
    <row r="2456" spans="2:2" x14ac:dyDescent="0.3">
      <c r="B2456" s="34"/>
    </row>
    <row r="2457" spans="2:2" x14ac:dyDescent="0.3">
      <c r="B2457" s="34"/>
    </row>
    <row r="2458" spans="2:2" x14ac:dyDescent="0.3">
      <c r="B2458" s="34"/>
    </row>
    <row r="2459" spans="2:2" x14ac:dyDescent="0.3">
      <c r="B2459" s="34"/>
    </row>
    <row r="2460" spans="2:2" x14ac:dyDescent="0.3">
      <c r="B2460" s="34"/>
    </row>
    <row r="2461" spans="2:2" x14ac:dyDescent="0.3">
      <c r="B2461" s="34"/>
    </row>
    <row r="2462" spans="2:2" x14ac:dyDescent="0.3">
      <c r="B2462" s="34"/>
    </row>
    <row r="2463" spans="2:2" x14ac:dyDescent="0.3">
      <c r="B2463" s="34"/>
    </row>
    <row r="2464" spans="2:2" x14ac:dyDescent="0.3">
      <c r="B2464" s="34"/>
    </row>
    <row r="2465" spans="2:2" x14ac:dyDescent="0.3">
      <c r="B2465" s="34"/>
    </row>
    <row r="2466" spans="2:2" x14ac:dyDescent="0.3">
      <c r="B2466" s="34"/>
    </row>
    <row r="2467" spans="2:2" x14ac:dyDescent="0.3">
      <c r="B2467" s="34"/>
    </row>
    <row r="2468" spans="2:2" x14ac:dyDescent="0.3">
      <c r="B2468" s="34"/>
    </row>
    <row r="2469" spans="2:2" x14ac:dyDescent="0.3">
      <c r="B2469" s="34"/>
    </row>
    <row r="2470" spans="2:2" x14ac:dyDescent="0.3">
      <c r="B2470" s="34"/>
    </row>
    <row r="2471" spans="2:2" x14ac:dyDescent="0.3">
      <c r="B2471" s="34"/>
    </row>
    <row r="2472" spans="2:2" x14ac:dyDescent="0.3">
      <c r="B2472" s="34"/>
    </row>
    <row r="2473" spans="2:2" x14ac:dyDescent="0.3">
      <c r="B2473" s="34"/>
    </row>
    <row r="2474" spans="2:2" x14ac:dyDescent="0.3">
      <c r="B2474" s="34"/>
    </row>
    <row r="2475" spans="2:2" x14ac:dyDescent="0.3">
      <c r="B2475" s="34"/>
    </row>
    <row r="2476" spans="2:2" x14ac:dyDescent="0.3">
      <c r="B2476" s="34"/>
    </row>
    <row r="2477" spans="2:2" x14ac:dyDescent="0.3">
      <c r="B2477" s="34"/>
    </row>
    <row r="2478" spans="2:2" x14ac:dyDescent="0.3">
      <c r="B2478" s="34"/>
    </row>
    <row r="2479" spans="2:2" x14ac:dyDescent="0.3">
      <c r="B2479" s="34"/>
    </row>
    <row r="2480" spans="2:2" x14ac:dyDescent="0.3">
      <c r="B2480" s="34"/>
    </row>
    <row r="2481" spans="2:2" x14ac:dyDescent="0.3">
      <c r="B2481" s="34"/>
    </row>
    <row r="2482" spans="2:2" x14ac:dyDescent="0.3">
      <c r="B2482" s="34"/>
    </row>
    <row r="2483" spans="2:2" x14ac:dyDescent="0.3">
      <c r="B2483" s="34"/>
    </row>
    <row r="2484" spans="2:2" x14ac:dyDescent="0.3">
      <c r="B2484" s="34"/>
    </row>
    <row r="2485" spans="2:2" x14ac:dyDescent="0.3">
      <c r="B2485" s="34"/>
    </row>
    <row r="2486" spans="2:2" x14ac:dyDescent="0.3">
      <c r="B2486" s="34"/>
    </row>
    <row r="2487" spans="2:2" x14ac:dyDescent="0.3">
      <c r="B2487" s="34"/>
    </row>
    <row r="2488" spans="2:2" x14ac:dyDescent="0.3">
      <c r="B2488" s="34"/>
    </row>
    <row r="2489" spans="2:2" x14ac:dyDescent="0.3">
      <c r="B2489" s="34"/>
    </row>
    <row r="2490" spans="2:2" x14ac:dyDescent="0.3">
      <c r="B2490" s="34"/>
    </row>
    <row r="2491" spans="2:2" x14ac:dyDescent="0.3">
      <c r="B2491" s="34"/>
    </row>
    <row r="2492" spans="2:2" x14ac:dyDescent="0.3">
      <c r="B2492" s="34"/>
    </row>
    <row r="2493" spans="2:2" x14ac:dyDescent="0.3">
      <c r="B2493" s="34"/>
    </row>
    <row r="2494" spans="2:2" x14ac:dyDescent="0.3">
      <c r="B2494" s="34"/>
    </row>
    <row r="2495" spans="2:2" x14ac:dyDescent="0.3">
      <c r="B2495" s="34"/>
    </row>
    <row r="2496" spans="2:2" x14ac:dyDescent="0.3">
      <c r="B2496" s="34"/>
    </row>
    <row r="2497" spans="2:2" x14ac:dyDescent="0.3">
      <c r="B2497" s="34"/>
    </row>
    <row r="2498" spans="2:2" x14ac:dyDescent="0.3">
      <c r="B2498" s="34"/>
    </row>
    <row r="2499" spans="2:2" x14ac:dyDescent="0.3">
      <c r="B2499" s="34"/>
    </row>
    <row r="2500" spans="2:2" x14ac:dyDescent="0.3">
      <c r="B2500" s="34"/>
    </row>
    <row r="2501" spans="2:2" x14ac:dyDescent="0.3">
      <c r="B2501" s="34"/>
    </row>
    <row r="2502" spans="2:2" x14ac:dyDescent="0.3">
      <c r="B2502" s="34"/>
    </row>
    <row r="2503" spans="2:2" x14ac:dyDescent="0.3">
      <c r="B2503" s="34"/>
    </row>
    <row r="2504" spans="2:2" x14ac:dyDescent="0.3">
      <c r="B2504" s="34"/>
    </row>
    <row r="2505" spans="2:2" x14ac:dyDescent="0.3">
      <c r="B2505" s="34"/>
    </row>
    <row r="2506" spans="2:2" x14ac:dyDescent="0.3">
      <c r="B2506" s="34"/>
    </row>
    <row r="2507" spans="2:2" x14ac:dyDescent="0.3">
      <c r="B2507" s="34"/>
    </row>
    <row r="2508" spans="2:2" x14ac:dyDescent="0.3">
      <c r="B2508" s="34"/>
    </row>
    <row r="2509" spans="2:2" x14ac:dyDescent="0.3">
      <c r="B2509" s="34"/>
    </row>
    <row r="2510" spans="2:2" x14ac:dyDescent="0.3">
      <c r="B2510" s="34"/>
    </row>
    <row r="2511" spans="2:2" x14ac:dyDescent="0.3">
      <c r="B2511" s="34"/>
    </row>
    <row r="2512" spans="2:2" x14ac:dyDescent="0.3">
      <c r="B2512" s="34"/>
    </row>
    <row r="2513" spans="2:2" x14ac:dyDescent="0.3">
      <c r="B2513" s="34"/>
    </row>
    <row r="2514" spans="2:2" x14ac:dyDescent="0.3">
      <c r="B2514" s="34"/>
    </row>
    <row r="2515" spans="2:2" x14ac:dyDescent="0.3">
      <c r="B2515" s="34"/>
    </row>
    <row r="2516" spans="2:2" x14ac:dyDescent="0.3">
      <c r="B2516" s="34"/>
    </row>
    <row r="2517" spans="2:2" x14ac:dyDescent="0.3">
      <c r="B2517" s="34"/>
    </row>
    <row r="2518" spans="2:2" x14ac:dyDescent="0.3">
      <c r="B2518" s="34"/>
    </row>
    <row r="2519" spans="2:2" x14ac:dyDescent="0.3">
      <c r="B2519" s="34"/>
    </row>
    <row r="2520" spans="2:2" x14ac:dyDescent="0.3">
      <c r="B2520" s="34"/>
    </row>
    <row r="2521" spans="2:2" x14ac:dyDescent="0.3">
      <c r="B2521" s="34"/>
    </row>
    <row r="2522" spans="2:2" x14ac:dyDescent="0.3">
      <c r="B2522" s="34"/>
    </row>
    <row r="2523" spans="2:2" x14ac:dyDescent="0.3">
      <c r="B2523" s="34"/>
    </row>
    <row r="2524" spans="2:2" x14ac:dyDescent="0.3">
      <c r="B2524" s="34"/>
    </row>
    <row r="2525" spans="2:2" x14ac:dyDescent="0.3">
      <c r="B2525" s="34"/>
    </row>
    <row r="2526" spans="2:2" x14ac:dyDescent="0.3">
      <c r="B2526" s="34"/>
    </row>
    <row r="2527" spans="2:2" x14ac:dyDescent="0.3">
      <c r="B2527" s="34"/>
    </row>
    <row r="2528" spans="2:2" x14ac:dyDescent="0.3">
      <c r="B2528" s="34"/>
    </row>
    <row r="2529" spans="2:2" x14ac:dyDescent="0.3">
      <c r="B2529" s="34"/>
    </row>
    <row r="2530" spans="2:2" x14ac:dyDescent="0.3">
      <c r="B2530" s="34"/>
    </row>
    <row r="2531" spans="2:2" x14ac:dyDescent="0.3">
      <c r="B2531" s="34"/>
    </row>
    <row r="2532" spans="2:2" x14ac:dyDescent="0.3">
      <c r="B2532" s="34"/>
    </row>
    <row r="2533" spans="2:2" x14ac:dyDescent="0.3">
      <c r="B2533" s="34"/>
    </row>
    <row r="2534" spans="2:2" x14ac:dyDescent="0.3">
      <c r="B2534" s="34"/>
    </row>
    <row r="2535" spans="2:2" x14ac:dyDescent="0.3">
      <c r="B2535" s="34"/>
    </row>
    <row r="2536" spans="2:2" x14ac:dyDescent="0.3">
      <c r="B2536" s="34"/>
    </row>
    <row r="2537" spans="2:2" x14ac:dyDescent="0.3">
      <c r="B2537" s="34"/>
    </row>
    <row r="2538" spans="2:2" x14ac:dyDescent="0.3">
      <c r="B2538" s="34"/>
    </row>
    <row r="2539" spans="2:2" x14ac:dyDescent="0.3">
      <c r="B2539" s="34"/>
    </row>
    <row r="2540" spans="2:2" x14ac:dyDescent="0.3">
      <c r="B2540" s="34"/>
    </row>
    <row r="2541" spans="2:2" x14ac:dyDescent="0.3">
      <c r="B2541" s="34"/>
    </row>
    <row r="2542" spans="2:2" x14ac:dyDescent="0.3">
      <c r="B2542" s="34"/>
    </row>
    <row r="2543" spans="2:2" x14ac:dyDescent="0.3">
      <c r="B2543" s="34"/>
    </row>
    <row r="2544" spans="2:2" x14ac:dyDescent="0.3">
      <c r="B2544" s="34"/>
    </row>
    <row r="2545" spans="2:2" x14ac:dyDescent="0.3">
      <c r="B2545" s="34"/>
    </row>
    <row r="2546" spans="2:2" x14ac:dyDescent="0.3">
      <c r="B2546" s="34"/>
    </row>
    <row r="2547" spans="2:2" x14ac:dyDescent="0.3">
      <c r="B2547" s="34"/>
    </row>
    <row r="2548" spans="2:2" x14ac:dyDescent="0.3">
      <c r="B2548" s="34"/>
    </row>
    <row r="2549" spans="2:2" x14ac:dyDescent="0.3">
      <c r="B2549" s="34"/>
    </row>
    <row r="2550" spans="2:2" x14ac:dyDescent="0.3">
      <c r="B2550" s="34"/>
    </row>
    <row r="2551" spans="2:2" x14ac:dyDescent="0.3">
      <c r="B2551" s="34"/>
    </row>
    <row r="2552" spans="2:2" x14ac:dyDescent="0.3">
      <c r="B2552" s="34"/>
    </row>
    <row r="2553" spans="2:2" x14ac:dyDescent="0.3">
      <c r="B2553" s="34"/>
    </row>
    <row r="2554" spans="2:2" x14ac:dyDescent="0.3">
      <c r="B2554" s="34"/>
    </row>
    <row r="2555" spans="2:2" x14ac:dyDescent="0.3">
      <c r="B2555" s="34"/>
    </row>
    <row r="2556" spans="2:2" x14ac:dyDescent="0.3">
      <c r="B2556" s="34"/>
    </row>
    <row r="2557" spans="2:2" x14ac:dyDescent="0.3">
      <c r="B2557" s="34"/>
    </row>
    <row r="2558" spans="2:2" x14ac:dyDescent="0.3">
      <c r="B2558" s="34"/>
    </row>
    <row r="2559" spans="2:2" x14ac:dyDescent="0.3">
      <c r="B2559" s="34"/>
    </row>
    <row r="2560" spans="2:2" x14ac:dyDescent="0.3">
      <c r="B2560" s="34"/>
    </row>
    <row r="2561" spans="2:2" x14ac:dyDescent="0.3">
      <c r="B2561" s="34"/>
    </row>
    <row r="2562" spans="2:2" x14ac:dyDescent="0.3">
      <c r="B2562" s="34"/>
    </row>
    <row r="2563" spans="2:2" x14ac:dyDescent="0.3">
      <c r="B2563" s="34"/>
    </row>
    <row r="2564" spans="2:2" x14ac:dyDescent="0.3">
      <c r="B2564" s="34"/>
    </row>
    <row r="2565" spans="2:2" x14ac:dyDescent="0.3">
      <c r="B2565" s="34"/>
    </row>
    <row r="2566" spans="2:2" x14ac:dyDescent="0.3">
      <c r="B2566" s="34"/>
    </row>
    <row r="2567" spans="2:2" x14ac:dyDescent="0.3">
      <c r="B2567" s="34"/>
    </row>
    <row r="2568" spans="2:2" x14ac:dyDescent="0.3">
      <c r="B2568" s="34"/>
    </row>
    <row r="2569" spans="2:2" x14ac:dyDescent="0.3">
      <c r="B2569" s="34"/>
    </row>
    <row r="2570" spans="2:2" x14ac:dyDescent="0.3">
      <c r="B2570" s="34"/>
    </row>
    <row r="2571" spans="2:2" x14ac:dyDescent="0.3">
      <c r="B2571" s="34"/>
    </row>
    <row r="2572" spans="2:2" x14ac:dyDescent="0.3">
      <c r="B2572" s="34"/>
    </row>
    <row r="2573" spans="2:2" x14ac:dyDescent="0.3">
      <c r="B2573" s="34"/>
    </row>
    <row r="2574" spans="2:2" x14ac:dyDescent="0.3">
      <c r="B2574" s="34"/>
    </row>
    <row r="2575" spans="2:2" x14ac:dyDescent="0.3">
      <c r="B2575" s="34"/>
    </row>
    <row r="2576" spans="2:2" x14ac:dyDescent="0.3">
      <c r="B2576" s="34"/>
    </row>
    <row r="2577" spans="2:2" x14ac:dyDescent="0.3">
      <c r="B2577" s="34"/>
    </row>
    <row r="2578" spans="2:2" x14ac:dyDescent="0.3">
      <c r="B2578" s="34"/>
    </row>
    <row r="2579" spans="2:2" x14ac:dyDescent="0.3">
      <c r="B2579" s="34"/>
    </row>
    <row r="2580" spans="2:2" x14ac:dyDescent="0.3">
      <c r="B2580" s="34"/>
    </row>
    <row r="2581" spans="2:2" x14ac:dyDescent="0.3">
      <c r="B2581" s="34"/>
    </row>
    <row r="2582" spans="2:2" x14ac:dyDescent="0.3">
      <c r="B2582" s="34"/>
    </row>
    <row r="2583" spans="2:2" x14ac:dyDescent="0.3">
      <c r="B2583" s="34"/>
    </row>
    <row r="2584" spans="2:2" x14ac:dyDescent="0.3">
      <c r="B2584" s="34"/>
    </row>
    <row r="2585" spans="2:2" x14ac:dyDescent="0.3">
      <c r="B2585" s="34"/>
    </row>
    <row r="2586" spans="2:2" x14ac:dyDescent="0.3">
      <c r="B2586" s="34"/>
    </row>
    <row r="2587" spans="2:2" x14ac:dyDescent="0.3">
      <c r="B2587" s="34"/>
    </row>
    <row r="2588" spans="2:2" x14ac:dyDescent="0.3">
      <c r="B2588" s="34"/>
    </row>
    <row r="2589" spans="2:2" x14ac:dyDescent="0.3">
      <c r="B2589" s="34"/>
    </row>
    <row r="2590" spans="2:2" x14ac:dyDescent="0.3">
      <c r="B2590" s="34"/>
    </row>
    <row r="2591" spans="2:2" x14ac:dyDescent="0.3">
      <c r="B2591" s="34"/>
    </row>
    <row r="2592" spans="2:2" x14ac:dyDescent="0.3">
      <c r="B2592" s="34"/>
    </row>
    <row r="2593" spans="2:2" x14ac:dyDescent="0.3">
      <c r="B2593" s="34"/>
    </row>
    <row r="2594" spans="2:2" x14ac:dyDescent="0.3">
      <c r="B2594" s="34"/>
    </row>
    <row r="2595" spans="2:2" x14ac:dyDescent="0.3">
      <c r="B2595" s="34"/>
    </row>
    <row r="2596" spans="2:2" x14ac:dyDescent="0.3">
      <c r="B2596" s="34"/>
    </row>
    <row r="2597" spans="2:2" x14ac:dyDescent="0.3">
      <c r="B2597" s="34"/>
    </row>
    <row r="2598" spans="2:2" x14ac:dyDescent="0.3">
      <c r="B2598" s="34"/>
    </row>
    <row r="2599" spans="2:2" x14ac:dyDescent="0.3">
      <c r="B2599" s="34"/>
    </row>
    <row r="2600" spans="2:2" x14ac:dyDescent="0.3">
      <c r="B2600" s="34"/>
    </row>
    <row r="2601" spans="2:2" x14ac:dyDescent="0.3">
      <c r="B2601" s="34"/>
    </row>
    <row r="2602" spans="2:2" x14ac:dyDescent="0.3">
      <c r="B2602" s="34"/>
    </row>
    <row r="2603" spans="2:2" x14ac:dyDescent="0.3">
      <c r="B2603" s="34"/>
    </row>
    <row r="2604" spans="2:2" x14ac:dyDescent="0.3">
      <c r="B2604" s="34"/>
    </row>
    <row r="2605" spans="2:2" x14ac:dyDescent="0.3">
      <c r="B2605" s="34"/>
    </row>
    <row r="2606" spans="2:2" x14ac:dyDescent="0.3">
      <c r="B2606" s="34"/>
    </row>
    <row r="2607" spans="2:2" x14ac:dyDescent="0.3">
      <c r="B2607" s="34"/>
    </row>
    <row r="2608" spans="2:2" x14ac:dyDescent="0.3">
      <c r="B2608" s="34"/>
    </row>
    <row r="2609" spans="2:2" x14ac:dyDescent="0.3">
      <c r="B2609" s="34"/>
    </row>
    <row r="2610" spans="2:2" x14ac:dyDescent="0.3">
      <c r="B2610" s="34"/>
    </row>
    <row r="2611" spans="2:2" x14ac:dyDescent="0.3">
      <c r="B2611" s="34"/>
    </row>
    <row r="2612" spans="2:2" x14ac:dyDescent="0.3">
      <c r="B2612" s="34"/>
    </row>
    <row r="2613" spans="2:2" x14ac:dyDescent="0.3">
      <c r="B2613" s="34"/>
    </row>
    <row r="2614" spans="2:2" x14ac:dyDescent="0.3">
      <c r="B2614" s="34"/>
    </row>
    <row r="2615" spans="2:2" x14ac:dyDescent="0.3">
      <c r="B2615" s="34"/>
    </row>
    <row r="2616" spans="2:2" x14ac:dyDescent="0.3">
      <c r="B2616" s="34"/>
    </row>
    <row r="2617" spans="2:2" x14ac:dyDescent="0.3">
      <c r="B2617" s="34"/>
    </row>
    <row r="2618" spans="2:2" x14ac:dyDescent="0.3">
      <c r="B2618" s="34"/>
    </row>
    <row r="2619" spans="2:2" x14ac:dyDescent="0.3">
      <c r="B2619" s="34"/>
    </row>
    <row r="2620" spans="2:2" x14ac:dyDescent="0.3">
      <c r="B2620" s="34"/>
    </row>
    <row r="2621" spans="2:2" x14ac:dyDescent="0.3">
      <c r="B2621" s="34"/>
    </row>
    <row r="2622" spans="2:2" x14ac:dyDescent="0.3">
      <c r="B2622" s="34"/>
    </row>
    <row r="2623" spans="2:2" x14ac:dyDescent="0.3">
      <c r="B2623" s="34"/>
    </row>
    <row r="2624" spans="2:2" x14ac:dyDescent="0.3">
      <c r="B2624" s="34"/>
    </row>
    <row r="2625" spans="2:2" x14ac:dyDescent="0.3">
      <c r="B2625" s="34"/>
    </row>
    <row r="2626" spans="2:2" x14ac:dyDescent="0.3">
      <c r="B2626" s="34"/>
    </row>
    <row r="2627" spans="2:2" x14ac:dyDescent="0.3">
      <c r="B2627" s="34"/>
    </row>
    <row r="2628" spans="2:2" x14ac:dyDescent="0.3">
      <c r="B2628" s="34"/>
    </row>
    <row r="2629" spans="2:2" x14ac:dyDescent="0.3">
      <c r="B2629" s="34"/>
    </row>
    <row r="2630" spans="2:2" x14ac:dyDescent="0.3">
      <c r="B2630" s="34"/>
    </row>
    <row r="2631" spans="2:2" x14ac:dyDescent="0.3">
      <c r="B2631" s="34"/>
    </row>
    <row r="2632" spans="2:2" x14ac:dyDescent="0.3">
      <c r="B2632" s="34"/>
    </row>
    <row r="2633" spans="2:2" x14ac:dyDescent="0.3">
      <c r="B2633" s="34"/>
    </row>
    <row r="2634" spans="2:2" x14ac:dyDescent="0.3">
      <c r="B2634" s="34"/>
    </row>
    <row r="2635" spans="2:2" x14ac:dyDescent="0.3">
      <c r="B2635" s="34"/>
    </row>
    <row r="2636" spans="2:2" x14ac:dyDescent="0.3">
      <c r="B2636" s="34"/>
    </row>
    <row r="2637" spans="2:2" x14ac:dyDescent="0.3">
      <c r="B2637" s="34"/>
    </row>
    <row r="2638" spans="2:2" x14ac:dyDescent="0.3">
      <c r="B2638" s="34"/>
    </row>
    <row r="2639" spans="2:2" x14ac:dyDescent="0.3">
      <c r="B2639" s="34"/>
    </row>
    <row r="2640" spans="2:2" x14ac:dyDescent="0.3">
      <c r="B2640" s="34"/>
    </row>
    <row r="2641" spans="2:2" x14ac:dyDescent="0.3">
      <c r="B2641" s="34"/>
    </row>
    <row r="2642" spans="2:2" x14ac:dyDescent="0.3">
      <c r="B2642" s="34"/>
    </row>
    <row r="2643" spans="2:2" x14ac:dyDescent="0.3">
      <c r="B2643" s="34"/>
    </row>
    <row r="2644" spans="2:2" x14ac:dyDescent="0.3">
      <c r="B2644" s="34"/>
    </row>
    <row r="2645" spans="2:2" x14ac:dyDescent="0.3">
      <c r="B2645" s="34"/>
    </row>
    <row r="2646" spans="2:2" x14ac:dyDescent="0.3">
      <c r="B2646" s="34"/>
    </row>
    <row r="2647" spans="2:2" x14ac:dyDescent="0.3">
      <c r="B2647" s="34"/>
    </row>
    <row r="2648" spans="2:2" x14ac:dyDescent="0.3">
      <c r="B2648" s="34"/>
    </row>
    <row r="2649" spans="2:2" x14ac:dyDescent="0.3">
      <c r="B2649" s="34"/>
    </row>
    <row r="2650" spans="2:2" x14ac:dyDescent="0.3">
      <c r="B2650" s="34"/>
    </row>
    <row r="2651" spans="2:2" x14ac:dyDescent="0.3">
      <c r="B2651" s="34"/>
    </row>
    <row r="2652" spans="2:2" x14ac:dyDescent="0.3">
      <c r="B2652" s="34"/>
    </row>
    <row r="2653" spans="2:2" x14ac:dyDescent="0.3">
      <c r="B2653" s="34"/>
    </row>
    <row r="2654" spans="2:2" x14ac:dyDescent="0.3">
      <c r="B2654" s="34"/>
    </row>
    <row r="2655" spans="2:2" x14ac:dyDescent="0.3">
      <c r="B2655" s="34"/>
    </row>
    <row r="2656" spans="2:2" x14ac:dyDescent="0.3">
      <c r="B2656" s="34"/>
    </row>
    <row r="2657" spans="2:2" x14ac:dyDescent="0.3">
      <c r="B2657" s="34"/>
    </row>
    <row r="2658" spans="2:2" x14ac:dyDescent="0.3">
      <c r="B2658" s="34"/>
    </row>
    <row r="2659" spans="2:2" x14ac:dyDescent="0.3">
      <c r="B2659" s="34"/>
    </row>
    <row r="2660" spans="2:2" x14ac:dyDescent="0.3">
      <c r="B2660" s="34"/>
    </row>
    <row r="2661" spans="2:2" x14ac:dyDescent="0.3">
      <c r="B2661" s="34"/>
    </row>
    <row r="2662" spans="2:2" x14ac:dyDescent="0.3">
      <c r="B2662" s="34"/>
    </row>
    <row r="2663" spans="2:2" x14ac:dyDescent="0.3">
      <c r="B2663" s="34"/>
    </row>
    <row r="2664" spans="2:2" x14ac:dyDescent="0.3">
      <c r="B2664" s="34"/>
    </row>
    <row r="2665" spans="2:2" x14ac:dyDescent="0.3">
      <c r="B2665" s="34"/>
    </row>
    <row r="2666" spans="2:2" x14ac:dyDescent="0.3">
      <c r="B2666" s="34"/>
    </row>
    <row r="2667" spans="2:2" x14ac:dyDescent="0.3">
      <c r="B2667" s="34"/>
    </row>
    <row r="2668" spans="2:2" x14ac:dyDescent="0.3">
      <c r="B2668" s="34"/>
    </row>
    <row r="2669" spans="2:2" x14ac:dyDescent="0.3">
      <c r="B2669" s="34"/>
    </row>
    <row r="2670" spans="2:2" x14ac:dyDescent="0.3">
      <c r="B2670" s="34"/>
    </row>
    <row r="2671" spans="2:2" x14ac:dyDescent="0.3">
      <c r="B2671" s="34"/>
    </row>
    <row r="2672" spans="2:2" x14ac:dyDescent="0.3">
      <c r="B2672" s="34"/>
    </row>
    <row r="2673" spans="2:2" x14ac:dyDescent="0.3">
      <c r="B2673" s="34"/>
    </row>
    <row r="2674" spans="2:2" x14ac:dyDescent="0.3">
      <c r="B2674" s="34"/>
    </row>
    <row r="2675" spans="2:2" x14ac:dyDescent="0.3">
      <c r="B2675" s="34"/>
    </row>
    <row r="2676" spans="2:2" x14ac:dyDescent="0.3">
      <c r="B2676" s="34"/>
    </row>
    <row r="2677" spans="2:2" x14ac:dyDescent="0.3">
      <c r="B2677" s="34"/>
    </row>
    <row r="2678" spans="2:2" x14ac:dyDescent="0.3">
      <c r="B2678" s="34"/>
    </row>
    <row r="2679" spans="2:2" x14ac:dyDescent="0.3">
      <c r="B2679" s="34"/>
    </row>
    <row r="2680" spans="2:2" x14ac:dyDescent="0.3">
      <c r="B2680" s="34"/>
    </row>
    <row r="2681" spans="2:2" x14ac:dyDescent="0.3">
      <c r="B2681" s="34"/>
    </row>
    <row r="2682" spans="2:2" x14ac:dyDescent="0.3">
      <c r="B2682" s="34"/>
    </row>
    <row r="2683" spans="2:2" x14ac:dyDescent="0.3">
      <c r="B2683" s="34"/>
    </row>
    <row r="2684" spans="2:2" x14ac:dyDescent="0.3">
      <c r="B2684" s="34"/>
    </row>
    <row r="2685" spans="2:2" x14ac:dyDescent="0.3">
      <c r="B2685" s="34"/>
    </row>
    <row r="2686" spans="2:2" x14ac:dyDescent="0.3">
      <c r="B2686" s="34"/>
    </row>
    <row r="2687" spans="2:2" x14ac:dyDescent="0.3">
      <c r="B2687" s="34"/>
    </row>
    <row r="2688" spans="2:2" x14ac:dyDescent="0.3">
      <c r="B2688" s="34"/>
    </row>
    <row r="2689" spans="2:2" x14ac:dyDescent="0.3">
      <c r="B2689" s="34"/>
    </row>
    <row r="2690" spans="2:2" x14ac:dyDescent="0.3">
      <c r="B2690" s="34"/>
    </row>
    <row r="2691" spans="2:2" x14ac:dyDescent="0.3">
      <c r="B2691" s="34"/>
    </row>
    <row r="2692" spans="2:2" x14ac:dyDescent="0.3">
      <c r="B2692" s="34"/>
    </row>
    <row r="2693" spans="2:2" x14ac:dyDescent="0.3">
      <c r="B2693" s="34"/>
    </row>
    <row r="2694" spans="2:2" x14ac:dyDescent="0.3">
      <c r="B2694" s="34"/>
    </row>
    <row r="2695" spans="2:2" x14ac:dyDescent="0.3">
      <c r="B2695" s="34"/>
    </row>
    <row r="2696" spans="2:2" x14ac:dyDescent="0.3">
      <c r="B2696" s="34"/>
    </row>
    <row r="2697" spans="2:2" x14ac:dyDescent="0.3">
      <c r="B2697" s="34"/>
    </row>
    <row r="2698" spans="2:2" x14ac:dyDescent="0.3">
      <c r="B2698" s="34"/>
    </row>
    <row r="2699" spans="2:2" x14ac:dyDescent="0.3">
      <c r="B2699" s="34"/>
    </row>
    <row r="2700" spans="2:2" x14ac:dyDescent="0.3">
      <c r="B2700" s="34"/>
    </row>
    <row r="2701" spans="2:2" x14ac:dyDescent="0.3">
      <c r="B2701" s="34"/>
    </row>
    <row r="2702" spans="2:2" x14ac:dyDescent="0.3">
      <c r="B2702" s="34"/>
    </row>
    <row r="2703" spans="2:2" x14ac:dyDescent="0.3">
      <c r="B2703" s="34"/>
    </row>
    <row r="2704" spans="2:2" x14ac:dyDescent="0.3">
      <c r="B2704" s="34"/>
    </row>
    <row r="2705" spans="2:2" x14ac:dyDescent="0.3">
      <c r="B2705" s="34"/>
    </row>
    <row r="2706" spans="2:2" x14ac:dyDescent="0.3">
      <c r="B2706" s="34"/>
    </row>
    <row r="2707" spans="2:2" x14ac:dyDescent="0.3">
      <c r="B2707" s="34"/>
    </row>
    <row r="2708" spans="2:2" x14ac:dyDescent="0.3">
      <c r="B2708" s="34"/>
    </row>
    <row r="2709" spans="2:2" x14ac:dyDescent="0.3">
      <c r="B2709" s="34"/>
    </row>
    <row r="2710" spans="2:2" x14ac:dyDescent="0.3">
      <c r="B2710" s="34"/>
    </row>
    <row r="2711" spans="2:2" x14ac:dyDescent="0.3">
      <c r="B2711" s="34"/>
    </row>
    <row r="2712" spans="2:2" x14ac:dyDescent="0.3">
      <c r="B2712" s="34"/>
    </row>
    <row r="2713" spans="2:2" x14ac:dyDescent="0.3">
      <c r="B2713" s="34"/>
    </row>
    <row r="2714" spans="2:2" x14ac:dyDescent="0.3">
      <c r="B2714" s="34"/>
    </row>
    <row r="2715" spans="2:2" x14ac:dyDescent="0.3">
      <c r="B2715" s="34"/>
    </row>
    <row r="2716" spans="2:2" x14ac:dyDescent="0.3">
      <c r="B2716" s="34"/>
    </row>
    <row r="2717" spans="2:2" x14ac:dyDescent="0.3">
      <c r="B2717" s="34"/>
    </row>
    <row r="2718" spans="2:2" x14ac:dyDescent="0.3">
      <c r="B2718" s="34"/>
    </row>
    <row r="2719" spans="2:2" x14ac:dyDescent="0.3">
      <c r="B2719" s="34"/>
    </row>
    <row r="2720" spans="2:2" x14ac:dyDescent="0.3">
      <c r="B2720" s="34"/>
    </row>
    <row r="2721" spans="2:2" x14ac:dyDescent="0.3">
      <c r="B2721" s="34"/>
    </row>
    <row r="2722" spans="2:2" x14ac:dyDescent="0.3">
      <c r="B2722" s="34"/>
    </row>
    <row r="2723" spans="2:2" x14ac:dyDescent="0.3">
      <c r="B2723" s="34"/>
    </row>
    <row r="2724" spans="2:2" x14ac:dyDescent="0.3">
      <c r="B2724" s="34"/>
    </row>
    <row r="2725" spans="2:2" x14ac:dyDescent="0.3">
      <c r="B2725" s="34"/>
    </row>
    <row r="2726" spans="2:2" x14ac:dyDescent="0.3">
      <c r="B2726" s="34"/>
    </row>
    <row r="2727" spans="2:2" x14ac:dyDescent="0.3">
      <c r="B2727" s="34"/>
    </row>
    <row r="2728" spans="2:2" x14ac:dyDescent="0.3">
      <c r="B2728" s="34"/>
    </row>
    <row r="2729" spans="2:2" x14ac:dyDescent="0.3">
      <c r="B2729" s="34"/>
    </row>
    <row r="2730" spans="2:2" x14ac:dyDescent="0.3">
      <c r="B2730" s="34"/>
    </row>
    <row r="2731" spans="2:2" x14ac:dyDescent="0.3">
      <c r="B2731" s="34"/>
    </row>
    <row r="2732" spans="2:2" x14ac:dyDescent="0.3">
      <c r="B2732" s="34"/>
    </row>
    <row r="2733" spans="2:2" x14ac:dyDescent="0.3">
      <c r="B2733" s="34"/>
    </row>
    <row r="2734" spans="2:2" x14ac:dyDescent="0.3">
      <c r="B2734" s="34"/>
    </row>
    <row r="2735" spans="2:2" x14ac:dyDescent="0.3">
      <c r="B2735" s="34"/>
    </row>
    <row r="2736" spans="2:2" x14ac:dyDescent="0.3">
      <c r="B2736" s="34"/>
    </row>
    <row r="2737" spans="2:2" x14ac:dyDescent="0.3">
      <c r="B2737" s="34"/>
    </row>
    <row r="2738" spans="2:2" x14ac:dyDescent="0.3">
      <c r="B2738" s="34"/>
    </row>
    <row r="2739" spans="2:2" x14ac:dyDescent="0.3">
      <c r="B2739" s="34"/>
    </row>
    <row r="2740" spans="2:2" x14ac:dyDescent="0.3">
      <c r="B2740" s="34"/>
    </row>
    <row r="2741" spans="2:2" x14ac:dyDescent="0.3">
      <c r="B2741" s="34"/>
    </row>
    <row r="2742" spans="2:2" x14ac:dyDescent="0.3">
      <c r="B2742" s="34"/>
    </row>
    <row r="2743" spans="2:2" x14ac:dyDescent="0.3">
      <c r="B2743" s="34"/>
    </row>
    <row r="2744" spans="2:2" x14ac:dyDescent="0.3">
      <c r="B2744" s="34"/>
    </row>
    <row r="2745" spans="2:2" x14ac:dyDescent="0.3">
      <c r="B2745" s="34"/>
    </row>
    <row r="2746" spans="2:2" x14ac:dyDescent="0.3">
      <c r="B2746" s="34"/>
    </row>
    <row r="2747" spans="2:2" x14ac:dyDescent="0.3">
      <c r="B2747" s="34"/>
    </row>
    <row r="2748" spans="2:2" x14ac:dyDescent="0.3">
      <c r="B2748" s="34"/>
    </row>
    <row r="2749" spans="2:2" x14ac:dyDescent="0.3">
      <c r="B2749" s="34"/>
    </row>
    <row r="2750" spans="2:2" x14ac:dyDescent="0.3">
      <c r="B2750" s="34"/>
    </row>
    <row r="2751" spans="2:2" x14ac:dyDescent="0.3">
      <c r="B2751" s="34"/>
    </row>
    <row r="2752" spans="2:2" x14ac:dyDescent="0.3">
      <c r="B2752" s="34"/>
    </row>
    <row r="2753" spans="2:2" x14ac:dyDescent="0.3">
      <c r="B2753" s="34"/>
    </row>
    <row r="2754" spans="2:2" x14ac:dyDescent="0.3">
      <c r="B2754" s="34"/>
    </row>
    <row r="2755" spans="2:2" x14ac:dyDescent="0.3">
      <c r="B2755" s="34"/>
    </row>
    <row r="2756" spans="2:2" x14ac:dyDescent="0.3">
      <c r="B2756" s="34"/>
    </row>
    <row r="2757" spans="2:2" x14ac:dyDescent="0.3">
      <c r="B2757" s="34"/>
    </row>
    <row r="2758" spans="2:2" x14ac:dyDescent="0.3">
      <c r="B2758" s="34"/>
    </row>
    <row r="2759" spans="2:2" x14ac:dyDescent="0.3">
      <c r="B2759" s="34"/>
    </row>
    <row r="2760" spans="2:2" x14ac:dyDescent="0.3">
      <c r="B2760" s="34"/>
    </row>
    <row r="2761" spans="2:2" x14ac:dyDescent="0.3">
      <c r="B2761" s="34"/>
    </row>
    <row r="2762" spans="2:2" x14ac:dyDescent="0.3">
      <c r="B2762" s="34"/>
    </row>
    <row r="2763" spans="2:2" x14ac:dyDescent="0.3">
      <c r="B2763" s="34"/>
    </row>
    <row r="2764" spans="2:2" x14ac:dyDescent="0.3">
      <c r="B2764" s="34"/>
    </row>
    <row r="2765" spans="2:2" x14ac:dyDescent="0.3">
      <c r="B2765" s="34"/>
    </row>
    <row r="2766" spans="2:2" x14ac:dyDescent="0.3">
      <c r="B2766" s="34"/>
    </row>
    <row r="2767" spans="2:2" x14ac:dyDescent="0.3">
      <c r="B2767" s="34"/>
    </row>
    <row r="2768" spans="2:2" x14ac:dyDescent="0.3">
      <c r="B2768" s="34"/>
    </row>
    <row r="2769" spans="2:2" x14ac:dyDescent="0.3">
      <c r="B2769" s="34"/>
    </row>
    <row r="2770" spans="2:2" x14ac:dyDescent="0.3">
      <c r="B2770" s="34"/>
    </row>
    <row r="2771" spans="2:2" x14ac:dyDescent="0.3">
      <c r="B2771" s="34"/>
    </row>
    <row r="2772" spans="2:2" x14ac:dyDescent="0.3">
      <c r="B2772" s="34"/>
    </row>
    <row r="2773" spans="2:2" x14ac:dyDescent="0.3">
      <c r="B2773" s="34"/>
    </row>
    <row r="2774" spans="2:2" x14ac:dyDescent="0.3">
      <c r="B2774" s="34"/>
    </row>
    <row r="2775" spans="2:2" x14ac:dyDescent="0.3">
      <c r="B2775" s="34"/>
    </row>
    <row r="2776" spans="2:2" x14ac:dyDescent="0.3">
      <c r="B2776" s="34"/>
    </row>
    <row r="2777" spans="2:2" x14ac:dyDescent="0.3">
      <c r="B2777" s="34"/>
    </row>
    <row r="2778" spans="2:2" x14ac:dyDescent="0.3">
      <c r="B2778" s="34"/>
    </row>
    <row r="2779" spans="2:2" x14ac:dyDescent="0.3">
      <c r="B2779" s="34"/>
    </row>
    <row r="2780" spans="2:2" x14ac:dyDescent="0.3">
      <c r="B2780" s="34"/>
    </row>
    <row r="2781" spans="2:2" x14ac:dyDescent="0.3">
      <c r="B2781" s="34"/>
    </row>
    <row r="2782" spans="2:2" x14ac:dyDescent="0.3">
      <c r="B2782" s="34"/>
    </row>
    <row r="2783" spans="2:2" x14ac:dyDescent="0.3">
      <c r="B2783" s="34"/>
    </row>
    <row r="2784" spans="2:2" x14ac:dyDescent="0.3">
      <c r="B2784" s="34"/>
    </row>
    <row r="2785" spans="2:2" x14ac:dyDescent="0.3">
      <c r="B2785" s="34"/>
    </row>
    <row r="2786" spans="2:2" x14ac:dyDescent="0.3">
      <c r="B2786" s="34"/>
    </row>
    <row r="2787" spans="2:2" x14ac:dyDescent="0.3">
      <c r="B2787" s="34"/>
    </row>
    <row r="2788" spans="2:2" x14ac:dyDescent="0.3">
      <c r="B2788" s="34"/>
    </row>
    <row r="2789" spans="2:2" x14ac:dyDescent="0.3">
      <c r="B2789" s="34"/>
    </row>
    <row r="2790" spans="2:2" x14ac:dyDescent="0.3">
      <c r="B2790" s="34"/>
    </row>
    <row r="2791" spans="2:2" x14ac:dyDescent="0.3">
      <c r="B2791" s="34"/>
    </row>
    <row r="2792" spans="2:2" x14ac:dyDescent="0.3">
      <c r="B2792" s="34"/>
    </row>
    <row r="2793" spans="2:2" x14ac:dyDescent="0.3">
      <c r="B2793" s="34"/>
    </row>
    <row r="2794" spans="2:2" x14ac:dyDescent="0.3">
      <c r="B2794" s="34"/>
    </row>
    <row r="2795" spans="2:2" x14ac:dyDescent="0.3">
      <c r="B2795" s="34"/>
    </row>
    <row r="2796" spans="2:2" x14ac:dyDescent="0.3">
      <c r="B2796" s="34"/>
    </row>
    <row r="2797" spans="2:2" x14ac:dyDescent="0.3">
      <c r="B2797" s="34"/>
    </row>
    <row r="2798" spans="2:2" x14ac:dyDescent="0.3">
      <c r="B2798" s="34"/>
    </row>
    <row r="2799" spans="2:2" x14ac:dyDescent="0.3">
      <c r="B2799" s="34"/>
    </row>
    <row r="2800" spans="2:2" x14ac:dyDescent="0.3">
      <c r="B2800" s="34"/>
    </row>
    <row r="2801" spans="2:2" x14ac:dyDescent="0.3">
      <c r="B2801" s="34"/>
    </row>
    <row r="2802" spans="2:2" x14ac:dyDescent="0.3">
      <c r="B2802" s="34"/>
    </row>
    <row r="2803" spans="2:2" x14ac:dyDescent="0.3">
      <c r="B2803" s="34"/>
    </row>
    <row r="2804" spans="2:2" x14ac:dyDescent="0.3">
      <c r="B2804" s="34"/>
    </row>
    <row r="2805" spans="2:2" x14ac:dyDescent="0.3">
      <c r="B2805" s="34"/>
    </row>
    <row r="2806" spans="2:2" x14ac:dyDescent="0.3">
      <c r="B2806" s="34"/>
    </row>
    <row r="2807" spans="2:2" x14ac:dyDescent="0.3">
      <c r="B2807" s="34"/>
    </row>
    <row r="2808" spans="2:2" x14ac:dyDescent="0.3">
      <c r="B2808" s="34"/>
    </row>
    <row r="2809" spans="2:2" x14ac:dyDescent="0.3">
      <c r="B2809" s="34"/>
    </row>
    <row r="2810" spans="2:2" x14ac:dyDescent="0.3">
      <c r="B2810" s="34"/>
    </row>
    <row r="2811" spans="2:2" x14ac:dyDescent="0.3">
      <c r="B2811" s="34"/>
    </row>
    <row r="2812" spans="2:2" x14ac:dyDescent="0.3">
      <c r="B2812" s="34"/>
    </row>
    <row r="2813" spans="2:2" x14ac:dyDescent="0.3">
      <c r="B2813" s="34"/>
    </row>
    <row r="2814" spans="2:2" x14ac:dyDescent="0.3">
      <c r="B2814" s="34"/>
    </row>
    <row r="2815" spans="2:2" x14ac:dyDescent="0.3">
      <c r="B2815" s="34"/>
    </row>
    <row r="2816" spans="2:2" x14ac:dyDescent="0.3">
      <c r="B2816" s="34"/>
    </row>
    <row r="2817" spans="2:2" x14ac:dyDescent="0.3">
      <c r="B2817" s="34"/>
    </row>
    <row r="2818" spans="2:2" x14ac:dyDescent="0.3">
      <c r="B2818" s="34"/>
    </row>
    <row r="2819" spans="2:2" x14ac:dyDescent="0.3">
      <c r="B2819" s="34"/>
    </row>
    <row r="2820" spans="2:2" x14ac:dyDescent="0.3">
      <c r="B2820" s="34"/>
    </row>
    <row r="2821" spans="2:2" x14ac:dyDescent="0.3">
      <c r="B2821" s="34"/>
    </row>
    <row r="2822" spans="2:2" x14ac:dyDescent="0.3">
      <c r="B2822" s="34"/>
    </row>
    <row r="2823" spans="2:2" x14ac:dyDescent="0.3">
      <c r="B2823" s="34"/>
    </row>
    <row r="2824" spans="2:2" x14ac:dyDescent="0.3">
      <c r="B2824" s="34"/>
    </row>
    <row r="2825" spans="2:2" x14ac:dyDescent="0.3">
      <c r="B2825" s="34"/>
    </row>
    <row r="2826" spans="2:2" x14ac:dyDescent="0.3">
      <c r="B2826" s="34"/>
    </row>
    <row r="2827" spans="2:2" x14ac:dyDescent="0.3">
      <c r="B2827" s="34"/>
    </row>
    <row r="2828" spans="2:2" x14ac:dyDescent="0.3">
      <c r="B2828" s="34"/>
    </row>
    <row r="2829" spans="2:2" x14ac:dyDescent="0.3">
      <c r="B2829" s="34"/>
    </row>
    <row r="2830" spans="2:2" x14ac:dyDescent="0.3">
      <c r="B2830" s="34"/>
    </row>
    <row r="2831" spans="2:2" x14ac:dyDescent="0.3">
      <c r="B2831" s="34"/>
    </row>
    <row r="2832" spans="2:2" x14ac:dyDescent="0.3">
      <c r="B2832" s="34"/>
    </row>
    <row r="2833" spans="2:2" x14ac:dyDescent="0.3">
      <c r="B2833" s="34"/>
    </row>
    <row r="2834" spans="2:2" x14ac:dyDescent="0.3">
      <c r="B2834" s="34"/>
    </row>
    <row r="2835" spans="2:2" x14ac:dyDescent="0.3">
      <c r="B2835" s="34"/>
    </row>
    <row r="2836" spans="2:2" x14ac:dyDescent="0.3">
      <c r="B2836" s="34"/>
    </row>
    <row r="2837" spans="2:2" x14ac:dyDescent="0.3">
      <c r="B2837" s="34"/>
    </row>
    <row r="2838" spans="2:2" x14ac:dyDescent="0.3">
      <c r="B2838" s="34"/>
    </row>
    <row r="2839" spans="2:2" x14ac:dyDescent="0.3">
      <c r="B2839" s="34"/>
    </row>
    <row r="2840" spans="2:2" x14ac:dyDescent="0.3">
      <c r="B2840" s="34"/>
    </row>
    <row r="2841" spans="2:2" x14ac:dyDescent="0.3">
      <c r="B2841" s="34"/>
    </row>
    <row r="2842" spans="2:2" x14ac:dyDescent="0.3">
      <c r="B2842" s="34"/>
    </row>
    <row r="2843" spans="2:2" x14ac:dyDescent="0.3">
      <c r="B2843" s="34"/>
    </row>
    <row r="2844" spans="2:2" x14ac:dyDescent="0.3">
      <c r="B2844" s="34"/>
    </row>
    <row r="2845" spans="2:2" x14ac:dyDescent="0.3">
      <c r="B2845" s="34"/>
    </row>
    <row r="2846" spans="2:2" x14ac:dyDescent="0.3">
      <c r="B2846" s="34"/>
    </row>
    <row r="2847" spans="2:2" x14ac:dyDescent="0.3">
      <c r="B2847" s="34"/>
    </row>
    <row r="2848" spans="2:2" x14ac:dyDescent="0.3">
      <c r="B2848" s="34"/>
    </row>
    <row r="2849" spans="2:2" x14ac:dyDescent="0.3">
      <c r="B2849" s="34"/>
    </row>
    <row r="2850" spans="2:2" x14ac:dyDescent="0.3">
      <c r="B2850" s="34"/>
    </row>
    <row r="2851" spans="2:2" x14ac:dyDescent="0.3">
      <c r="B2851" s="34"/>
    </row>
    <row r="2852" spans="2:2" x14ac:dyDescent="0.3">
      <c r="B2852" s="34"/>
    </row>
    <row r="2853" spans="2:2" x14ac:dyDescent="0.3">
      <c r="B2853" s="34"/>
    </row>
    <row r="2854" spans="2:2" x14ac:dyDescent="0.3">
      <c r="B2854" s="34"/>
    </row>
    <row r="2855" spans="2:2" x14ac:dyDescent="0.3">
      <c r="B2855" s="34"/>
    </row>
    <row r="2856" spans="2:2" x14ac:dyDescent="0.3">
      <c r="B2856" s="34"/>
    </row>
    <row r="2857" spans="2:2" x14ac:dyDescent="0.3">
      <c r="B2857" s="34"/>
    </row>
    <row r="2858" spans="2:2" x14ac:dyDescent="0.3">
      <c r="B2858" s="34"/>
    </row>
    <row r="2859" spans="2:2" x14ac:dyDescent="0.3">
      <c r="B2859" s="34"/>
    </row>
    <row r="2860" spans="2:2" x14ac:dyDescent="0.3">
      <c r="B2860" s="34"/>
    </row>
    <row r="2861" spans="2:2" x14ac:dyDescent="0.3">
      <c r="B2861" s="34"/>
    </row>
    <row r="2862" spans="2:2" x14ac:dyDescent="0.3">
      <c r="B2862" s="34"/>
    </row>
    <row r="2863" spans="2:2" x14ac:dyDescent="0.3">
      <c r="B2863" s="34"/>
    </row>
    <row r="2864" spans="2:2" x14ac:dyDescent="0.3">
      <c r="B2864" s="34"/>
    </row>
    <row r="2865" spans="2:2" x14ac:dyDescent="0.3">
      <c r="B2865" s="34"/>
    </row>
    <row r="2866" spans="2:2" x14ac:dyDescent="0.3">
      <c r="B2866" s="34"/>
    </row>
    <row r="2867" spans="2:2" x14ac:dyDescent="0.3">
      <c r="B2867" s="34"/>
    </row>
    <row r="2868" spans="2:2" x14ac:dyDescent="0.3">
      <c r="B2868" s="34"/>
    </row>
    <row r="2869" spans="2:2" x14ac:dyDescent="0.3">
      <c r="B2869" s="34"/>
    </row>
    <row r="2870" spans="2:2" x14ac:dyDescent="0.3">
      <c r="B2870" s="34"/>
    </row>
    <row r="2871" spans="2:2" x14ac:dyDescent="0.3">
      <c r="B2871" s="34"/>
    </row>
    <row r="2872" spans="2:2" x14ac:dyDescent="0.3">
      <c r="B2872" s="34"/>
    </row>
    <row r="2873" spans="2:2" x14ac:dyDescent="0.3">
      <c r="B2873" s="34"/>
    </row>
    <row r="2874" spans="2:2" x14ac:dyDescent="0.3">
      <c r="B2874" s="34"/>
    </row>
    <row r="2875" spans="2:2" x14ac:dyDescent="0.3">
      <c r="B2875" s="34"/>
    </row>
    <row r="2876" spans="2:2" x14ac:dyDescent="0.3">
      <c r="B2876" s="34"/>
    </row>
    <row r="2877" spans="2:2" x14ac:dyDescent="0.3">
      <c r="B2877" s="34"/>
    </row>
    <row r="2878" spans="2:2" x14ac:dyDescent="0.3">
      <c r="B2878" s="34"/>
    </row>
    <row r="2879" spans="2:2" x14ac:dyDescent="0.3">
      <c r="B2879" s="34"/>
    </row>
    <row r="2880" spans="2:2" x14ac:dyDescent="0.3">
      <c r="B2880" s="34"/>
    </row>
    <row r="2881" spans="2:2" x14ac:dyDescent="0.3">
      <c r="B2881" s="34"/>
    </row>
    <row r="2882" spans="2:2" x14ac:dyDescent="0.3">
      <c r="B2882" s="34"/>
    </row>
    <row r="2883" spans="2:2" x14ac:dyDescent="0.3">
      <c r="B2883" s="34"/>
    </row>
    <row r="2884" spans="2:2" x14ac:dyDescent="0.3">
      <c r="B2884" s="34"/>
    </row>
    <row r="2885" spans="2:2" x14ac:dyDescent="0.3">
      <c r="B2885" s="34"/>
    </row>
    <row r="2886" spans="2:2" x14ac:dyDescent="0.3">
      <c r="B2886" s="34"/>
    </row>
    <row r="2887" spans="2:2" x14ac:dyDescent="0.3">
      <c r="B2887" s="34"/>
    </row>
    <row r="2888" spans="2:2" x14ac:dyDescent="0.3">
      <c r="B2888" s="34"/>
    </row>
    <row r="2889" spans="2:2" x14ac:dyDescent="0.3">
      <c r="B2889" s="34"/>
    </row>
    <row r="2890" spans="2:2" x14ac:dyDescent="0.3">
      <c r="B2890" s="34"/>
    </row>
    <row r="2891" spans="2:2" x14ac:dyDescent="0.3">
      <c r="B2891" s="34"/>
    </row>
    <row r="2892" spans="2:2" x14ac:dyDescent="0.3">
      <c r="B2892" s="34"/>
    </row>
    <row r="2893" spans="2:2" x14ac:dyDescent="0.3">
      <c r="B2893" s="34"/>
    </row>
    <row r="2894" spans="2:2" x14ac:dyDescent="0.3">
      <c r="B2894" s="34"/>
    </row>
    <row r="2895" spans="2:2" x14ac:dyDescent="0.3">
      <c r="B2895" s="34"/>
    </row>
    <row r="2896" spans="2:2" x14ac:dyDescent="0.3">
      <c r="B2896" s="34"/>
    </row>
    <row r="2897" spans="2:2" x14ac:dyDescent="0.3">
      <c r="B2897" s="34"/>
    </row>
    <row r="2898" spans="2:2" x14ac:dyDescent="0.3">
      <c r="B2898" s="34"/>
    </row>
    <row r="2899" spans="2:2" x14ac:dyDescent="0.3">
      <c r="B2899" s="34"/>
    </row>
    <row r="2900" spans="2:2" x14ac:dyDescent="0.3">
      <c r="B2900" s="34"/>
    </row>
    <row r="2901" spans="2:2" x14ac:dyDescent="0.3">
      <c r="B2901" s="34"/>
    </row>
    <row r="2902" spans="2:2" x14ac:dyDescent="0.3">
      <c r="B2902" s="34"/>
    </row>
    <row r="2903" spans="2:2" x14ac:dyDescent="0.3">
      <c r="B2903" s="34"/>
    </row>
    <row r="2904" spans="2:2" x14ac:dyDescent="0.3">
      <c r="B2904" s="34"/>
    </row>
    <row r="2905" spans="2:2" x14ac:dyDescent="0.3">
      <c r="B2905" s="34"/>
    </row>
    <row r="2906" spans="2:2" x14ac:dyDescent="0.3">
      <c r="B2906" s="34"/>
    </row>
    <row r="2907" spans="2:2" x14ac:dyDescent="0.3">
      <c r="B2907" s="34"/>
    </row>
    <row r="2908" spans="2:2" x14ac:dyDescent="0.3">
      <c r="B2908" s="34"/>
    </row>
    <row r="2909" spans="2:2" x14ac:dyDescent="0.3">
      <c r="B2909" s="34"/>
    </row>
    <row r="2910" spans="2:2" x14ac:dyDescent="0.3">
      <c r="B2910" s="34"/>
    </row>
    <row r="2911" spans="2:2" x14ac:dyDescent="0.3">
      <c r="B2911" s="34"/>
    </row>
    <row r="2912" spans="2:2" x14ac:dyDescent="0.3">
      <c r="B2912" s="34"/>
    </row>
    <row r="2913" spans="2:2" x14ac:dyDescent="0.3">
      <c r="B2913" s="34"/>
    </row>
    <row r="2914" spans="2:2" x14ac:dyDescent="0.3">
      <c r="B2914" s="34"/>
    </row>
    <row r="2915" spans="2:2" x14ac:dyDescent="0.3">
      <c r="B2915" s="34"/>
    </row>
    <row r="2916" spans="2:2" x14ac:dyDescent="0.3">
      <c r="B2916" s="34"/>
    </row>
    <row r="2917" spans="2:2" x14ac:dyDescent="0.3">
      <c r="B2917" s="34"/>
    </row>
    <row r="2918" spans="2:2" x14ac:dyDescent="0.3">
      <c r="B2918" s="34"/>
    </row>
    <row r="2919" spans="2:2" x14ac:dyDescent="0.3">
      <c r="B2919" s="34"/>
    </row>
    <row r="2920" spans="2:2" x14ac:dyDescent="0.3">
      <c r="B2920" s="34"/>
    </row>
    <row r="2921" spans="2:2" x14ac:dyDescent="0.3">
      <c r="B2921" s="34"/>
    </row>
    <row r="2922" spans="2:2" x14ac:dyDescent="0.3">
      <c r="B2922" s="34"/>
    </row>
    <row r="2923" spans="2:2" x14ac:dyDescent="0.3">
      <c r="B2923" s="34"/>
    </row>
    <row r="2924" spans="2:2" x14ac:dyDescent="0.3">
      <c r="B2924" s="34"/>
    </row>
    <row r="2925" spans="2:2" x14ac:dyDescent="0.3">
      <c r="B2925" s="34"/>
    </row>
    <row r="2926" spans="2:2" x14ac:dyDescent="0.3">
      <c r="B2926" s="34"/>
    </row>
    <row r="2927" spans="2:2" x14ac:dyDescent="0.3">
      <c r="B2927" s="34"/>
    </row>
    <row r="2928" spans="2:2" x14ac:dyDescent="0.3">
      <c r="B2928" s="34"/>
    </row>
    <row r="2929" spans="2:2" x14ac:dyDescent="0.3">
      <c r="B2929" s="34"/>
    </row>
    <row r="2930" spans="2:2" x14ac:dyDescent="0.3">
      <c r="B2930" s="34"/>
    </row>
    <row r="2931" spans="2:2" x14ac:dyDescent="0.3">
      <c r="B2931" s="34"/>
    </row>
    <row r="2932" spans="2:2" x14ac:dyDescent="0.3">
      <c r="B2932" s="34"/>
    </row>
    <row r="2933" spans="2:2" x14ac:dyDescent="0.3">
      <c r="B2933" s="34"/>
    </row>
    <row r="2934" spans="2:2" x14ac:dyDescent="0.3">
      <c r="B2934" s="34"/>
    </row>
    <row r="2935" spans="2:2" x14ac:dyDescent="0.3">
      <c r="B2935" s="34"/>
    </row>
    <row r="2936" spans="2:2" x14ac:dyDescent="0.3">
      <c r="B2936" s="34"/>
    </row>
    <row r="2937" spans="2:2" x14ac:dyDescent="0.3">
      <c r="B2937" s="34"/>
    </row>
    <row r="2938" spans="2:2" x14ac:dyDescent="0.3">
      <c r="B2938" s="34"/>
    </row>
    <row r="2939" spans="2:2" x14ac:dyDescent="0.3">
      <c r="B2939" s="34"/>
    </row>
    <row r="2940" spans="2:2" x14ac:dyDescent="0.3">
      <c r="B2940" s="34"/>
    </row>
    <row r="2941" spans="2:2" x14ac:dyDescent="0.3">
      <c r="B2941" s="34"/>
    </row>
    <row r="2942" spans="2:2" x14ac:dyDescent="0.3">
      <c r="B2942" s="34"/>
    </row>
    <row r="2943" spans="2:2" x14ac:dyDescent="0.3">
      <c r="B2943" s="34"/>
    </row>
    <row r="2944" spans="2:2" x14ac:dyDescent="0.3">
      <c r="B2944" s="34"/>
    </row>
    <row r="2945" spans="2:2" x14ac:dyDescent="0.3">
      <c r="B2945" s="34"/>
    </row>
    <row r="2946" spans="2:2" x14ac:dyDescent="0.3">
      <c r="B2946" s="34"/>
    </row>
    <row r="2947" spans="2:2" x14ac:dyDescent="0.3">
      <c r="B2947" s="34"/>
    </row>
    <row r="2948" spans="2:2" x14ac:dyDescent="0.3">
      <c r="B2948" s="34"/>
    </row>
    <row r="2949" spans="2:2" x14ac:dyDescent="0.3">
      <c r="B2949" s="34"/>
    </row>
    <row r="2950" spans="2:2" x14ac:dyDescent="0.3">
      <c r="B2950" s="34"/>
    </row>
    <row r="2951" spans="2:2" x14ac:dyDescent="0.3">
      <c r="B2951" s="34"/>
    </row>
    <row r="2952" spans="2:2" x14ac:dyDescent="0.3">
      <c r="B2952" s="34"/>
    </row>
    <row r="2953" spans="2:2" x14ac:dyDescent="0.3">
      <c r="B2953" s="34"/>
    </row>
    <row r="2954" spans="2:2" x14ac:dyDescent="0.3">
      <c r="B2954" s="34"/>
    </row>
    <row r="2955" spans="2:2" x14ac:dyDescent="0.3">
      <c r="B2955" s="34"/>
    </row>
    <row r="2956" spans="2:2" x14ac:dyDescent="0.3">
      <c r="B2956" s="34"/>
    </row>
    <row r="2957" spans="2:2" x14ac:dyDescent="0.3">
      <c r="B2957" s="34"/>
    </row>
    <row r="2958" spans="2:2" x14ac:dyDescent="0.3">
      <c r="B2958" s="34"/>
    </row>
    <row r="2959" spans="2:2" x14ac:dyDescent="0.3">
      <c r="B2959" s="34"/>
    </row>
    <row r="2960" spans="2:2" x14ac:dyDescent="0.3">
      <c r="B2960" s="34"/>
    </row>
    <row r="2961" spans="2:2" x14ac:dyDescent="0.3">
      <c r="B2961" s="34"/>
    </row>
    <row r="2962" spans="2:2" x14ac:dyDescent="0.3">
      <c r="B2962" s="34"/>
    </row>
    <row r="2963" spans="2:2" x14ac:dyDescent="0.3">
      <c r="B2963" s="34"/>
    </row>
    <row r="2964" spans="2:2" x14ac:dyDescent="0.3">
      <c r="B2964" s="34"/>
    </row>
    <row r="2965" spans="2:2" x14ac:dyDescent="0.3">
      <c r="B2965" s="34"/>
    </row>
    <row r="2966" spans="2:2" x14ac:dyDescent="0.3">
      <c r="B2966" s="34"/>
    </row>
    <row r="2967" spans="2:2" x14ac:dyDescent="0.3">
      <c r="B2967" s="34"/>
    </row>
    <row r="2968" spans="2:2" x14ac:dyDescent="0.3">
      <c r="B2968" s="34"/>
    </row>
    <row r="2969" spans="2:2" x14ac:dyDescent="0.3">
      <c r="B2969" s="34"/>
    </row>
    <row r="2970" spans="2:2" x14ac:dyDescent="0.3">
      <c r="B2970" s="34"/>
    </row>
    <row r="2971" spans="2:2" x14ac:dyDescent="0.3">
      <c r="B2971" s="34"/>
    </row>
    <row r="2972" spans="2:2" x14ac:dyDescent="0.3">
      <c r="B2972" s="34"/>
    </row>
    <row r="2973" spans="2:2" x14ac:dyDescent="0.3">
      <c r="B2973" s="34"/>
    </row>
    <row r="2974" spans="2:2" x14ac:dyDescent="0.3">
      <c r="B2974" s="34"/>
    </row>
    <row r="2975" spans="2:2" x14ac:dyDescent="0.3">
      <c r="B2975" s="34"/>
    </row>
    <row r="2976" spans="2:2" x14ac:dyDescent="0.3">
      <c r="B2976" s="34"/>
    </row>
    <row r="2977" spans="2:2" x14ac:dyDescent="0.3">
      <c r="B2977" s="34"/>
    </row>
    <row r="2978" spans="2:2" x14ac:dyDescent="0.3">
      <c r="B2978" s="34"/>
    </row>
    <row r="2979" spans="2:2" x14ac:dyDescent="0.3">
      <c r="B2979" s="34"/>
    </row>
    <row r="2980" spans="2:2" x14ac:dyDescent="0.3">
      <c r="B2980" s="34"/>
    </row>
    <row r="2981" spans="2:2" x14ac:dyDescent="0.3">
      <c r="B2981" s="34"/>
    </row>
    <row r="2982" spans="2:2" x14ac:dyDescent="0.3">
      <c r="B2982" s="34"/>
    </row>
    <row r="2983" spans="2:2" x14ac:dyDescent="0.3">
      <c r="B2983" s="34"/>
    </row>
    <row r="2984" spans="2:2" x14ac:dyDescent="0.3">
      <c r="B2984" s="34"/>
    </row>
    <row r="2985" spans="2:2" x14ac:dyDescent="0.3">
      <c r="B2985" s="34"/>
    </row>
    <row r="2986" spans="2:2" x14ac:dyDescent="0.3">
      <c r="B2986" s="34"/>
    </row>
    <row r="2987" spans="2:2" x14ac:dyDescent="0.3">
      <c r="B2987" s="34"/>
    </row>
    <row r="2988" spans="2:2" x14ac:dyDescent="0.3">
      <c r="B2988" s="34"/>
    </row>
    <row r="2989" spans="2:2" x14ac:dyDescent="0.3">
      <c r="B2989" s="34"/>
    </row>
    <row r="2990" spans="2:2" x14ac:dyDescent="0.3">
      <c r="B2990" s="34"/>
    </row>
    <row r="2991" spans="2:2" x14ac:dyDescent="0.3">
      <c r="B2991" s="34"/>
    </row>
    <row r="2992" spans="2:2" x14ac:dyDescent="0.3">
      <c r="B2992" s="34"/>
    </row>
    <row r="2993" spans="2:2" x14ac:dyDescent="0.3">
      <c r="B2993" s="34"/>
    </row>
    <row r="2994" spans="2:2" x14ac:dyDescent="0.3">
      <c r="B2994" s="34"/>
    </row>
    <row r="2995" spans="2:2" x14ac:dyDescent="0.3">
      <c r="B2995" s="34"/>
    </row>
    <row r="2996" spans="2:2" x14ac:dyDescent="0.3">
      <c r="B2996" s="34"/>
    </row>
    <row r="2997" spans="2:2" x14ac:dyDescent="0.3">
      <c r="B2997" s="34"/>
    </row>
    <row r="2998" spans="2:2" x14ac:dyDescent="0.3">
      <c r="B2998" s="34"/>
    </row>
    <row r="2999" spans="2:2" x14ac:dyDescent="0.3">
      <c r="B2999" s="34"/>
    </row>
    <row r="3000" spans="2:2" x14ac:dyDescent="0.3">
      <c r="B3000" s="34"/>
    </row>
    <row r="3001" spans="2:2" x14ac:dyDescent="0.3">
      <c r="B3001" s="34"/>
    </row>
    <row r="3002" spans="2:2" x14ac:dyDescent="0.3">
      <c r="B3002" s="34"/>
    </row>
    <row r="3003" spans="2:2" x14ac:dyDescent="0.3">
      <c r="B3003" s="34"/>
    </row>
    <row r="3004" spans="2:2" x14ac:dyDescent="0.3">
      <c r="B3004" s="34"/>
    </row>
    <row r="3005" spans="2:2" x14ac:dyDescent="0.3">
      <c r="B3005" s="34"/>
    </row>
    <row r="3006" spans="2:2" x14ac:dyDescent="0.3">
      <c r="B3006" s="34"/>
    </row>
    <row r="3007" spans="2:2" x14ac:dyDescent="0.3">
      <c r="B3007" s="34"/>
    </row>
    <row r="3008" spans="2:2" x14ac:dyDescent="0.3">
      <c r="B3008" s="34"/>
    </row>
    <row r="3009" spans="2:2" x14ac:dyDescent="0.3">
      <c r="B3009" s="34"/>
    </row>
    <row r="3010" spans="2:2" x14ac:dyDescent="0.3">
      <c r="B3010" s="34"/>
    </row>
    <row r="3011" spans="2:2" x14ac:dyDescent="0.3">
      <c r="B3011" s="34"/>
    </row>
    <row r="3012" spans="2:2" x14ac:dyDescent="0.3">
      <c r="B3012" s="34"/>
    </row>
    <row r="3013" spans="2:2" x14ac:dyDescent="0.3">
      <c r="B3013" s="34"/>
    </row>
    <row r="3014" spans="2:2" x14ac:dyDescent="0.3">
      <c r="B3014" s="34"/>
    </row>
    <row r="3015" spans="2:2" x14ac:dyDescent="0.3">
      <c r="B3015" s="34"/>
    </row>
    <row r="3016" spans="2:2" x14ac:dyDescent="0.3">
      <c r="B3016" s="34"/>
    </row>
    <row r="3017" spans="2:2" x14ac:dyDescent="0.3">
      <c r="B3017" s="34"/>
    </row>
    <row r="3018" spans="2:2" x14ac:dyDescent="0.3">
      <c r="B3018" s="34"/>
    </row>
    <row r="3019" spans="2:2" x14ac:dyDescent="0.3">
      <c r="B3019" s="34"/>
    </row>
    <row r="3020" spans="2:2" x14ac:dyDescent="0.3">
      <c r="B3020" s="34"/>
    </row>
    <row r="3021" spans="2:2" x14ac:dyDescent="0.3">
      <c r="B3021" s="34"/>
    </row>
    <row r="3022" spans="2:2" x14ac:dyDescent="0.3">
      <c r="B3022" s="34"/>
    </row>
    <row r="3023" spans="2:2" x14ac:dyDescent="0.3">
      <c r="B3023" s="34"/>
    </row>
    <row r="3024" spans="2:2" x14ac:dyDescent="0.3">
      <c r="B3024" s="34"/>
    </row>
    <row r="3025" spans="2:2" x14ac:dyDescent="0.3">
      <c r="B3025" s="34"/>
    </row>
    <row r="3026" spans="2:2" x14ac:dyDescent="0.3">
      <c r="B3026" s="34"/>
    </row>
    <row r="3027" spans="2:2" x14ac:dyDescent="0.3">
      <c r="B3027" s="34"/>
    </row>
    <row r="3028" spans="2:2" x14ac:dyDescent="0.3">
      <c r="B3028" s="34"/>
    </row>
    <row r="3029" spans="2:2" x14ac:dyDescent="0.3">
      <c r="B3029" s="34"/>
    </row>
    <row r="3030" spans="2:2" x14ac:dyDescent="0.3">
      <c r="B3030" s="34"/>
    </row>
    <row r="3031" spans="2:2" x14ac:dyDescent="0.3">
      <c r="B3031" s="34"/>
    </row>
    <row r="3032" spans="2:2" x14ac:dyDescent="0.3">
      <c r="B3032" s="34"/>
    </row>
    <row r="3033" spans="2:2" x14ac:dyDescent="0.3">
      <c r="B3033" s="34"/>
    </row>
    <row r="3034" spans="2:2" x14ac:dyDescent="0.3">
      <c r="B3034" s="34"/>
    </row>
    <row r="3035" spans="2:2" x14ac:dyDescent="0.3">
      <c r="B3035" s="34"/>
    </row>
    <row r="3036" spans="2:2" x14ac:dyDescent="0.3">
      <c r="B3036" s="34"/>
    </row>
    <row r="3037" spans="2:2" x14ac:dyDescent="0.3">
      <c r="B3037" s="34"/>
    </row>
    <row r="3038" spans="2:2" x14ac:dyDescent="0.3">
      <c r="B3038" s="34"/>
    </row>
    <row r="3039" spans="2:2" x14ac:dyDescent="0.3">
      <c r="B3039" s="34"/>
    </row>
    <row r="3040" spans="2:2" x14ac:dyDescent="0.3">
      <c r="B3040" s="34"/>
    </row>
    <row r="3041" spans="2:2" x14ac:dyDescent="0.3">
      <c r="B3041" s="34"/>
    </row>
    <row r="3042" spans="2:2" x14ac:dyDescent="0.3">
      <c r="B3042" s="34"/>
    </row>
    <row r="3043" spans="2:2" x14ac:dyDescent="0.3">
      <c r="B3043" s="34"/>
    </row>
    <row r="3044" spans="2:2" x14ac:dyDescent="0.3">
      <c r="B3044" s="34"/>
    </row>
    <row r="3045" spans="2:2" x14ac:dyDescent="0.3">
      <c r="B3045" s="34"/>
    </row>
    <row r="3046" spans="2:2" x14ac:dyDescent="0.3">
      <c r="B3046" s="34"/>
    </row>
    <row r="3047" spans="2:2" x14ac:dyDescent="0.3">
      <c r="B3047" s="34"/>
    </row>
    <row r="3048" spans="2:2" x14ac:dyDescent="0.3">
      <c r="B3048" s="34"/>
    </row>
    <row r="3049" spans="2:2" x14ac:dyDescent="0.3">
      <c r="B3049" s="34"/>
    </row>
    <row r="3050" spans="2:2" x14ac:dyDescent="0.3">
      <c r="B3050" s="34"/>
    </row>
    <row r="3051" spans="2:2" x14ac:dyDescent="0.3">
      <c r="B3051" s="34"/>
    </row>
    <row r="3052" spans="2:2" x14ac:dyDescent="0.3">
      <c r="B3052" s="34"/>
    </row>
    <row r="3053" spans="2:2" x14ac:dyDescent="0.3">
      <c r="B3053" s="34"/>
    </row>
    <row r="3054" spans="2:2" x14ac:dyDescent="0.3">
      <c r="B3054" s="34"/>
    </row>
    <row r="3055" spans="2:2" x14ac:dyDescent="0.3">
      <c r="B3055" s="34"/>
    </row>
    <row r="3056" spans="2:2" x14ac:dyDescent="0.3">
      <c r="B3056" s="34"/>
    </row>
    <row r="3057" spans="2:2" x14ac:dyDescent="0.3">
      <c r="B3057" s="34"/>
    </row>
    <row r="3058" spans="2:2" x14ac:dyDescent="0.3">
      <c r="B3058" s="34"/>
    </row>
    <row r="3059" spans="2:2" x14ac:dyDescent="0.3">
      <c r="B3059" s="34"/>
    </row>
    <row r="3060" spans="2:2" x14ac:dyDescent="0.3">
      <c r="B3060" s="34"/>
    </row>
    <row r="3061" spans="2:2" x14ac:dyDescent="0.3">
      <c r="B3061" s="34"/>
    </row>
    <row r="3062" spans="2:2" x14ac:dyDescent="0.3">
      <c r="B3062" s="34"/>
    </row>
    <row r="3063" spans="2:2" x14ac:dyDescent="0.3">
      <c r="B3063" s="34"/>
    </row>
    <row r="3064" spans="2:2" x14ac:dyDescent="0.3">
      <c r="B3064" s="34"/>
    </row>
    <row r="3065" spans="2:2" x14ac:dyDescent="0.3">
      <c r="B3065" s="34"/>
    </row>
    <row r="3066" spans="2:2" x14ac:dyDescent="0.3">
      <c r="B3066" s="34"/>
    </row>
    <row r="3067" spans="2:2" x14ac:dyDescent="0.3">
      <c r="B3067" s="34"/>
    </row>
    <row r="3068" spans="2:2" x14ac:dyDescent="0.3">
      <c r="B3068" s="34"/>
    </row>
    <row r="3069" spans="2:2" x14ac:dyDescent="0.3">
      <c r="B3069" s="34"/>
    </row>
    <row r="3070" spans="2:2" x14ac:dyDescent="0.3">
      <c r="B3070" s="34"/>
    </row>
    <row r="3071" spans="2:2" x14ac:dyDescent="0.3">
      <c r="B3071" s="34"/>
    </row>
    <row r="3072" spans="2:2" x14ac:dyDescent="0.3">
      <c r="B3072" s="34"/>
    </row>
    <row r="3073" spans="2:2" x14ac:dyDescent="0.3">
      <c r="B3073" s="34"/>
    </row>
    <row r="3074" spans="2:2" x14ac:dyDescent="0.3">
      <c r="B3074" s="34"/>
    </row>
    <row r="3075" spans="2:2" x14ac:dyDescent="0.3">
      <c r="B3075" s="34"/>
    </row>
    <row r="3076" spans="2:2" x14ac:dyDescent="0.3">
      <c r="B3076" s="34"/>
    </row>
    <row r="3077" spans="2:2" x14ac:dyDescent="0.3">
      <c r="B3077" s="34"/>
    </row>
    <row r="3078" spans="2:2" x14ac:dyDescent="0.3">
      <c r="B3078" s="34"/>
    </row>
    <row r="3079" spans="2:2" x14ac:dyDescent="0.3">
      <c r="B3079" s="34"/>
    </row>
    <row r="3080" spans="2:2" x14ac:dyDescent="0.3">
      <c r="B3080" s="34"/>
    </row>
    <row r="3081" spans="2:2" x14ac:dyDescent="0.3">
      <c r="B3081" s="34"/>
    </row>
    <row r="3082" spans="2:2" x14ac:dyDescent="0.3">
      <c r="B3082" s="34"/>
    </row>
    <row r="3083" spans="2:2" x14ac:dyDescent="0.3">
      <c r="B3083" s="34"/>
    </row>
    <row r="3084" spans="2:2" x14ac:dyDescent="0.3">
      <c r="B3084" s="34"/>
    </row>
    <row r="3085" spans="2:2" x14ac:dyDescent="0.3">
      <c r="B3085" s="34"/>
    </row>
    <row r="3086" spans="2:2" x14ac:dyDescent="0.3">
      <c r="B3086" s="34"/>
    </row>
    <row r="3087" spans="2:2" x14ac:dyDescent="0.3">
      <c r="B3087" s="34"/>
    </row>
    <row r="3088" spans="2:2" x14ac:dyDescent="0.3">
      <c r="B3088" s="34"/>
    </row>
    <row r="3089" spans="2:2" x14ac:dyDescent="0.3">
      <c r="B3089" s="34"/>
    </row>
    <row r="3090" spans="2:2" x14ac:dyDescent="0.3">
      <c r="B3090" s="34"/>
    </row>
    <row r="3091" spans="2:2" x14ac:dyDescent="0.3">
      <c r="B3091" s="34"/>
    </row>
    <row r="3092" spans="2:2" x14ac:dyDescent="0.3">
      <c r="B3092" s="34"/>
    </row>
    <row r="3093" spans="2:2" x14ac:dyDescent="0.3">
      <c r="B3093" s="34"/>
    </row>
    <row r="3094" spans="2:2" x14ac:dyDescent="0.3">
      <c r="B3094" s="34"/>
    </row>
    <row r="3095" spans="2:2" x14ac:dyDescent="0.3">
      <c r="B3095" s="34"/>
    </row>
    <row r="3096" spans="2:2" x14ac:dyDescent="0.3">
      <c r="B3096" s="34"/>
    </row>
    <row r="3097" spans="2:2" x14ac:dyDescent="0.3">
      <c r="B3097" s="34"/>
    </row>
    <row r="3098" spans="2:2" x14ac:dyDescent="0.3">
      <c r="B3098" s="34"/>
    </row>
    <row r="3099" spans="2:2" x14ac:dyDescent="0.3">
      <c r="B3099" s="34"/>
    </row>
    <row r="3100" spans="2:2" x14ac:dyDescent="0.3">
      <c r="B3100" s="34"/>
    </row>
    <row r="3101" spans="2:2" x14ac:dyDescent="0.3">
      <c r="B3101" s="34"/>
    </row>
    <row r="3102" spans="2:2" x14ac:dyDescent="0.3">
      <c r="B3102" s="34"/>
    </row>
    <row r="3103" spans="2:2" x14ac:dyDescent="0.3">
      <c r="B3103" s="34"/>
    </row>
    <row r="3104" spans="2:2" x14ac:dyDescent="0.3">
      <c r="B3104" s="34"/>
    </row>
    <row r="3105" spans="2:2" x14ac:dyDescent="0.3">
      <c r="B3105" s="34"/>
    </row>
    <row r="3106" spans="2:2" x14ac:dyDescent="0.3">
      <c r="B3106" s="34"/>
    </row>
    <row r="3107" spans="2:2" x14ac:dyDescent="0.3">
      <c r="B3107" s="34"/>
    </row>
    <row r="3108" spans="2:2" x14ac:dyDescent="0.3">
      <c r="B3108" s="34"/>
    </row>
    <row r="3109" spans="2:2" x14ac:dyDescent="0.3">
      <c r="B3109" s="34"/>
    </row>
    <row r="3110" spans="2:2" x14ac:dyDescent="0.3">
      <c r="B3110" s="34"/>
    </row>
    <row r="3111" spans="2:2" x14ac:dyDescent="0.3">
      <c r="B3111" s="34"/>
    </row>
    <row r="3112" spans="2:2" x14ac:dyDescent="0.3">
      <c r="B3112" s="34"/>
    </row>
    <row r="3113" spans="2:2" x14ac:dyDescent="0.3">
      <c r="B3113" s="34"/>
    </row>
    <row r="3114" spans="2:2" x14ac:dyDescent="0.3">
      <c r="B3114" s="34"/>
    </row>
    <row r="3115" spans="2:2" x14ac:dyDescent="0.3">
      <c r="B3115" s="34"/>
    </row>
    <row r="3116" spans="2:2" x14ac:dyDescent="0.3">
      <c r="B3116" s="34"/>
    </row>
    <row r="3117" spans="2:2" x14ac:dyDescent="0.3">
      <c r="B3117" s="34"/>
    </row>
    <row r="3118" spans="2:2" x14ac:dyDescent="0.3">
      <c r="B3118" s="34"/>
    </row>
    <row r="3119" spans="2:2" x14ac:dyDescent="0.3">
      <c r="B3119" s="34"/>
    </row>
    <row r="3120" spans="2:2" x14ac:dyDescent="0.3">
      <c r="B3120" s="34"/>
    </row>
    <row r="3121" spans="2:2" x14ac:dyDescent="0.3">
      <c r="B3121" s="34"/>
    </row>
    <row r="3122" spans="2:2" x14ac:dyDescent="0.3">
      <c r="B3122" s="34"/>
    </row>
    <row r="3123" spans="2:2" x14ac:dyDescent="0.3">
      <c r="B3123" s="34"/>
    </row>
    <row r="3124" spans="2:2" x14ac:dyDescent="0.3">
      <c r="B3124" s="34"/>
    </row>
    <row r="3125" spans="2:2" x14ac:dyDescent="0.3">
      <c r="B3125" s="34"/>
    </row>
    <row r="3126" spans="2:2" x14ac:dyDescent="0.3">
      <c r="B3126" s="34"/>
    </row>
    <row r="3127" spans="2:2" x14ac:dyDescent="0.3">
      <c r="B3127" s="34"/>
    </row>
    <row r="3128" spans="2:2" x14ac:dyDescent="0.3">
      <c r="B3128" s="34"/>
    </row>
    <row r="3129" spans="2:2" x14ac:dyDescent="0.3">
      <c r="B3129" s="34"/>
    </row>
    <row r="3130" spans="2:2" x14ac:dyDescent="0.3">
      <c r="B3130" s="34"/>
    </row>
    <row r="3131" spans="2:2" x14ac:dyDescent="0.3">
      <c r="B3131" s="34"/>
    </row>
    <row r="3132" spans="2:2" x14ac:dyDescent="0.3">
      <c r="B3132" s="34"/>
    </row>
    <row r="3133" spans="2:2" x14ac:dyDescent="0.3">
      <c r="B3133" s="34"/>
    </row>
    <row r="3134" spans="2:2" x14ac:dyDescent="0.3">
      <c r="B3134" s="34"/>
    </row>
    <row r="3135" spans="2:2" x14ac:dyDescent="0.3">
      <c r="B3135" s="34"/>
    </row>
    <row r="3136" spans="2:2" x14ac:dyDescent="0.3">
      <c r="B3136" s="34"/>
    </row>
    <row r="3137" spans="2:2" x14ac:dyDescent="0.3">
      <c r="B3137" s="34"/>
    </row>
    <row r="3138" spans="2:2" x14ac:dyDescent="0.3">
      <c r="B3138" s="34"/>
    </row>
    <row r="3139" spans="2:2" x14ac:dyDescent="0.3">
      <c r="B3139" s="34"/>
    </row>
    <row r="3140" spans="2:2" x14ac:dyDescent="0.3">
      <c r="B3140" s="34"/>
    </row>
    <row r="3141" spans="2:2" x14ac:dyDescent="0.3">
      <c r="B3141" s="34"/>
    </row>
    <row r="3142" spans="2:2" x14ac:dyDescent="0.3">
      <c r="B3142" s="34"/>
    </row>
    <row r="3143" spans="2:2" x14ac:dyDescent="0.3">
      <c r="B3143" s="34"/>
    </row>
    <row r="3144" spans="2:2" x14ac:dyDescent="0.3">
      <c r="B3144" s="34"/>
    </row>
    <row r="3145" spans="2:2" x14ac:dyDescent="0.3">
      <c r="B3145" s="34"/>
    </row>
    <row r="3146" spans="2:2" x14ac:dyDescent="0.3">
      <c r="B3146" s="34"/>
    </row>
    <row r="3147" spans="2:2" x14ac:dyDescent="0.3">
      <c r="B3147" s="34"/>
    </row>
    <row r="3148" spans="2:2" x14ac:dyDescent="0.3">
      <c r="B3148" s="34"/>
    </row>
    <row r="3149" spans="2:2" x14ac:dyDescent="0.3">
      <c r="B3149" s="34"/>
    </row>
    <row r="3150" spans="2:2" x14ac:dyDescent="0.3">
      <c r="B3150" s="34"/>
    </row>
    <row r="3151" spans="2:2" x14ac:dyDescent="0.3">
      <c r="B3151" s="34"/>
    </row>
    <row r="3152" spans="2:2" x14ac:dyDescent="0.3">
      <c r="B3152" s="34"/>
    </row>
    <row r="3153" spans="2:2" x14ac:dyDescent="0.3">
      <c r="B3153" s="34"/>
    </row>
    <row r="3154" spans="2:2" x14ac:dyDescent="0.3">
      <c r="B3154" s="34"/>
    </row>
    <row r="3155" spans="2:2" x14ac:dyDescent="0.3">
      <c r="B3155" s="34"/>
    </row>
    <row r="3156" spans="2:2" x14ac:dyDescent="0.3">
      <c r="B3156" s="34"/>
    </row>
    <row r="3157" spans="2:2" x14ac:dyDescent="0.3">
      <c r="B3157" s="34"/>
    </row>
    <row r="3158" spans="2:2" x14ac:dyDescent="0.3">
      <c r="B3158" s="34"/>
    </row>
    <row r="3159" spans="2:2" x14ac:dyDescent="0.3">
      <c r="B3159" s="34"/>
    </row>
    <row r="3160" spans="2:2" x14ac:dyDescent="0.3">
      <c r="B3160" s="34"/>
    </row>
    <row r="3161" spans="2:2" x14ac:dyDescent="0.3">
      <c r="B3161" s="34"/>
    </row>
    <row r="3162" spans="2:2" x14ac:dyDescent="0.3">
      <c r="B3162" s="34"/>
    </row>
    <row r="3163" spans="2:2" x14ac:dyDescent="0.3">
      <c r="B3163" s="34"/>
    </row>
    <row r="3164" spans="2:2" x14ac:dyDescent="0.3">
      <c r="B3164" s="34"/>
    </row>
    <row r="3165" spans="2:2" x14ac:dyDescent="0.3">
      <c r="B3165" s="34"/>
    </row>
    <row r="3166" spans="2:2" x14ac:dyDescent="0.3">
      <c r="B3166" s="34"/>
    </row>
    <row r="3167" spans="2:2" x14ac:dyDescent="0.3">
      <c r="B3167" s="34"/>
    </row>
    <row r="3168" spans="2:2" x14ac:dyDescent="0.3">
      <c r="B3168" s="34"/>
    </row>
    <row r="3169" spans="2:2" x14ac:dyDescent="0.3">
      <c r="B3169" s="34"/>
    </row>
    <row r="3170" spans="2:2" x14ac:dyDescent="0.3">
      <c r="B3170" s="34"/>
    </row>
    <row r="3171" spans="2:2" x14ac:dyDescent="0.3">
      <c r="B3171" s="34"/>
    </row>
    <row r="3172" spans="2:2" x14ac:dyDescent="0.3">
      <c r="B3172" s="34"/>
    </row>
    <row r="3173" spans="2:2" x14ac:dyDescent="0.3">
      <c r="B3173" s="34"/>
    </row>
    <row r="3174" spans="2:2" x14ac:dyDescent="0.3">
      <c r="B3174" s="34"/>
    </row>
    <row r="3175" spans="2:2" x14ac:dyDescent="0.3">
      <c r="B3175" s="34"/>
    </row>
    <row r="3176" spans="2:2" x14ac:dyDescent="0.3">
      <c r="B3176" s="34"/>
    </row>
    <row r="3177" spans="2:2" x14ac:dyDescent="0.3">
      <c r="B3177" s="34"/>
    </row>
    <row r="3178" spans="2:2" x14ac:dyDescent="0.3">
      <c r="B3178" s="34"/>
    </row>
    <row r="3179" spans="2:2" x14ac:dyDescent="0.3">
      <c r="B3179" s="34"/>
    </row>
    <row r="3180" spans="2:2" x14ac:dyDescent="0.3">
      <c r="B3180" s="34"/>
    </row>
    <row r="3181" spans="2:2" x14ac:dyDescent="0.3">
      <c r="B3181" s="34"/>
    </row>
    <row r="3182" spans="2:2" x14ac:dyDescent="0.3">
      <c r="B3182" s="34"/>
    </row>
    <row r="3183" spans="2:2" x14ac:dyDescent="0.3">
      <c r="B3183" s="34"/>
    </row>
    <row r="3184" spans="2:2" x14ac:dyDescent="0.3">
      <c r="B3184" s="34"/>
    </row>
    <row r="3185" spans="2:2" x14ac:dyDescent="0.3">
      <c r="B3185" s="34"/>
    </row>
    <row r="3186" spans="2:2" x14ac:dyDescent="0.3">
      <c r="B3186" s="34"/>
    </row>
    <row r="3187" spans="2:2" x14ac:dyDescent="0.3">
      <c r="B3187" s="34"/>
    </row>
    <row r="3188" spans="2:2" x14ac:dyDescent="0.3">
      <c r="B3188" s="34"/>
    </row>
    <row r="3189" spans="2:2" x14ac:dyDescent="0.3">
      <c r="B3189" s="34"/>
    </row>
    <row r="3190" spans="2:2" x14ac:dyDescent="0.3">
      <c r="B3190" s="34"/>
    </row>
    <row r="3191" spans="2:2" x14ac:dyDescent="0.3">
      <c r="B3191" s="34"/>
    </row>
    <row r="3192" spans="2:2" x14ac:dyDescent="0.3">
      <c r="B3192" s="34"/>
    </row>
    <row r="3193" spans="2:2" x14ac:dyDescent="0.3">
      <c r="B3193" s="34"/>
    </row>
    <row r="3194" spans="2:2" x14ac:dyDescent="0.3">
      <c r="B3194" s="34"/>
    </row>
    <row r="3195" spans="2:2" x14ac:dyDescent="0.3">
      <c r="B3195" s="34"/>
    </row>
    <row r="3196" spans="2:2" x14ac:dyDescent="0.3">
      <c r="B3196" s="34"/>
    </row>
    <row r="3197" spans="2:2" x14ac:dyDescent="0.3">
      <c r="B3197" s="34"/>
    </row>
    <row r="3198" spans="2:2" x14ac:dyDescent="0.3">
      <c r="B3198" s="34"/>
    </row>
    <row r="3199" spans="2:2" x14ac:dyDescent="0.3">
      <c r="B3199" s="34"/>
    </row>
    <row r="3200" spans="2:2" x14ac:dyDescent="0.3">
      <c r="B3200" s="34"/>
    </row>
    <row r="3201" spans="2:2" x14ac:dyDescent="0.3">
      <c r="B3201" s="34"/>
    </row>
    <row r="3202" spans="2:2" x14ac:dyDescent="0.3">
      <c r="B3202" s="34"/>
    </row>
    <row r="3203" spans="2:2" x14ac:dyDescent="0.3">
      <c r="B3203" s="34"/>
    </row>
    <row r="3204" spans="2:2" x14ac:dyDescent="0.3">
      <c r="B3204" s="34"/>
    </row>
    <row r="3205" spans="2:2" x14ac:dyDescent="0.3">
      <c r="B3205" s="34"/>
    </row>
    <row r="3206" spans="2:2" x14ac:dyDescent="0.3">
      <c r="B3206" s="34"/>
    </row>
    <row r="3207" spans="2:2" x14ac:dyDescent="0.3">
      <c r="B3207" s="34"/>
    </row>
    <row r="3208" spans="2:2" x14ac:dyDescent="0.3">
      <c r="B3208" s="34"/>
    </row>
    <row r="3209" spans="2:2" x14ac:dyDescent="0.3">
      <c r="B3209" s="34"/>
    </row>
    <row r="3210" spans="2:2" x14ac:dyDescent="0.3">
      <c r="B3210" s="34"/>
    </row>
    <row r="3211" spans="2:2" x14ac:dyDescent="0.3">
      <c r="B3211" s="34"/>
    </row>
    <row r="3212" spans="2:2" x14ac:dyDescent="0.3">
      <c r="B3212" s="34"/>
    </row>
    <row r="3213" spans="2:2" x14ac:dyDescent="0.3">
      <c r="B3213" s="34"/>
    </row>
    <row r="3214" spans="2:2" x14ac:dyDescent="0.3">
      <c r="B3214" s="34"/>
    </row>
    <row r="3215" spans="2:2" x14ac:dyDescent="0.3">
      <c r="B3215" s="34"/>
    </row>
    <row r="3216" spans="2:2" x14ac:dyDescent="0.3">
      <c r="B3216" s="34"/>
    </row>
    <row r="3217" spans="2:2" x14ac:dyDescent="0.3">
      <c r="B3217" s="34"/>
    </row>
    <row r="3218" spans="2:2" x14ac:dyDescent="0.3">
      <c r="B3218" s="34"/>
    </row>
    <row r="3219" spans="2:2" x14ac:dyDescent="0.3">
      <c r="B3219" s="34"/>
    </row>
    <row r="3220" spans="2:2" x14ac:dyDescent="0.3">
      <c r="B3220" s="34"/>
    </row>
    <row r="3221" spans="2:2" x14ac:dyDescent="0.3">
      <c r="B3221" s="34"/>
    </row>
    <row r="3222" spans="2:2" x14ac:dyDescent="0.3">
      <c r="B3222" s="34"/>
    </row>
    <row r="3223" spans="2:2" x14ac:dyDescent="0.3">
      <c r="B3223" s="34"/>
    </row>
    <row r="3224" spans="2:2" x14ac:dyDescent="0.3">
      <c r="B3224" s="34"/>
    </row>
    <row r="3225" spans="2:2" x14ac:dyDescent="0.3">
      <c r="B3225" s="34"/>
    </row>
    <row r="3226" spans="2:2" x14ac:dyDescent="0.3">
      <c r="B3226" s="34"/>
    </row>
    <row r="3227" spans="2:2" x14ac:dyDescent="0.3">
      <c r="B3227" s="34"/>
    </row>
    <row r="3228" spans="2:2" x14ac:dyDescent="0.3">
      <c r="B3228" s="34"/>
    </row>
    <row r="3229" spans="2:2" x14ac:dyDescent="0.3">
      <c r="B3229" s="34"/>
    </row>
    <row r="3230" spans="2:2" x14ac:dyDescent="0.3">
      <c r="B3230" s="34"/>
    </row>
    <row r="3231" spans="2:2" x14ac:dyDescent="0.3">
      <c r="B3231" s="34"/>
    </row>
    <row r="3232" spans="2:2" x14ac:dyDescent="0.3">
      <c r="B3232" s="34"/>
    </row>
    <row r="3233" spans="2:2" x14ac:dyDescent="0.3">
      <c r="B3233" s="34"/>
    </row>
    <row r="3234" spans="2:2" x14ac:dyDescent="0.3">
      <c r="B3234" s="34"/>
    </row>
    <row r="3235" spans="2:2" x14ac:dyDescent="0.3">
      <c r="B3235" s="34"/>
    </row>
    <row r="3236" spans="2:2" x14ac:dyDescent="0.3">
      <c r="B3236" s="34"/>
    </row>
    <row r="3237" spans="2:2" x14ac:dyDescent="0.3">
      <c r="B3237" s="34"/>
    </row>
    <row r="3238" spans="2:2" x14ac:dyDescent="0.3">
      <c r="B3238" s="34"/>
    </row>
    <row r="3239" spans="2:2" x14ac:dyDescent="0.3">
      <c r="B3239" s="34"/>
    </row>
    <row r="3240" spans="2:2" x14ac:dyDescent="0.3">
      <c r="B3240" s="34"/>
    </row>
    <row r="3241" spans="2:2" x14ac:dyDescent="0.3">
      <c r="B3241" s="34"/>
    </row>
    <row r="3242" spans="2:2" x14ac:dyDescent="0.3">
      <c r="B3242" s="34"/>
    </row>
    <row r="3243" spans="2:2" x14ac:dyDescent="0.3">
      <c r="B3243" s="34"/>
    </row>
    <row r="3244" spans="2:2" x14ac:dyDescent="0.3">
      <c r="B3244" s="34"/>
    </row>
    <row r="3245" spans="2:2" x14ac:dyDescent="0.3">
      <c r="B3245" s="34"/>
    </row>
    <row r="3246" spans="2:2" x14ac:dyDescent="0.3">
      <c r="B3246" s="34"/>
    </row>
    <row r="3247" spans="2:2" x14ac:dyDescent="0.3">
      <c r="B3247" s="34"/>
    </row>
    <row r="3248" spans="2:2" x14ac:dyDescent="0.3">
      <c r="B3248" s="34"/>
    </row>
    <row r="3249" spans="2:2" x14ac:dyDescent="0.3">
      <c r="B3249" s="34"/>
    </row>
    <row r="3250" spans="2:2" x14ac:dyDescent="0.3">
      <c r="B3250" s="34"/>
    </row>
    <row r="3251" spans="2:2" x14ac:dyDescent="0.3">
      <c r="B3251" s="34"/>
    </row>
    <row r="3252" spans="2:2" x14ac:dyDescent="0.3">
      <c r="B3252" s="34"/>
    </row>
    <row r="3253" spans="2:2" x14ac:dyDescent="0.3">
      <c r="B3253" s="34"/>
    </row>
    <row r="3254" spans="2:2" x14ac:dyDescent="0.3">
      <c r="B3254" s="34"/>
    </row>
    <row r="3255" spans="2:2" x14ac:dyDescent="0.3">
      <c r="B3255" s="34"/>
    </row>
    <row r="3256" spans="2:2" x14ac:dyDescent="0.3">
      <c r="B3256" s="34"/>
    </row>
    <row r="3257" spans="2:2" x14ac:dyDescent="0.3">
      <c r="B3257" s="34"/>
    </row>
    <row r="3258" spans="2:2" x14ac:dyDescent="0.3">
      <c r="B3258" s="34"/>
    </row>
    <row r="3259" spans="2:2" x14ac:dyDescent="0.3">
      <c r="B3259" s="34"/>
    </row>
    <row r="3260" spans="2:2" x14ac:dyDescent="0.3">
      <c r="B3260" s="34"/>
    </row>
    <row r="3261" spans="2:2" x14ac:dyDescent="0.3">
      <c r="B3261" s="34"/>
    </row>
    <row r="3262" spans="2:2" x14ac:dyDescent="0.3">
      <c r="B3262" s="34"/>
    </row>
    <row r="3263" spans="2:2" x14ac:dyDescent="0.3">
      <c r="B3263" s="34"/>
    </row>
    <row r="3264" spans="2:2" x14ac:dyDescent="0.3">
      <c r="B3264" s="34"/>
    </row>
    <row r="3265" spans="2:2" x14ac:dyDescent="0.3">
      <c r="B3265" s="34"/>
    </row>
    <row r="3266" spans="2:2" x14ac:dyDescent="0.3">
      <c r="B3266" s="34"/>
    </row>
    <row r="3267" spans="2:2" x14ac:dyDescent="0.3">
      <c r="B3267" s="34"/>
    </row>
    <row r="3268" spans="2:2" x14ac:dyDescent="0.3">
      <c r="B3268" s="34"/>
    </row>
    <row r="3269" spans="2:2" x14ac:dyDescent="0.3">
      <c r="B3269" s="34"/>
    </row>
    <row r="3270" spans="2:2" x14ac:dyDescent="0.3">
      <c r="B3270" s="34"/>
    </row>
    <row r="3271" spans="2:2" x14ac:dyDescent="0.3">
      <c r="B3271" s="34"/>
    </row>
    <row r="3272" spans="2:2" x14ac:dyDescent="0.3">
      <c r="B3272" s="34"/>
    </row>
    <row r="3273" spans="2:2" x14ac:dyDescent="0.3">
      <c r="B3273" s="34"/>
    </row>
    <row r="3274" spans="2:2" x14ac:dyDescent="0.3">
      <c r="B3274" s="34"/>
    </row>
    <row r="3275" spans="2:2" x14ac:dyDescent="0.3">
      <c r="B3275" s="34"/>
    </row>
    <row r="3276" spans="2:2" x14ac:dyDescent="0.3">
      <c r="B3276" s="34"/>
    </row>
    <row r="3277" spans="2:2" x14ac:dyDescent="0.3">
      <c r="B3277" s="34"/>
    </row>
    <row r="3278" spans="2:2" x14ac:dyDescent="0.3">
      <c r="B3278" s="34"/>
    </row>
    <row r="3279" spans="2:2" x14ac:dyDescent="0.3">
      <c r="B3279" s="34"/>
    </row>
    <row r="3280" spans="2:2" x14ac:dyDescent="0.3">
      <c r="B3280" s="34"/>
    </row>
    <row r="3281" spans="2:2" x14ac:dyDescent="0.3">
      <c r="B3281" s="34"/>
    </row>
    <row r="3282" spans="2:2" x14ac:dyDescent="0.3">
      <c r="B3282" s="34"/>
    </row>
    <row r="3283" spans="2:2" x14ac:dyDescent="0.3">
      <c r="B3283" s="34"/>
    </row>
    <row r="3284" spans="2:2" x14ac:dyDescent="0.3">
      <c r="B3284" s="34"/>
    </row>
    <row r="3285" spans="2:2" x14ac:dyDescent="0.3">
      <c r="B3285" s="34"/>
    </row>
    <row r="3286" spans="2:2" x14ac:dyDescent="0.3">
      <c r="B3286" s="34"/>
    </row>
    <row r="3287" spans="2:2" x14ac:dyDescent="0.3">
      <c r="B3287" s="34"/>
    </row>
    <row r="3288" spans="2:2" x14ac:dyDescent="0.3">
      <c r="B3288" s="34"/>
    </row>
    <row r="3289" spans="2:2" x14ac:dyDescent="0.3">
      <c r="B3289" s="34"/>
    </row>
    <row r="3290" spans="2:2" x14ac:dyDescent="0.3">
      <c r="B3290" s="34"/>
    </row>
    <row r="3291" spans="2:2" x14ac:dyDescent="0.3">
      <c r="B3291" s="34"/>
    </row>
    <row r="3292" spans="2:2" x14ac:dyDescent="0.3">
      <c r="B3292" s="34"/>
    </row>
    <row r="3293" spans="2:2" x14ac:dyDescent="0.3">
      <c r="B3293" s="34"/>
    </row>
    <row r="3294" spans="2:2" x14ac:dyDescent="0.3">
      <c r="B3294" s="34"/>
    </row>
    <row r="3295" spans="2:2" x14ac:dyDescent="0.3">
      <c r="B3295" s="34"/>
    </row>
    <row r="3296" spans="2:2" x14ac:dyDescent="0.3">
      <c r="B3296" s="34"/>
    </row>
    <row r="3297" spans="2:2" x14ac:dyDescent="0.3">
      <c r="B3297" s="34"/>
    </row>
    <row r="3298" spans="2:2" x14ac:dyDescent="0.3">
      <c r="B3298" s="34"/>
    </row>
    <row r="3299" spans="2:2" x14ac:dyDescent="0.3">
      <c r="B3299" s="34"/>
    </row>
    <row r="3300" spans="2:2" x14ac:dyDescent="0.3">
      <c r="B3300" s="34"/>
    </row>
    <row r="3301" spans="2:2" x14ac:dyDescent="0.3">
      <c r="B3301" s="34"/>
    </row>
    <row r="3302" spans="2:2" x14ac:dyDescent="0.3">
      <c r="B3302" s="34"/>
    </row>
    <row r="3303" spans="2:2" x14ac:dyDescent="0.3">
      <c r="B3303" s="34"/>
    </row>
    <row r="3304" spans="2:2" x14ac:dyDescent="0.3">
      <c r="B3304" s="34"/>
    </row>
    <row r="3305" spans="2:2" x14ac:dyDescent="0.3">
      <c r="B3305" s="34"/>
    </row>
    <row r="3306" spans="2:2" x14ac:dyDescent="0.3">
      <c r="B3306" s="34"/>
    </row>
    <row r="3307" spans="2:2" x14ac:dyDescent="0.3">
      <c r="B3307" s="34"/>
    </row>
    <row r="3308" spans="2:2" x14ac:dyDescent="0.3">
      <c r="B3308" s="34"/>
    </row>
    <row r="3309" spans="2:2" x14ac:dyDescent="0.3">
      <c r="B3309" s="34"/>
    </row>
    <row r="3310" spans="2:2" x14ac:dyDescent="0.3">
      <c r="B3310" s="34"/>
    </row>
    <row r="3311" spans="2:2" x14ac:dyDescent="0.3">
      <c r="B3311" s="34"/>
    </row>
    <row r="3312" spans="2:2" x14ac:dyDescent="0.3">
      <c r="B3312" s="34"/>
    </row>
    <row r="3313" spans="2:2" x14ac:dyDescent="0.3">
      <c r="B3313" s="34"/>
    </row>
    <row r="3314" spans="2:2" x14ac:dyDescent="0.3">
      <c r="B3314" s="34"/>
    </row>
    <row r="3315" spans="2:2" x14ac:dyDescent="0.3">
      <c r="B3315" s="34"/>
    </row>
    <row r="3316" spans="2:2" x14ac:dyDescent="0.3">
      <c r="B3316" s="34"/>
    </row>
    <row r="3317" spans="2:2" x14ac:dyDescent="0.3">
      <c r="B3317" s="34"/>
    </row>
    <row r="3318" spans="2:2" x14ac:dyDescent="0.3">
      <c r="B3318" s="34"/>
    </row>
    <row r="3319" spans="2:2" x14ac:dyDescent="0.3">
      <c r="B3319" s="34"/>
    </row>
    <row r="3320" spans="2:2" x14ac:dyDescent="0.3">
      <c r="B3320" s="34"/>
    </row>
    <row r="3321" spans="2:2" x14ac:dyDescent="0.3">
      <c r="B3321" s="34"/>
    </row>
    <row r="3322" spans="2:2" x14ac:dyDescent="0.3">
      <c r="B3322" s="34"/>
    </row>
    <row r="3323" spans="2:2" x14ac:dyDescent="0.3">
      <c r="B3323" s="34"/>
    </row>
    <row r="3324" spans="2:2" x14ac:dyDescent="0.3">
      <c r="B3324" s="34"/>
    </row>
    <row r="3325" spans="2:2" x14ac:dyDescent="0.3">
      <c r="B3325" s="34"/>
    </row>
    <row r="3326" spans="2:2" x14ac:dyDescent="0.3">
      <c r="B3326" s="34"/>
    </row>
    <row r="3327" spans="2:2" x14ac:dyDescent="0.3">
      <c r="B3327" s="34"/>
    </row>
    <row r="3328" spans="2:2" x14ac:dyDescent="0.3">
      <c r="B3328" s="34"/>
    </row>
    <row r="3329" spans="2:2" x14ac:dyDescent="0.3">
      <c r="B3329" s="34"/>
    </row>
    <row r="3330" spans="2:2" x14ac:dyDescent="0.3">
      <c r="B3330" s="34"/>
    </row>
    <row r="3331" spans="2:2" x14ac:dyDescent="0.3">
      <c r="B3331" s="34"/>
    </row>
    <row r="3332" spans="2:2" x14ac:dyDescent="0.3">
      <c r="B3332" s="34"/>
    </row>
    <row r="3333" spans="2:2" x14ac:dyDescent="0.3">
      <c r="B3333" s="34"/>
    </row>
    <row r="3334" spans="2:2" x14ac:dyDescent="0.3">
      <c r="B3334" s="34"/>
    </row>
    <row r="3335" spans="2:2" x14ac:dyDescent="0.3">
      <c r="B3335" s="34"/>
    </row>
    <row r="3336" spans="2:2" x14ac:dyDescent="0.3">
      <c r="B3336" s="34"/>
    </row>
    <row r="3337" spans="2:2" x14ac:dyDescent="0.3">
      <c r="B3337" s="34"/>
    </row>
    <row r="3338" spans="2:2" x14ac:dyDescent="0.3">
      <c r="B3338" s="34"/>
    </row>
    <row r="3339" spans="2:2" x14ac:dyDescent="0.3">
      <c r="B3339" s="34"/>
    </row>
    <row r="3340" spans="2:2" x14ac:dyDescent="0.3">
      <c r="B3340" s="34"/>
    </row>
    <row r="3341" spans="2:2" x14ac:dyDescent="0.3">
      <c r="B3341" s="34"/>
    </row>
    <row r="3342" spans="2:2" x14ac:dyDescent="0.3">
      <c r="B3342" s="34"/>
    </row>
    <row r="3343" spans="2:2" x14ac:dyDescent="0.3">
      <c r="B3343" s="34"/>
    </row>
    <row r="3344" spans="2:2" x14ac:dyDescent="0.3">
      <c r="B3344" s="34"/>
    </row>
    <row r="3345" spans="2:2" x14ac:dyDescent="0.3">
      <c r="B3345" s="34"/>
    </row>
    <row r="3346" spans="2:2" x14ac:dyDescent="0.3">
      <c r="B3346" s="34"/>
    </row>
    <row r="3347" spans="2:2" x14ac:dyDescent="0.3">
      <c r="B3347" s="34"/>
    </row>
    <row r="3348" spans="2:2" x14ac:dyDescent="0.3">
      <c r="B3348" s="34"/>
    </row>
    <row r="3349" spans="2:2" x14ac:dyDescent="0.3">
      <c r="B3349" s="34"/>
    </row>
    <row r="3350" spans="2:2" x14ac:dyDescent="0.3">
      <c r="B3350" s="34"/>
    </row>
    <row r="3351" spans="2:2" x14ac:dyDescent="0.3">
      <c r="B3351" s="34"/>
    </row>
    <row r="3352" spans="2:2" x14ac:dyDescent="0.3">
      <c r="B3352" s="34"/>
    </row>
    <row r="3353" spans="2:2" x14ac:dyDescent="0.3">
      <c r="B3353" s="34"/>
    </row>
    <row r="3354" spans="2:2" x14ac:dyDescent="0.3">
      <c r="B3354" s="34"/>
    </row>
    <row r="3355" spans="2:2" x14ac:dyDescent="0.3">
      <c r="B3355" s="34"/>
    </row>
    <row r="3356" spans="2:2" x14ac:dyDescent="0.3">
      <c r="B3356" s="34"/>
    </row>
    <row r="3357" spans="2:2" x14ac:dyDescent="0.3">
      <c r="B3357" s="34"/>
    </row>
    <row r="3358" spans="2:2" x14ac:dyDescent="0.3">
      <c r="B3358" s="34"/>
    </row>
    <row r="3359" spans="2:2" x14ac:dyDescent="0.3">
      <c r="B3359" s="34"/>
    </row>
    <row r="3360" spans="2:2" x14ac:dyDescent="0.3">
      <c r="B3360" s="34"/>
    </row>
    <row r="3361" spans="2:2" x14ac:dyDescent="0.3">
      <c r="B3361" s="34"/>
    </row>
    <row r="3362" spans="2:2" x14ac:dyDescent="0.3">
      <c r="B3362" s="34"/>
    </row>
    <row r="3363" spans="2:2" x14ac:dyDescent="0.3">
      <c r="B3363" s="34"/>
    </row>
    <row r="3364" spans="2:2" x14ac:dyDescent="0.3">
      <c r="B3364" s="34"/>
    </row>
    <row r="3365" spans="2:2" x14ac:dyDescent="0.3">
      <c r="B3365" s="34"/>
    </row>
    <row r="3366" spans="2:2" x14ac:dyDescent="0.3">
      <c r="B3366" s="34"/>
    </row>
    <row r="3367" spans="2:2" x14ac:dyDescent="0.3">
      <c r="B3367" s="34"/>
    </row>
    <row r="3368" spans="2:2" x14ac:dyDescent="0.3">
      <c r="B3368" s="34"/>
    </row>
    <row r="3369" spans="2:2" x14ac:dyDescent="0.3">
      <c r="B3369" s="34"/>
    </row>
    <row r="3370" spans="2:2" x14ac:dyDescent="0.3">
      <c r="B3370" s="34"/>
    </row>
    <row r="3371" spans="2:2" x14ac:dyDescent="0.3">
      <c r="B3371" s="34"/>
    </row>
    <row r="3372" spans="2:2" x14ac:dyDescent="0.3">
      <c r="B3372" s="34"/>
    </row>
    <row r="3373" spans="2:2" x14ac:dyDescent="0.3">
      <c r="B3373" s="34"/>
    </row>
    <row r="3374" spans="2:2" x14ac:dyDescent="0.3">
      <c r="B3374" s="34"/>
    </row>
    <row r="3375" spans="2:2" x14ac:dyDescent="0.3">
      <c r="B3375" s="34"/>
    </row>
    <row r="3376" spans="2:2" x14ac:dyDescent="0.3">
      <c r="B3376" s="34"/>
    </row>
    <row r="3377" spans="2:2" x14ac:dyDescent="0.3">
      <c r="B3377" s="34"/>
    </row>
    <row r="3378" spans="2:2" x14ac:dyDescent="0.3">
      <c r="B3378" s="34"/>
    </row>
    <row r="3379" spans="2:2" x14ac:dyDescent="0.3">
      <c r="B3379" s="34"/>
    </row>
    <row r="3380" spans="2:2" x14ac:dyDescent="0.3">
      <c r="B3380" s="34"/>
    </row>
    <row r="3381" spans="2:2" x14ac:dyDescent="0.3">
      <c r="B3381" s="34"/>
    </row>
    <row r="3382" spans="2:2" x14ac:dyDescent="0.3">
      <c r="B3382" s="34"/>
    </row>
    <row r="3383" spans="2:2" x14ac:dyDescent="0.3">
      <c r="B3383" s="34"/>
    </row>
    <row r="3384" spans="2:2" x14ac:dyDescent="0.3">
      <c r="B3384" s="34"/>
    </row>
    <row r="3385" spans="2:2" x14ac:dyDescent="0.3">
      <c r="B3385" s="34"/>
    </row>
    <row r="3386" spans="2:2" x14ac:dyDescent="0.3">
      <c r="B3386" s="34"/>
    </row>
    <row r="3387" spans="2:2" x14ac:dyDescent="0.3">
      <c r="B3387" s="34"/>
    </row>
    <row r="3388" spans="2:2" x14ac:dyDescent="0.3">
      <c r="B3388" s="34"/>
    </row>
    <row r="3389" spans="2:2" x14ac:dyDescent="0.3">
      <c r="B3389" s="34"/>
    </row>
    <row r="3390" spans="2:2" x14ac:dyDescent="0.3">
      <c r="B3390" s="34"/>
    </row>
    <row r="3391" spans="2:2" x14ac:dyDescent="0.3">
      <c r="B3391" s="34"/>
    </row>
    <row r="3392" spans="2:2" x14ac:dyDescent="0.3">
      <c r="B3392" s="34"/>
    </row>
    <row r="3393" spans="2:2" x14ac:dyDescent="0.3">
      <c r="B3393" s="34"/>
    </row>
    <row r="3394" spans="2:2" x14ac:dyDescent="0.3">
      <c r="B3394" s="34"/>
    </row>
    <row r="3395" spans="2:2" x14ac:dyDescent="0.3">
      <c r="B3395" s="34"/>
    </row>
    <row r="3396" spans="2:2" x14ac:dyDescent="0.3">
      <c r="B3396" s="34"/>
    </row>
    <row r="3397" spans="2:2" x14ac:dyDescent="0.3">
      <c r="B3397" s="34"/>
    </row>
    <row r="3398" spans="2:2" x14ac:dyDescent="0.3">
      <c r="B3398" s="34"/>
    </row>
    <row r="3399" spans="2:2" x14ac:dyDescent="0.3">
      <c r="B3399" s="34"/>
    </row>
    <row r="3400" spans="2:2" x14ac:dyDescent="0.3">
      <c r="B3400" s="34"/>
    </row>
    <row r="3401" spans="2:2" x14ac:dyDescent="0.3">
      <c r="B3401" s="34"/>
    </row>
    <row r="3402" spans="2:2" x14ac:dyDescent="0.3">
      <c r="B3402" s="34"/>
    </row>
    <row r="3403" spans="2:2" x14ac:dyDescent="0.3">
      <c r="B3403" s="34"/>
    </row>
    <row r="3404" spans="2:2" x14ac:dyDescent="0.3">
      <c r="B3404" s="34"/>
    </row>
    <row r="3405" spans="2:2" x14ac:dyDescent="0.3">
      <c r="B3405" s="34"/>
    </row>
    <row r="3406" spans="2:2" x14ac:dyDescent="0.3">
      <c r="B3406" s="34"/>
    </row>
    <row r="3407" spans="2:2" x14ac:dyDescent="0.3">
      <c r="B3407" s="34"/>
    </row>
    <row r="3408" spans="2:2" x14ac:dyDescent="0.3">
      <c r="B3408" s="34"/>
    </row>
    <row r="3409" spans="2:2" x14ac:dyDescent="0.3">
      <c r="B3409" s="34"/>
    </row>
    <row r="3410" spans="2:2" x14ac:dyDescent="0.3">
      <c r="B3410" s="34"/>
    </row>
    <row r="3411" spans="2:2" x14ac:dyDescent="0.3">
      <c r="B3411" s="34"/>
    </row>
    <row r="3412" spans="2:2" x14ac:dyDescent="0.3">
      <c r="B3412" s="34"/>
    </row>
    <row r="3413" spans="2:2" x14ac:dyDescent="0.3">
      <c r="B3413" s="34"/>
    </row>
    <row r="3414" spans="2:2" x14ac:dyDescent="0.3">
      <c r="B3414" s="34"/>
    </row>
    <row r="3415" spans="2:2" x14ac:dyDescent="0.3">
      <c r="B3415" s="34"/>
    </row>
    <row r="3416" spans="2:2" x14ac:dyDescent="0.3">
      <c r="B3416" s="34"/>
    </row>
    <row r="3417" spans="2:2" x14ac:dyDescent="0.3">
      <c r="B3417" s="34"/>
    </row>
    <row r="3418" spans="2:2" x14ac:dyDescent="0.3">
      <c r="B3418" s="34"/>
    </row>
    <row r="3419" spans="2:2" x14ac:dyDescent="0.3">
      <c r="B3419" s="34"/>
    </row>
    <row r="3420" spans="2:2" x14ac:dyDescent="0.3">
      <c r="B3420" s="34"/>
    </row>
    <row r="3421" spans="2:2" x14ac:dyDescent="0.3">
      <c r="B3421" s="34"/>
    </row>
    <row r="3422" spans="2:2" x14ac:dyDescent="0.3">
      <c r="B3422" s="34"/>
    </row>
    <row r="3423" spans="2:2" x14ac:dyDescent="0.3">
      <c r="B3423" s="34"/>
    </row>
    <row r="3424" spans="2:2" x14ac:dyDescent="0.3">
      <c r="B3424" s="34"/>
    </row>
    <row r="3425" spans="2:2" x14ac:dyDescent="0.3">
      <c r="B3425" s="34"/>
    </row>
    <row r="3426" spans="2:2" x14ac:dyDescent="0.3">
      <c r="B3426" s="34"/>
    </row>
    <row r="3427" spans="2:2" x14ac:dyDescent="0.3">
      <c r="B3427" s="34"/>
    </row>
    <row r="3428" spans="2:2" x14ac:dyDescent="0.3">
      <c r="B3428" s="34"/>
    </row>
    <row r="3429" spans="2:2" x14ac:dyDescent="0.3">
      <c r="B3429" s="34"/>
    </row>
    <row r="3430" spans="2:2" x14ac:dyDescent="0.3">
      <c r="B3430" s="34"/>
    </row>
    <row r="3431" spans="2:2" x14ac:dyDescent="0.3">
      <c r="B3431" s="34"/>
    </row>
    <row r="3432" spans="2:2" x14ac:dyDescent="0.3">
      <c r="B3432" s="34"/>
    </row>
    <row r="3433" spans="2:2" x14ac:dyDescent="0.3">
      <c r="B3433" s="34"/>
    </row>
    <row r="3434" spans="2:2" x14ac:dyDescent="0.3">
      <c r="B3434" s="34"/>
    </row>
    <row r="3435" spans="2:2" x14ac:dyDescent="0.3">
      <c r="B3435" s="34"/>
    </row>
    <row r="3436" spans="2:2" x14ac:dyDescent="0.3">
      <c r="B3436" s="34"/>
    </row>
    <row r="3437" spans="2:2" x14ac:dyDescent="0.3">
      <c r="B3437" s="34"/>
    </row>
    <row r="3438" spans="2:2" x14ac:dyDescent="0.3">
      <c r="B3438" s="34"/>
    </row>
    <row r="3439" spans="2:2" x14ac:dyDescent="0.3">
      <c r="B3439" s="34"/>
    </row>
    <row r="3440" spans="2:2" x14ac:dyDescent="0.3">
      <c r="B3440" s="34"/>
    </row>
    <row r="3441" spans="2:2" x14ac:dyDescent="0.3">
      <c r="B3441" s="34"/>
    </row>
    <row r="3442" spans="2:2" x14ac:dyDescent="0.3">
      <c r="B3442" s="34"/>
    </row>
    <row r="3443" spans="2:2" x14ac:dyDescent="0.3">
      <c r="B3443" s="34"/>
    </row>
    <row r="3444" spans="2:2" x14ac:dyDescent="0.3">
      <c r="B3444" s="34"/>
    </row>
    <row r="3445" spans="2:2" x14ac:dyDescent="0.3">
      <c r="B3445" s="34"/>
    </row>
    <row r="3446" spans="2:2" x14ac:dyDescent="0.3">
      <c r="B3446" s="34"/>
    </row>
    <row r="3447" spans="2:2" x14ac:dyDescent="0.3">
      <c r="B3447" s="34"/>
    </row>
    <row r="3448" spans="2:2" x14ac:dyDescent="0.3">
      <c r="B3448" s="34"/>
    </row>
    <row r="3449" spans="2:2" x14ac:dyDescent="0.3">
      <c r="B3449" s="34"/>
    </row>
    <row r="3450" spans="2:2" x14ac:dyDescent="0.3">
      <c r="B3450" s="34"/>
    </row>
    <row r="3451" spans="2:2" x14ac:dyDescent="0.3">
      <c r="B3451" s="34"/>
    </row>
    <row r="3452" spans="2:2" x14ac:dyDescent="0.3">
      <c r="B3452" s="34"/>
    </row>
    <row r="3453" spans="2:2" x14ac:dyDescent="0.3">
      <c r="B3453" s="34"/>
    </row>
    <row r="3454" spans="2:2" x14ac:dyDescent="0.3">
      <c r="B3454" s="34"/>
    </row>
    <row r="3455" spans="2:2" x14ac:dyDescent="0.3">
      <c r="B3455" s="34"/>
    </row>
    <row r="3456" spans="2:2" x14ac:dyDescent="0.3">
      <c r="B3456" s="34"/>
    </row>
    <row r="3457" spans="2:2" x14ac:dyDescent="0.3">
      <c r="B3457" s="34"/>
    </row>
    <row r="3458" spans="2:2" x14ac:dyDescent="0.3">
      <c r="B3458" s="34"/>
    </row>
    <row r="3459" spans="2:2" x14ac:dyDescent="0.3">
      <c r="B3459" s="34"/>
    </row>
    <row r="3460" spans="2:2" x14ac:dyDescent="0.3">
      <c r="B3460" s="34"/>
    </row>
    <row r="3461" spans="2:2" x14ac:dyDescent="0.3">
      <c r="B3461" s="34"/>
    </row>
    <row r="3462" spans="2:2" x14ac:dyDescent="0.3">
      <c r="B3462" s="34"/>
    </row>
    <row r="3463" spans="2:2" x14ac:dyDescent="0.3">
      <c r="B3463" s="34"/>
    </row>
    <row r="3464" spans="2:2" x14ac:dyDescent="0.3">
      <c r="B3464" s="34"/>
    </row>
    <row r="3465" spans="2:2" x14ac:dyDescent="0.3">
      <c r="B3465" s="34"/>
    </row>
    <row r="3466" spans="2:2" x14ac:dyDescent="0.3">
      <c r="B3466" s="34"/>
    </row>
    <row r="3467" spans="2:2" x14ac:dyDescent="0.3">
      <c r="B3467" s="34"/>
    </row>
    <row r="3468" spans="2:2" x14ac:dyDescent="0.3">
      <c r="B3468" s="34"/>
    </row>
    <row r="3469" spans="2:2" x14ac:dyDescent="0.3">
      <c r="B3469" s="34"/>
    </row>
    <row r="3470" spans="2:2" x14ac:dyDescent="0.3">
      <c r="B3470" s="34"/>
    </row>
    <row r="3471" spans="2:2" x14ac:dyDescent="0.3">
      <c r="B3471" s="34"/>
    </row>
    <row r="3472" spans="2:2" x14ac:dyDescent="0.3">
      <c r="B3472" s="34"/>
    </row>
    <row r="3473" spans="2:2" x14ac:dyDescent="0.3">
      <c r="B3473" s="34"/>
    </row>
    <row r="3474" spans="2:2" x14ac:dyDescent="0.3">
      <c r="B3474" s="34"/>
    </row>
    <row r="3475" spans="2:2" x14ac:dyDescent="0.3">
      <c r="B3475" s="34"/>
    </row>
    <row r="3476" spans="2:2" x14ac:dyDescent="0.3">
      <c r="B3476" s="34"/>
    </row>
    <row r="3477" spans="2:2" x14ac:dyDescent="0.3">
      <c r="B3477" s="34"/>
    </row>
    <row r="3478" spans="2:2" x14ac:dyDescent="0.3">
      <c r="B3478" s="34"/>
    </row>
    <row r="3479" spans="2:2" x14ac:dyDescent="0.3">
      <c r="B3479" s="34"/>
    </row>
    <row r="3480" spans="2:2" x14ac:dyDescent="0.3">
      <c r="B3480" s="34"/>
    </row>
    <row r="3481" spans="2:2" x14ac:dyDescent="0.3">
      <c r="B3481" s="34"/>
    </row>
    <row r="3482" spans="2:2" x14ac:dyDescent="0.3">
      <c r="B3482" s="34"/>
    </row>
    <row r="3483" spans="2:2" x14ac:dyDescent="0.3">
      <c r="B3483" s="34"/>
    </row>
    <row r="3484" spans="2:2" x14ac:dyDescent="0.3">
      <c r="B3484" s="34"/>
    </row>
    <row r="3485" spans="2:2" x14ac:dyDescent="0.3">
      <c r="B3485" s="34"/>
    </row>
    <row r="3486" spans="2:2" x14ac:dyDescent="0.3">
      <c r="B3486" s="34"/>
    </row>
    <row r="3487" spans="2:2" x14ac:dyDescent="0.3">
      <c r="B3487" s="34"/>
    </row>
    <row r="3488" spans="2:2" x14ac:dyDescent="0.3">
      <c r="B3488" s="34"/>
    </row>
    <row r="3489" spans="2:2" x14ac:dyDescent="0.3">
      <c r="B3489" s="34"/>
    </row>
    <row r="3490" spans="2:2" x14ac:dyDescent="0.3">
      <c r="B3490" s="34"/>
    </row>
    <row r="3491" spans="2:2" x14ac:dyDescent="0.3">
      <c r="B3491" s="34"/>
    </row>
    <row r="3492" spans="2:2" x14ac:dyDescent="0.3">
      <c r="B3492" s="34"/>
    </row>
    <row r="3493" spans="2:2" x14ac:dyDescent="0.3">
      <c r="B3493" s="34"/>
    </row>
    <row r="3494" spans="2:2" x14ac:dyDescent="0.3">
      <c r="B3494" s="34"/>
    </row>
    <row r="3495" spans="2:2" x14ac:dyDescent="0.3">
      <c r="B3495" s="34"/>
    </row>
    <row r="3496" spans="2:2" x14ac:dyDescent="0.3">
      <c r="B3496" s="34"/>
    </row>
    <row r="3497" spans="2:2" x14ac:dyDescent="0.3">
      <c r="B3497" s="34"/>
    </row>
    <row r="3498" spans="2:2" x14ac:dyDescent="0.3">
      <c r="B3498" s="34"/>
    </row>
    <row r="3499" spans="2:2" x14ac:dyDescent="0.3">
      <c r="B3499" s="34"/>
    </row>
    <row r="3500" spans="2:2" x14ac:dyDescent="0.3">
      <c r="B3500" s="34"/>
    </row>
    <row r="3501" spans="2:2" x14ac:dyDescent="0.3">
      <c r="B3501" s="34"/>
    </row>
    <row r="3502" spans="2:2" x14ac:dyDescent="0.3">
      <c r="B3502" s="34"/>
    </row>
    <row r="3503" spans="2:2" x14ac:dyDescent="0.3">
      <c r="B3503" s="34"/>
    </row>
    <row r="3504" spans="2:2" x14ac:dyDescent="0.3">
      <c r="B3504" s="34"/>
    </row>
    <row r="3505" spans="2:2" x14ac:dyDescent="0.3">
      <c r="B3505" s="34"/>
    </row>
    <row r="3506" spans="2:2" x14ac:dyDescent="0.3">
      <c r="B3506" s="34"/>
    </row>
    <row r="3507" spans="2:2" x14ac:dyDescent="0.3">
      <c r="B3507" s="34"/>
    </row>
    <row r="3508" spans="2:2" x14ac:dyDescent="0.3">
      <c r="B3508" s="34"/>
    </row>
    <row r="3509" spans="2:2" x14ac:dyDescent="0.3">
      <c r="B3509" s="34"/>
    </row>
    <row r="3510" spans="2:2" x14ac:dyDescent="0.3">
      <c r="B3510" s="34"/>
    </row>
    <row r="3511" spans="2:2" x14ac:dyDescent="0.3">
      <c r="B3511" s="34"/>
    </row>
    <row r="3512" spans="2:2" x14ac:dyDescent="0.3">
      <c r="B3512" s="34"/>
    </row>
    <row r="3513" spans="2:2" x14ac:dyDescent="0.3">
      <c r="B3513" s="34"/>
    </row>
    <row r="3514" spans="2:2" x14ac:dyDescent="0.3">
      <c r="B3514" s="34"/>
    </row>
    <row r="3515" spans="2:2" x14ac:dyDescent="0.3">
      <c r="B3515" s="34"/>
    </row>
    <row r="3516" spans="2:2" x14ac:dyDescent="0.3">
      <c r="B3516" s="34"/>
    </row>
    <row r="3517" spans="2:2" x14ac:dyDescent="0.3">
      <c r="B3517" s="34"/>
    </row>
    <row r="3518" spans="2:2" x14ac:dyDescent="0.3">
      <c r="B3518" s="34"/>
    </row>
    <row r="3519" spans="2:2" x14ac:dyDescent="0.3">
      <c r="B3519" s="34"/>
    </row>
    <row r="3520" spans="2:2" x14ac:dyDescent="0.3">
      <c r="B3520" s="34"/>
    </row>
    <row r="3521" spans="2:2" x14ac:dyDescent="0.3">
      <c r="B3521" s="34"/>
    </row>
    <row r="3522" spans="2:2" x14ac:dyDescent="0.3">
      <c r="B3522" s="34"/>
    </row>
    <row r="3523" spans="2:2" x14ac:dyDescent="0.3">
      <c r="B3523" s="34"/>
    </row>
    <row r="3524" spans="2:2" x14ac:dyDescent="0.3">
      <c r="B3524" s="34"/>
    </row>
    <row r="3525" spans="2:2" x14ac:dyDescent="0.3">
      <c r="B3525" s="34"/>
    </row>
    <row r="3526" spans="2:2" x14ac:dyDescent="0.3">
      <c r="B3526" s="34"/>
    </row>
    <row r="3527" spans="2:2" x14ac:dyDescent="0.3">
      <c r="B3527" s="34"/>
    </row>
    <row r="3528" spans="2:2" x14ac:dyDescent="0.3">
      <c r="B3528" s="34"/>
    </row>
    <row r="3529" spans="2:2" x14ac:dyDescent="0.3">
      <c r="B3529" s="34"/>
    </row>
    <row r="3530" spans="2:2" x14ac:dyDescent="0.3">
      <c r="B3530" s="34"/>
    </row>
    <row r="3531" spans="2:2" x14ac:dyDescent="0.3">
      <c r="B3531" s="34"/>
    </row>
    <row r="3532" spans="2:2" x14ac:dyDescent="0.3">
      <c r="B3532" s="34"/>
    </row>
    <row r="3533" spans="2:2" x14ac:dyDescent="0.3">
      <c r="B3533" s="34"/>
    </row>
    <row r="3534" spans="2:2" x14ac:dyDescent="0.3">
      <c r="B3534" s="34"/>
    </row>
    <row r="3535" spans="2:2" x14ac:dyDescent="0.3">
      <c r="B3535" s="34"/>
    </row>
    <row r="3536" spans="2:2" x14ac:dyDescent="0.3">
      <c r="B3536" s="34"/>
    </row>
    <row r="3537" spans="2:2" x14ac:dyDescent="0.3">
      <c r="B3537" s="34"/>
    </row>
    <row r="3538" spans="2:2" x14ac:dyDescent="0.3">
      <c r="B3538" s="34"/>
    </row>
    <row r="3539" spans="2:2" x14ac:dyDescent="0.3">
      <c r="B3539" s="34"/>
    </row>
    <row r="3540" spans="2:2" x14ac:dyDescent="0.3">
      <c r="B3540" s="34"/>
    </row>
    <row r="3541" spans="2:2" x14ac:dyDescent="0.3">
      <c r="B3541" s="34"/>
    </row>
    <row r="3542" spans="2:2" x14ac:dyDescent="0.3">
      <c r="B3542" s="34"/>
    </row>
    <row r="3543" spans="2:2" x14ac:dyDescent="0.3">
      <c r="B3543" s="34"/>
    </row>
    <row r="3544" spans="2:2" x14ac:dyDescent="0.3">
      <c r="B3544" s="34"/>
    </row>
    <row r="3545" spans="2:2" x14ac:dyDescent="0.3">
      <c r="B3545" s="34"/>
    </row>
    <row r="3546" spans="2:2" x14ac:dyDescent="0.3">
      <c r="B3546" s="34"/>
    </row>
    <row r="3547" spans="2:2" x14ac:dyDescent="0.3">
      <c r="B3547" s="34"/>
    </row>
    <row r="3548" spans="2:2" x14ac:dyDescent="0.3">
      <c r="B3548" s="34"/>
    </row>
    <row r="3549" spans="2:2" x14ac:dyDescent="0.3">
      <c r="B3549" s="34"/>
    </row>
    <row r="3550" spans="2:2" x14ac:dyDescent="0.3">
      <c r="B3550" s="34"/>
    </row>
    <row r="3551" spans="2:2" x14ac:dyDescent="0.3">
      <c r="B3551" s="34"/>
    </row>
    <row r="3552" spans="2:2" x14ac:dyDescent="0.3">
      <c r="B3552" s="34"/>
    </row>
    <row r="3553" spans="2:2" x14ac:dyDescent="0.3">
      <c r="B3553" s="34"/>
    </row>
    <row r="3554" spans="2:2" x14ac:dyDescent="0.3">
      <c r="B3554" s="34"/>
    </row>
    <row r="3555" spans="2:2" x14ac:dyDescent="0.3">
      <c r="B3555" s="34"/>
    </row>
    <row r="3556" spans="2:2" x14ac:dyDescent="0.3">
      <c r="B3556" s="34"/>
    </row>
    <row r="3557" spans="2:2" x14ac:dyDescent="0.3">
      <c r="B3557" s="34"/>
    </row>
    <row r="3558" spans="2:2" x14ac:dyDescent="0.3">
      <c r="B3558" s="34"/>
    </row>
    <row r="3559" spans="2:2" x14ac:dyDescent="0.3">
      <c r="B3559" s="34"/>
    </row>
    <row r="3560" spans="2:2" x14ac:dyDescent="0.3">
      <c r="B3560" s="34"/>
    </row>
    <row r="3561" spans="2:2" x14ac:dyDescent="0.3">
      <c r="B3561" s="34"/>
    </row>
    <row r="3562" spans="2:2" x14ac:dyDescent="0.3">
      <c r="B3562" s="34"/>
    </row>
    <row r="3563" spans="2:2" x14ac:dyDescent="0.3">
      <c r="B3563" s="34"/>
    </row>
    <row r="3564" spans="2:2" x14ac:dyDescent="0.3">
      <c r="B3564" s="34"/>
    </row>
    <row r="3565" spans="2:2" x14ac:dyDescent="0.3">
      <c r="B3565" s="34"/>
    </row>
    <row r="3566" spans="2:2" x14ac:dyDescent="0.3">
      <c r="B3566" s="34"/>
    </row>
    <row r="3567" spans="2:2" x14ac:dyDescent="0.3">
      <c r="B3567" s="34"/>
    </row>
    <row r="3568" spans="2:2" x14ac:dyDescent="0.3">
      <c r="B3568" s="34"/>
    </row>
    <row r="3569" spans="2:2" x14ac:dyDescent="0.3">
      <c r="B3569" s="34"/>
    </row>
    <row r="3570" spans="2:2" x14ac:dyDescent="0.3">
      <c r="B3570" s="34"/>
    </row>
    <row r="3571" spans="2:2" x14ac:dyDescent="0.3">
      <c r="B3571" s="34"/>
    </row>
    <row r="3572" spans="2:2" x14ac:dyDescent="0.3">
      <c r="B3572" s="34"/>
    </row>
    <row r="3573" spans="2:2" x14ac:dyDescent="0.3">
      <c r="B3573" s="34"/>
    </row>
    <row r="3574" spans="2:2" x14ac:dyDescent="0.3">
      <c r="B3574" s="34"/>
    </row>
    <row r="3575" spans="2:2" x14ac:dyDescent="0.3">
      <c r="B3575" s="34"/>
    </row>
    <row r="3576" spans="2:2" x14ac:dyDescent="0.3">
      <c r="B3576" s="34"/>
    </row>
    <row r="3577" spans="2:2" x14ac:dyDescent="0.3">
      <c r="B3577" s="34"/>
    </row>
    <row r="3578" spans="2:2" x14ac:dyDescent="0.3">
      <c r="B3578" s="34"/>
    </row>
    <row r="3579" spans="2:2" x14ac:dyDescent="0.3">
      <c r="B3579" s="34"/>
    </row>
    <row r="3580" spans="2:2" x14ac:dyDescent="0.3">
      <c r="B3580" s="34"/>
    </row>
    <row r="3581" spans="2:2" x14ac:dyDescent="0.3">
      <c r="B3581" s="34"/>
    </row>
    <row r="3582" spans="2:2" x14ac:dyDescent="0.3">
      <c r="B3582" s="34"/>
    </row>
    <row r="3583" spans="2:2" x14ac:dyDescent="0.3">
      <c r="B3583" s="34"/>
    </row>
    <row r="3584" spans="2:2" x14ac:dyDescent="0.3">
      <c r="B3584" s="34"/>
    </row>
    <row r="3585" spans="2:2" x14ac:dyDescent="0.3">
      <c r="B3585" s="34"/>
    </row>
    <row r="3586" spans="2:2" x14ac:dyDescent="0.3">
      <c r="B3586" s="34"/>
    </row>
    <row r="3587" spans="2:2" x14ac:dyDescent="0.3">
      <c r="B3587" s="34"/>
    </row>
    <row r="3588" spans="2:2" x14ac:dyDescent="0.3">
      <c r="B3588" s="34"/>
    </row>
    <row r="3589" spans="2:2" x14ac:dyDescent="0.3">
      <c r="B3589" s="34"/>
    </row>
    <row r="3590" spans="2:2" x14ac:dyDescent="0.3">
      <c r="B3590" s="34"/>
    </row>
    <row r="3591" spans="2:2" x14ac:dyDescent="0.3">
      <c r="B3591" s="34"/>
    </row>
    <row r="3592" spans="2:2" x14ac:dyDescent="0.3">
      <c r="B3592" s="34"/>
    </row>
    <row r="3593" spans="2:2" x14ac:dyDescent="0.3">
      <c r="B3593" s="34"/>
    </row>
    <row r="3594" spans="2:2" x14ac:dyDescent="0.3">
      <c r="B3594" s="34"/>
    </row>
    <row r="3595" spans="2:2" x14ac:dyDescent="0.3">
      <c r="B3595" s="34"/>
    </row>
    <row r="3596" spans="2:2" x14ac:dyDescent="0.3">
      <c r="B3596" s="34"/>
    </row>
    <row r="3597" spans="2:2" x14ac:dyDescent="0.3">
      <c r="B3597" s="34"/>
    </row>
    <row r="3598" spans="2:2" x14ac:dyDescent="0.3">
      <c r="B3598" s="34"/>
    </row>
    <row r="3599" spans="2:2" x14ac:dyDescent="0.3">
      <c r="B3599" s="34"/>
    </row>
    <row r="3600" spans="2:2" x14ac:dyDescent="0.3">
      <c r="B3600" s="34"/>
    </row>
    <row r="3601" spans="2:2" x14ac:dyDescent="0.3">
      <c r="B3601" s="34"/>
    </row>
    <row r="3602" spans="2:2" x14ac:dyDescent="0.3">
      <c r="B3602" s="34"/>
    </row>
    <row r="3603" spans="2:2" x14ac:dyDescent="0.3">
      <c r="B3603" s="34"/>
    </row>
    <row r="3604" spans="2:2" x14ac:dyDescent="0.3">
      <c r="B3604" s="34"/>
    </row>
    <row r="3605" spans="2:2" x14ac:dyDescent="0.3">
      <c r="B3605" s="34"/>
    </row>
    <row r="3606" spans="2:2" x14ac:dyDescent="0.3">
      <c r="B3606" s="34"/>
    </row>
    <row r="3607" spans="2:2" x14ac:dyDescent="0.3">
      <c r="B3607" s="34"/>
    </row>
    <row r="3608" spans="2:2" x14ac:dyDescent="0.3">
      <c r="B3608" s="34"/>
    </row>
    <row r="3609" spans="2:2" x14ac:dyDescent="0.3">
      <c r="B3609" s="34"/>
    </row>
    <row r="3610" spans="2:2" x14ac:dyDescent="0.3">
      <c r="B3610" s="34"/>
    </row>
    <row r="3611" spans="2:2" x14ac:dyDescent="0.3">
      <c r="B3611" s="34"/>
    </row>
    <row r="3612" spans="2:2" x14ac:dyDescent="0.3">
      <c r="B3612" s="34"/>
    </row>
    <row r="3613" spans="2:2" x14ac:dyDescent="0.3">
      <c r="B3613" s="34"/>
    </row>
    <row r="3614" spans="2:2" x14ac:dyDescent="0.3">
      <c r="B3614" s="34"/>
    </row>
    <row r="3615" spans="2:2" x14ac:dyDescent="0.3">
      <c r="B3615" s="34"/>
    </row>
    <row r="3616" spans="2:2" x14ac:dyDescent="0.3">
      <c r="B3616" s="34"/>
    </row>
    <row r="3617" spans="2:2" x14ac:dyDescent="0.3">
      <c r="B3617" s="34"/>
    </row>
    <row r="3618" spans="2:2" x14ac:dyDescent="0.3">
      <c r="B3618" s="34"/>
    </row>
    <row r="3619" spans="2:2" x14ac:dyDescent="0.3">
      <c r="B3619" s="34"/>
    </row>
    <row r="3620" spans="2:2" x14ac:dyDescent="0.3">
      <c r="B3620" s="34"/>
    </row>
    <row r="3621" spans="2:2" x14ac:dyDescent="0.3">
      <c r="B3621" s="34"/>
    </row>
    <row r="3622" spans="2:2" x14ac:dyDescent="0.3">
      <c r="B3622" s="34"/>
    </row>
    <row r="3623" spans="2:2" x14ac:dyDescent="0.3">
      <c r="B3623" s="34"/>
    </row>
    <row r="3624" spans="2:2" x14ac:dyDescent="0.3">
      <c r="B3624" s="34"/>
    </row>
    <row r="3625" spans="2:2" x14ac:dyDescent="0.3">
      <c r="B3625" s="34"/>
    </row>
    <row r="3626" spans="2:2" x14ac:dyDescent="0.3">
      <c r="B3626" s="34"/>
    </row>
    <row r="3627" spans="2:2" x14ac:dyDescent="0.3">
      <c r="B3627" s="34"/>
    </row>
    <row r="3628" spans="2:2" x14ac:dyDescent="0.3">
      <c r="B3628" s="34"/>
    </row>
    <row r="3629" spans="2:2" x14ac:dyDescent="0.3">
      <c r="B3629" s="34"/>
    </row>
    <row r="3630" spans="2:2" x14ac:dyDescent="0.3">
      <c r="B3630" s="34"/>
    </row>
    <row r="3631" spans="2:2" x14ac:dyDescent="0.3">
      <c r="B3631" s="34"/>
    </row>
    <row r="3632" spans="2:2" x14ac:dyDescent="0.3">
      <c r="B3632" s="34"/>
    </row>
    <row r="3633" spans="2:2" x14ac:dyDescent="0.3">
      <c r="B3633" s="34"/>
    </row>
    <row r="3634" spans="2:2" x14ac:dyDescent="0.3">
      <c r="B3634" s="34"/>
    </row>
    <row r="3635" spans="2:2" x14ac:dyDescent="0.3">
      <c r="B3635" s="34"/>
    </row>
    <row r="3636" spans="2:2" x14ac:dyDescent="0.3">
      <c r="B3636" s="34"/>
    </row>
    <row r="3637" spans="2:2" x14ac:dyDescent="0.3">
      <c r="B3637" s="34"/>
    </row>
    <row r="3638" spans="2:2" x14ac:dyDescent="0.3">
      <c r="B3638" s="34"/>
    </row>
    <row r="3639" spans="2:2" x14ac:dyDescent="0.3">
      <c r="B3639" s="34"/>
    </row>
    <row r="3640" spans="2:2" x14ac:dyDescent="0.3">
      <c r="B3640" s="34"/>
    </row>
    <row r="3641" spans="2:2" x14ac:dyDescent="0.3">
      <c r="B3641" s="34"/>
    </row>
    <row r="3642" spans="2:2" x14ac:dyDescent="0.3">
      <c r="B3642" s="34"/>
    </row>
    <row r="3643" spans="2:2" x14ac:dyDescent="0.3">
      <c r="B3643" s="34"/>
    </row>
    <row r="3644" spans="2:2" x14ac:dyDescent="0.3">
      <c r="B3644" s="34"/>
    </row>
    <row r="3645" spans="2:2" x14ac:dyDescent="0.3">
      <c r="B3645" s="34"/>
    </row>
    <row r="3646" spans="2:2" x14ac:dyDescent="0.3">
      <c r="B3646" s="34"/>
    </row>
    <row r="3647" spans="2:2" x14ac:dyDescent="0.3">
      <c r="B3647" s="34"/>
    </row>
    <row r="3648" spans="2:2" x14ac:dyDescent="0.3">
      <c r="B3648" s="34"/>
    </row>
    <row r="3649" spans="2:2" x14ac:dyDescent="0.3">
      <c r="B3649" s="34"/>
    </row>
    <row r="3650" spans="2:2" x14ac:dyDescent="0.3">
      <c r="B3650" s="34"/>
    </row>
    <row r="3651" spans="2:2" x14ac:dyDescent="0.3">
      <c r="B3651" s="34"/>
    </row>
    <row r="3652" spans="2:2" x14ac:dyDescent="0.3">
      <c r="B3652" s="34"/>
    </row>
    <row r="3653" spans="2:2" x14ac:dyDescent="0.3">
      <c r="B3653" s="34"/>
    </row>
    <row r="3654" spans="2:2" x14ac:dyDescent="0.3">
      <c r="B3654" s="34"/>
    </row>
    <row r="3655" spans="2:2" x14ac:dyDescent="0.3">
      <c r="B3655" s="34"/>
    </row>
    <row r="3656" spans="2:2" x14ac:dyDescent="0.3">
      <c r="B3656" s="34"/>
    </row>
    <row r="3657" spans="2:2" x14ac:dyDescent="0.3">
      <c r="B3657" s="34"/>
    </row>
    <row r="3658" spans="2:2" x14ac:dyDescent="0.3">
      <c r="B3658" s="34"/>
    </row>
    <row r="3659" spans="2:2" x14ac:dyDescent="0.3">
      <c r="B3659" s="34"/>
    </row>
    <row r="3660" spans="2:2" x14ac:dyDescent="0.3">
      <c r="B3660" s="34"/>
    </row>
    <row r="3661" spans="2:2" x14ac:dyDescent="0.3">
      <c r="B3661" s="34"/>
    </row>
    <row r="3662" spans="2:2" x14ac:dyDescent="0.3">
      <c r="B3662" s="34"/>
    </row>
    <row r="3663" spans="2:2" x14ac:dyDescent="0.3">
      <c r="B3663" s="34"/>
    </row>
    <row r="3664" spans="2:2" x14ac:dyDescent="0.3">
      <c r="B3664" s="34"/>
    </row>
    <row r="3665" spans="2:2" x14ac:dyDescent="0.3">
      <c r="B3665" s="34"/>
    </row>
    <row r="3666" spans="2:2" x14ac:dyDescent="0.3">
      <c r="B3666" s="34"/>
    </row>
    <row r="3667" spans="2:2" x14ac:dyDescent="0.3">
      <c r="B3667" s="34"/>
    </row>
    <row r="3668" spans="2:2" x14ac:dyDescent="0.3">
      <c r="B3668" s="34"/>
    </row>
    <row r="3669" spans="2:2" x14ac:dyDescent="0.3">
      <c r="B3669" s="34"/>
    </row>
    <row r="3670" spans="2:2" x14ac:dyDescent="0.3">
      <c r="B3670" s="34"/>
    </row>
    <row r="3671" spans="2:2" x14ac:dyDescent="0.3">
      <c r="B3671" s="34"/>
    </row>
    <row r="3672" spans="2:2" x14ac:dyDescent="0.3">
      <c r="B3672" s="34"/>
    </row>
    <row r="3673" spans="2:2" x14ac:dyDescent="0.3">
      <c r="B3673" s="34"/>
    </row>
    <row r="3674" spans="2:2" x14ac:dyDescent="0.3">
      <c r="B3674" s="34"/>
    </row>
    <row r="3675" spans="2:2" x14ac:dyDescent="0.3">
      <c r="B3675" s="34"/>
    </row>
    <row r="3676" spans="2:2" x14ac:dyDescent="0.3">
      <c r="B3676" s="34"/>
    </row>
    <row r="3677" spans="2:2" x14ac:dyDescent="0.3">
      <c r="B3677" s="34"/>
    </row>
    <row r="3678" spans="2:2" x14ac:dyDescent="0.3">
      <c r="B3678" s="34"/>
    </row>
    <row r="3679" spans="2:2" x14ac:dyDescent="0.3">
      <c r="B3679" s="34"/>
    </row>
    <row r="3680" spans="2:2" x14ac:dyDescent="0.3">
      <c r="B3680" s="34"/>
    </row>
    <row r="3681" spans="2:2" x14ac:dyDescent="0.3">
      <c r="B3681" s="34"/>
    </row>
    <row r="3682" spans="2:2" x14ac:dyDescent="0.3">
      <c r="B3682" s="34"/>
    </row>
    <row r="3683" spans="2:2" x14ac:dyDescent="0.3">
      <c r="B3683" s="34"/>
    </row>
    <row r="3684" spans="2:2" x14ac:dyDescent="0.3">
      <c r="B3684" s="34"/>
    </row>
    <row r="3685" spans="2:2" x14ac:dyDescent="0.3">
      <c r="B3685" s="34"/>
    </row>
    <row r="3686" spans="2:2" x14ac:dyDescent="0.3">
      <c r="B3686" s="34"/>
    </row>
    <row r="3687" spans="2:2" x14ac:dyDescent="0.3">
      <c r="B3687" s="34"/>
    </row>
    <row r="3688" spans="2:2" x14ac:dyDescent="0.3">
      <c r="B3688" s="34"/>
    </row>
    <row r="3689" spans="2:2" x14ac:dyDescent="0.3">
      <c r="B3689" s="34"/>
    </row>
    <row r="3690" spans="2:2" x14ac:dyDescent="0.3">
      <c r="B3690" s="34"/>
    </row>
    <row r="3691" spans="2:2" x14ac:dyDescent="0.3">
      <c r="B3691" s="34"/>
    </row>
    <row r="3692" spans="2:2" x14ac:dyDescent="0.3">
      <c r="B3692" s="34"/>
    </row>
    <row r="3693" spans="2:2" x14ac:dyDescent="0.3">
      <c r="B3693" s="34"/>
    </row>
    <row r="3694" spans="2:2" x14ac:dyDescent="0.3">
      <c r="B3694" s="34"/>
    </row>
    <row r="3695" spans="2:2" x14ac:dyDescent="0.3">
      <c r="B3695" s="34"/>
    </row>
    <row r="3696" spans="2:2" x14ac:dyDescent="0.3">
      <c r="B3696" s="34"/>
    </row>
    <row r="3697" spans="2:2" x14ac:dyDescent="0.3">
      <c r="B3697" s="34"/>
    </row>
    <row r="3698" spans="2:2" x14ac:dyDescent="0.3">
      <c r="B3698" s="34"/>
    </row>
    <row r="3699" spans="2:2" x14ac:dyDescent="0.3">
      <c r="B3699" s="34"/>
    </row>
    <row r="3700" spans="2:2" x14ac:dyDescent="0.3">
      <c r="B3700" s="34"/>
    </row>
    <row r="3701" spans="2:2" x14ac:dyDescent="0.3">
      <c r="B3701" s="34"/>
    </row>
    <row r="3702" spans="2:2" x14ac:dyDescent="0.3">
      <c r="B3702" s="34"/>
    </row>
    <row r="3703" spans="2:2" x14ac:dyDescent="0.3">
      <c r="B3703" s="34"/>
    </row>
    <row r="3704" spans="2:2" x14ac:dyDescent="0.3">
      <c r="B3704" s="34"/>
    </row>
    <row r="3705" spans="2:2" x14ac:dyDescent="0.3">
      <c r="B3705" s="34"/>
    </row>
    <row r="3706" spans="2:2" x14ac:dyDescent="0.3">
      <c r="B3706" s="34"/>
    </row>
    <row r="3707" spans="2:2" x14ac:dyDescent="0.3">
      <c r="B3707" s="34"/>
    </row>
    <row r="3708" spans="2:2" x14ac:dyDescent="0.3">
      <c r="B3708" s="34"/>
    </row>
    <row r="3709" spans="2:2" x14ac:dyDescent="0.3">
      <c r="B3709" s="34"/>
    </row>
    <row r="3710" spans="2:2" x14ac:dyDescent="0.3">
      <c r="B3710" s="34"/>
    </row>
    <row r="3711" spans="2:2" x14ac:dyDescent="0.3">
      <c r="B3711" s="34"/>
    </row>
    <row r="3712" spans="2:2" x14ac:dyDescent="0.3">
      <c r="B3712" s="34"/>
    </row>
    <row r="3713" spans="2:2" x14ac:dyDescent="0.3">
      <c r="B3713" s="34"/>
    </row>
    <row r="3714" spans="2:2" x14ac:dyDescent="0.3">
      <c r="B3714" s="34"/>
    </row>
    <row r="3715" spans="2:2" x14ac:dyDescent="0.3">
      <c r="B3715" s="34"/>
    </row>
    <row r="3716" spans="2:2" x14ac:dyDescent="0.3">
      <c r="B3716" s="34"/>
    </row>
    <row r="3717" spans="2:2" x14ac:dyDescent="0.3">
      <c r="B3717" s="34"/>
    </row>
    <row r="3718" spans="2:2" x14ac:dyDescent="0.3">
      <c r="B3718" s="34"/>
    </row>
    <row r="3719" spans="2:2" x14ac:dyDescent="0.3">
      <c r="B3719" s="34"/>
    </row>
    <row r="3720" spans="2:2" x14ac:dyDescent="0.3">
      <c r="B3720" s="34"/>
    </row>
    <row r="3721" spans="2:2" x14ac:dyDescent="0.3">
      <c r="B3721" s="34"/>
    </row>
    <row r="3722" spans="2:2" x14ac:dyDescent="0.3">
      <c r="B3722" s="34"/>
    </row>
    <row r="3723" spans="2:2" x14ac:dyDescent="0.3">
      <c r="B3723" s="34"/>
    </row>
    <row r="3724" spans="2:2" x14ac:dyDescent="0.3">
      <c r="B3724" s="34"/>
    </row>
    <row r="3725" spans="2:2" x14ac:dyDescent="0.3">
      <c r="B3725" s="34"/>
    </row>
    <row r="3726" spans="2:2" x14ac:dyDescent="0.3">
      <c r="B3726" s="34"/>
    </row>
    <row r="3727" spans="2:2" x14ac:dyDescent="0.3">
      <c r="B3727" s="34"/>
    </row>
    <row r="3728" spans="2:2" x14ac:dyDescent="0.3">
      <c r="B3728" s="34"/>
    </row>
    <row r="3729" spans="2:2" x14ac:dyDescent="0.3">
      <c r="B3729" s="34"/>
    </row>
    <row r="3730" spans="2:2" x14ac:dyDescent="0.3">
      <c r="B3730" s="34"/>
    </row>
    <row r="3731" spans="2:2" x14ac:dyDescent="0.3">
      <c r="B3731" s="34"/>
    </row>
    <row r="3732" spans="2:2" x14ac:dyDescent="0.3">
      <c r="B3732" s="34"/>
    </row>
    <row r="3733" spans="2:2" x14ac:dyDescent="0.3">
      <c r="B3733" s="34"/>
    </row>
    <row r="3734" spans="2:2" x14ac:dyDescent="0.3">
      <c r="B3734" s="34"/>
    </row>
    <row r="3735" spans="2:2" x14ac:dyDescent="0.3">
      <c r="B3735" s="34"/>
    </row>
    <row r="3736" spans="2:2" x14ac:dyDescent="0.3">
      <c r="B3736" s="34"/>
    </row>
    <row r="3737" spans="2:2" x14ac:dyDescent="0.3">
      <c r="B3737" s="34"/>
    </row>
    <row r="3738" spans="2:2" x14ac:dyDescent="0.3">
      <c r="B3738" s="34"/>
    </row>
    <row r="3739" spans="2:2" x14ac:dyDescent="0.3">
      <c r="B3739" s="34"/>
    </row>
    <row r="3740" spans="2:2" x14ac:dyDescent="0.3">
      <c r="B3740" s="34"/>
    </row>
    <row r="3741" spans="2:2" x14ac:dyDescent="0.3">
      <c r="B3741" s="34"/>
    </row>
    <row r="3742" spans="2:2" x14ac:dyDescent="0.3">
      <c r="B3742" s="34"/>
    </row>
    <row r="3743" spans="2:2" x14ac:dyDescent="0.3">
      <c r="B3743" s="34"/>
    </row>
    <row r="3744" spans="2:2" x14ac:dyDescent="0.3">
      <c r="B3744" s="34"/>
    </row>
    <row r="3745" spans="2:2" x14ac:dyDescent="0.3">
      <c r="B3745" s="34"/>
    </row>
    <row r="3746" spans="2:2" x14ac:dyDescent="0.3">
      <c r="B3746" s="34"/>
    </row>
    <row r="3747" spans="2:2" x14ac:dyDescent="0.3">
      <c r="B3747" s="34"/>
    </row>
    <row r="3748" spans="2:2" x14ac:dyDescent="0.3">
      <c r="B3748" s="34"/>
    </row>
    <row r="3749" spans="2:2" x14ac:dyDescent="0.3">
      <c r="B3749" s="34"/>
    </row>
    <row r="3750" spans="2:2" x14ac:dyDescent="0.3">
      <c r="B3750" s="34"/>
    </row>
    <row r="3751" spans="2:2" x14ac:dyDescent="0.3">
      <c r="B3751" s="34"/>
    </row>
    <row r="3752" spans="2:2" x14ac:dyDescent="0.3">
      <c r="B3752" s="34"/>
    </row>
    <row r="3753" spans="2:2" x14ac:dyDescent="0.3">
      <c r="B3753" s="34"/>
    </row>
    <row r="3754" spans="2:2" x14ac:dyDescent="0.3">
      <c r="B3754" s="34"/>
    </row>
    <row r="3755" spans="2:2" x14ac:dyDescent="0.3">
      <c r="B3755" s="34"/>
    </row>
    <row r="3756" spans="2:2" x14ac:dyDescent="0.3">
      <c r="B3756" s="34"/>
    </row>
    <row r="3757" spans="2:2" x14ac:dyDescent="0.3">
      <c r="B3757" s="34"/>
    </row>
    <row r="3758" spans="2:2" x14ac:dyDescent="0.3">
      <c r="B3758" s="34"/>
    </row>
    <row r="3759" spans="2:2" x14ac:dyDescent="0.3">
      <c r="B3759" s="34"/>
    </row>
    <row r="3760" spans="2:2" x14ac:dyDescent="0.3">
      <c r="B3760" s="34"/>
    </row>
    <row r="3761" spans="2:2" x14ac:dyDescent="0.3">
      <c r="B3761" s="34"/>
    </row>
    <row r="3762" spans="2:2" x14ac:dyDescent="0.3">
      <c r="B3762" s="34"/>
    </row>
    <row r="3763" spans="2:2" x14ac:dyDescent="0.3">
      <c r="B3763" s="34"/>
    </row>
    <row r="3764" spans="2:2" x14ac:dyDescent="0.3">
      <c r="B3764" s="34"/>
    </row>
    <row r="3765" spans="2:2" x14ac:dyDescent="0.3">
      <c r="B3765" s="34"/>
    </row>
    <row r="3766" spans="2:2" x14ac:dyDescent="0.3">
      <c r="B3766" s="34"/>
    </row>
    <row r="3767" spans="2:2" x14ac:dyDescent="0.3">
      <c r="B3767" s="34"/>
    </row>
    <row r="3768" spans="2:2" x14ac:dyDescent="0.3">
      <c r="B3768" s="34"/>
    </row>
    <row r="3769" spans="2:2" x14ac:dyDescent="0.3">
      <c r="B3769" s="34"/>
    </row>
    <row r="3770" spans="2:2" x14ac:dyDescent="0.3">
      <c r="B3770" s="34"/>
    </row>
    <row r="3771" spans="2:2" x14ac:dyDescent="0.3">
      <c r="B3771" s="34"/>
    </row>
    <row r="3772" spans="2:2" x14ac:dyDescent="0.3">
      <c r="B3772" s="34"/>
    </row>
    <row r="3773" spans="2:2" x14ac:dyDescent="0.3">
      <c r="B3773" s="34"/>
    </row>
    <row r="3774" spans="2:2" x14ac:dyDescent="0.3">
      <c r="B3774" s="34"/>
    </row>
    <row r="3775" spans="2:2" x14ac:dyDescent="0.3">
      <c r="B3775" s="34"/>
    </row>
    <row r="3776" spans="2:2" x14ac:dyDescent="0.3">
      <c r="B3776" s="34"/>
    </row>
    <row r="3777" spans="2:2" x14ac:dyDescent="0.3">
      <c r="B3777" s="34"/>
    </row>
    <row r="3778" spans="2:2" x14ac:dyDescent="0.3">
      <c r="B3778" s="34"/>
    </row>
    <row r="3779" spans="2:2" x14ac:dyDescent="0.3">
      <c r="B3779" s="34"/>
    </row>
    <row r="3780" spans="2:2" x14ac:dyDescent="0.3">
      <c r="B3780" s="34"/>
    </row>
    <row r="3781" spans="2:2" x14ac:dyDescent="0.3">
      <c r="B3781" s="34"/>
    </row>
    <row r="3782" spans="2:2" x14ac:dyDescent="0.3">
      <c r="B3782" s="34"/>
    </row>
    <row r="3783" spans="2:2" x14ac:dyDescent="0.3">
      <c r="B3783" s="34"/>
    </row>
    <row r="3784" spans="2:2" x14ac:dyDescent="0.3">
      <c r="B3784" s="34"/>
    </row>
    <row r="3785" spans="2:2" x14ac:dyDescent="0.3">
      <c r="B3785" s="34"/>
    </row>
    <row r="3786" spans="2:2" x14ac:dyDescent="0.3">
      <c r="B3786" s="34"/>
    </row>
    <row r="3787" spans="2:2" x14ac:dyDescent="0.3">
      <c r="B3787" s="34"/>
    </row>
    <row r="3788" spans="2:2" x14ac:dyDescent="0.3">
      <c r="B3788" s="34"/>
    </row>
    <row r="3789" spans="2:2" x14ac:dyDescent="0.3">
      <c r="B3789" s="34"/>
    </row>
    <row r="3790" spans="2:2" x14ac:dyDescent="0.3">
      <c r="B3790" s="34"/>
    </row>
    <row r="3791" spans="2:2" x14ac:dyDescent="0.3">
      <c r="B3791" s="34"/>
    </row>
    <row r="3792" spans="2:2" x14ac:dyDescent="0.3">
      <c r="B3792" s="34"/>
    </row>
    <row r="3793" spans="2:2" x14ac:dyDescent="0.3">
      <c r="B3793" s="34"/>
    </row>
    <row r="3794" spans="2:2" x14ac:dyDescent="0.3">
      <c r="B3794" s="34"/>
    </row>
    <row r="3795" spans="2:2" x14ac:dyDescent="0.3">
      <c r="B3795" s="34"/>
    </row>
    <row r="3796" spans="2:2" x14ac:dyDescent="0.3">
      <c r="B3796" s="34"/>
    </row>
    <row r="3797" spans="2:2" x14ac:dyDescent="0.3">
      <c r="B3797" s="34"/>
    </row>
    <row r="3798" spans="2:2" x14ac:dyDescent="0.3">
      <c r="B3798" s="34"/>
    </row>
    <row r="3799" spans="2:2" x14ac:dyDescent="0.3">
      <c r="B3799" s="34"/>
    </row>
    <row r="3800" spans="2:2" x14ac:dyDescent="0.3">
      <c r="B3800" s="34"/>
    </row>
    <row r="3801" spans="2:2" x14ac:dyDescent="0.3">
      <c r="B3801" s="34"/>
    </row>
    <row r="3802" spans="2:2" x14ac:dyDescent="0.3">
      <c r="B3802" s="34"/>
    </row>
    <row r="3803" spans="2:2" x14ac:dyDescent="0.3">
      <c r="B3803" s="34"/>
    </row>
    <row r="3804" spans="2:2" x14ac:dyDescent="0.3">
      <c r="B3804" s="34"/>
    </row>
    <row r="3805" spans="2:2" x14ac:dyDescent="0.3">
      <c r="B3805" s="34"/>
    </row>
    <row r="3806" spans="2:2" x14ac:dyDescent="0.3">
      <c r="B3806" s="34"/>
    </row>
    <row r="3807" spans="2:2" x14ac:dyDescent="0.3">
      <c r="B3807" s="34"/>
    </row>
    <row r="3808" spans="2:2" x14ac:dyDescent="0.3">
      <c r="B3808" s="34"/>
    </row>
    <row r="3809" spans="2:2" x14ac:dyDescent="0.3">
      <c r="B3809" s="34"/>
    </row>
    <row r="3810" spans="2:2" x14ac:dyDescent="0.3">
      <c r="B3810" s="34"/>
    </row>
    <row r="3811" spans="2:2" x14ac:dyDescent="0.3">
      <c r="B3811" s="34"/>
    </row>
    <row r="3812" spans="2:2" x14ac:dyDescent="0.3">
      <c r="B3812" s="34"/>
    </row>
    <row r="3813" spans="2:2" x14ac:dyDescent="0.3">
      <c r="B3813" s="34"/>
    </row>
    <row r="3814" spans="2:2" x14ac:dyDescent="0.3">
      <c r="B3814" s="34"/>
    </row>
    <row r="3815" spans="2:2" x14ac:dyDescent="0.3">
      <c r="B3815" s="34"/>
    </row>
    <row r="3816" spans="2:2" x14ac:dyDescent="0.3">
      <c r="B3816" s="34"/>
    </row>
    <row r="3817" spans="2:2" x14ac:dyDescent="0.3">
      <c r="B3817" s="34"/>
    </row>
    <row r="3818" spans="2:2" x14ac:dyDescent="0.3">
      <c r="B3818" s="34"/>
    </row>
    <row r="3819" spans="2:2" x14ac:dyDescent="0.3">
      <c r="B3819" s="34"/>
    </row>
    <row r="3820" spans="2:2" x14ac:dyDescent="0.3">
      <c r="B3820" s="34"/>
    </row>
    <row r="3821" spans="2:2" x14ac:dyDescent="0.3">
      <c r="B3821" s="34"/>
    </row>
    <row r="3822" spans="2:2" x14ac:dyDescent="0.3">
      <c r="B3822" s="34"/>
    </row>
    <row r="3823" spans="2:2" x14ac:dyDescent="0.3">
      <c r="B3823" s="34"/>
    </row>
    <row r="3824" spans="2:2" x14ac:dyDescent="0.3">
      <c r="B3824" s="34"/>
    </row>
    <row r="3825" spans="2:2" x14ac:dyDescent="0.3">
      <c r="B3825" s="34"/>
    </row>
    <row r="3826" spans="2:2" x14ac:dyDescent="0.3">
      <c r="B3826" s="34"/>
    </row>
    <row r="3827" spans="2:2" x14ac:dyDescent="0.3">
      <c r="B3827" s="34"/>
    </row>
    <row r="3828" spans="2:2" x14ac:dyDescent="0.3">
      <c r="B3828" s="34"/>
    </row>
    <row r="3829" spans="2:2" x14ac:dyDescent="0.3">
      <c r="B3829" s="34"/>
    </row>
    <row r="3830" spans="2:2" x14ac:dyDescent="0.3">
      <c r="B3830" s="34"/>
    </row>
    <row r="3831" spans="2:2" x14ac:dyDescent="0.3">
      <c r="B3831" s="34"/>
    </row>
    <row r="3832" spans="2:2" x14ac:dyDescent="0.3">
      <c r="B3832" s="34"/>
    </row>
    <row r="3833" spans="2:2" x14ac:dyDescent="0.3">
      <c r="B3833" s="34"/>
    </row>
    <row r="3834" spans="2:2" x14ac:dyDescent="0.3">
      <c r="B3834" s="34"/>
    </row>
    <row r="3835" spans="2:2" x14ac:dyDescent="0.3">
      <c r="B3835" s="34"/>
    </row>
    <row r="3836" spans="2:2" x14ac:dyDescent="0.3">
      <c r="B3836" s="34"/>
    </row>
    <row r="3837" spans="2:2" x14ac:dyDescent="0.3">
      <c r="B3837" s="34"/>
    </row>
    <row r="3838" spans="2:2" x14ac:dyDescent="0.3">
      <c r="B3838" s="34"/>
    </row>
    <row r="3839" spans="2:2" x14ac:dyDescent="0.3">
      <c r="B3839" s="34"/>
    </row>
    <row r="3840" spans="2:2" x14ac:dyDescent="0.3">
      <c r="B3840" s="34"/>
    </row>
    <row r="3841" spans="2:2" x14ac:dyDescent="0.3">
      <c r="B3841" s="34"/>
    </row>
    <row r="3842" spans="2:2" x14ac:dyDescent="0.3">
      <c r="B3842" s="34"/>
    </row>
    <row r="3843" spans="2:2" x14ac:dyDescent="0.3">
      <c r="B3843" s="34"/>
    </row>
    <row r="3844" spans="2:2" x14ac:dyDescent="0.3">
      <c r="B3844" s="34"/>
    </row>
    <row r="3845" spans="2:2" x14ac:dyDescent="0.3">
      <c r="B3845" s="34"/>
    </row>
    <row r="3846" spans="2:2" x14ac:dyDescent="0.3">
      <c r="B3846" s="34"/>
    </row>
    <row r="3847" spans="2:2" x14ac:dyDescent="0.3">
      <c r="B3847" s="34"/>
    </row>
    <row r="3848" spans="2:2" x14ac:dyDescent="0.3">
      <c r="B3848" s="34"/>
    </row>
    <row r="3849" spans="2:2" x14ac:dyDescent="0.3">
      <c r="B3849" s="34"/>
    </row>
    <row r="3850" spans="2:2" x14ac:dyDescent="0.3">
      <c r="B3850" s="34"/>
    </row>
    <row r="3851" spans="2:2" x14ac:dyDescent="0.3">
      <c r="B3851" s="34"/>
    </row>
    <row r="3852" spans="2:2" x14ac:dyDescent="0.3">
      <c r="B3852" s="34"/>
    </row>
    <row r="3853" spans="2:2" x14ac:dyDescent="0.3">
      <c r="B3853" s="34"/>
    </row>
    <row r="3854" spans="2:2" x14ac:dyDescent="0.3">
      <c r="B3854" s="34"/>
    </row>
    <row r="3855" spans="2:2" x14ac:dyDescent="0.3">
      <c r="B3855" s="34"/>
    </row>
    <row r="3856" spans="2:2" x14ac:dyDescent="0.3">
      <c r="B3856" s="34"/>
    </row>
    <row r="3857" spans="2:2" x14ac:dyDescent="0.3">
      <c r="B3857" s="34"/>
    </row>
    <row r="3858" spans="2:2" x14ac:dyDescent="0.3">
      <c r="B3858" s="34"/>
    </row>
    <row r="3859" spans="2:2" x14ac:dyDescent="0.3">
      <c r="B3859" s="34"/>
    </row>
    <row r="3860" spans="2:2" x14ac:dyDescent="0.3">
      <c r="B3860" s="34"/>
    </row>
    <row r="3861" spans="2:2" x14ac:dyDescent="0.3">
      <c r="B3861" s="34"/>
    </row>
    <row r="3862" spans="2:2" x14ac:dyDescent="0.3">
      <c r="B3862" s="34"/>
    </row>
    <row r="3863" spans="2:2" x14ac:dyDescent="0.3">
      <c r="B3863" s="34"/>
    </row>
    <row r="3864" spans="2:2" x14ac:dyDescent="0.3">
      <c r="B3864" s="34"/>
    </row>
    <row r="3865" spans="2:2" x14ac:dyDescent="0.3">
      <c r="B3865" s="34"/>
    </row>
    <row r="3866" spans="2:2" x14ac:dyDescent="0.3">
      <c r="B3866" s="34"/>
    </row>
    <row r="3867" spans="2:2" x14ac:dyDescent="0.3">
      <c r="B3867" s="34"/>
    </row>
    <row r="3868" spans="2:2" x14ac:dyDescent="0.3">
      <c r="B3868" s="34"/>
    </row>
    <row r="3869" spans="2:2" x14ac:dyDescent="0.3">
      <c r="B3869" s="34"/>
    </row>
    <row r="3870" spans="2:2" x14ac:dyDescent="0.3">
      <c r="B3870" s="34"/>
    </row>
    <row r="3871" spans="2:2" x14ac:dyDescent="0.3">
      <c r="B3871" s="34"/>
    </row>
    <row r="3872" spans="2:2" x14ac:dyDescent="0.3">
      <c r="B3872" s="34"/>
    </row>
    <row r="3873" spans="2:2" x14ac:dyDescent="0.3">
      <c r="B3873" s="34"/>
    </row>
    <row r="3874" spans="2:2" x14ac:dyDescent="0.3">
      <c r="B3874" s="34"/>
    </row>
    <row r="3875" spans="2:2" x14ac:dyDescent="0.3">
      <c r="B3875" s="34"/>
    </row>
    <row r="3876" spans="2:2" x14ac:dyDescent="0.3">
      <c r="B3876" s="34"/>
    </row>
    <row r="3877" spans="2:2" x14ac:dyDescent="0.3">
      <c r="B3877" s="34"/>
    </row>
    <row r="3878" spans="2:2" x14ac:dyDescent="0.3">
      <c r="B3878" s="34"/>
    </row>
    <row r="3879" spans="2:2" x14ac:dyDescent="0.3">
      <c r="B3879" s="34"/>
    </row>
    <row r="3880" spans="2:2" x14ac:dyDescent="0.3">
      <c r="B3880" s="34"/>
    </row>
    <row r="3881" spans="2:2" x14ac:dyDescent="0.3">
      <c r="B3881" s="34"/>
    </row>
    <row r="3882" spans="2:2" x14ac:dyDescent="0.3">
      <c r="B3882" s="34"/>
    </row>
    <row r="3883" spans="2:2" x14ac:dyDescent="0.3">
      <c r="B3883" s="34"/>
    </row>
    <row r="3884" spans="2:2" x14ac:dyDescent="0.3">
      <c r="B3884" s="34"/>
    </row>
    <row r="3885" spans="2:2" x14ac:dyDescent="0.3">
      <c r="B3885" s="34"/>
    </row>
    <row r="3886" spans="2:2" x14ac:dyDescent="0.3">
      <c r="B3886" s="34"/>
    </row>
    <row r="3887" spans="2:2" x14ac:dyDescent="0.3">
      <c r="B3887" s="34"/>
    </row>
    <row r="3888" spans="2:2" x14ac:dyDescent="0.3">
      <c r="B3888" s="34"/>
    </row>
    <row r="3889" spans="2:2" x14ac:dyDescent="0.3">
      <c r="B3889" s="34"/>
    </row>
    <row r="3890" spans="2:2" x14ac:dyDescent="0.3">
      <c r="B3890" s="34"/>
    </row>
    <row r="3891" spans="2:2" x14ac:dyDescent="0.3">
      <c r="B3891" s="34"/>
    </row>
    <row r="3892" spans="2:2" x14ac:dyDescent="0.3">
      <c r="B3892" s="34"/>
    </row>
    <row r="3893" spans="2:2" x14ac:dyDescent="0.3">
      <c r="B3893" s="34"/>
    </row>
    <row r="3894" spans="2:2" x14ac:dyDescent="0.3">
      <c r="B3894" s="34"/>
    </row>
    <row r="3895" spans="2:2" x14ac:dyDescent="0.3">
      <c r="B3895" s="34"/>
    </row>
    <row r="3896" spans="2:2" x14ac:dyDescent="0.3">
      <c r="B3896" s="34"/>
    </row>
    <row r="3897" spans="2:2" x14ac:dyDescent="0.3">
      <c r="B3897" s="34"/>
    </row>
    <row r="3898" spans="2:2" x14ac:dyDescent="0.3">
      <c r="B3898" s="34"/>
    </row>
    <row r="3899" spans="2:2" x14ac:dyDescent="0.3">
      <c r="B3899" s="34"/>
    </row>
    <row r="3900" spans="2:2" x14ac:dyDescent="0.3">
      <c r="B3900" s="34"/>
    </row>
    <row r="3901" spans="2:2" x14ac:dyDescent="0.3">
      <c r="B3901" s="34"/>
    </row>
    <row r="3902" spans="2:2" x14ac:dyDescent="0.3">
      <c r="B3902" s="34"/>
    </row>
    <row r="3903" spans="2:2" x14ac:dyDescent="0.3">
      <c r="B3903" s="34"/>
    </row>
    <row r="3904" spans="2:2" x14ac:dyDescent="0.3">
      <c r="B3904" s="34"/>
    </row>
    <row r="3905" spans="2:2" x14ac:dyDescent="0.3">
      <c r="B3905" s="34"/>
    </row>
    <row r="3906" spans="2:2" x14ac:dyDescent="0.3">
      <c r="B3906" s="34"/>
    </row>
    <row r="3907" spans="2:2" x14ac:dyDescent="0.3">
      <c r="B3907" s="34"/>
    </row>
    <row r="3908" spans="2:2" x14ac:dyDescent="0.3">
      <c r="B3908" s="34"/>
    </row>
    <row r="3909" spans="2:2" x14ac:dyDescent="0.3">
      <c r="B3909" s="34"/>
    </row>
    <row r="3910" spans="2:2" x14ac:dyDescent="0.3">
      <c r="B3910" s="34"/>
    </row>
    <row r="3911" spans="2:2" x14ac:dyDescent="0.3">
      <c r="B3911" s="34"/>
    </row>
    <row r="3912" spans="2:2" x14ac:dyDescent="0.3">
      <c r="B3912" s="34"/>
    </row>
    <row r="3913" spans="2:2" x14ac:dyDescent="0.3">
      <c r="B3913" s="34"/>
    </row>
    <row r="3914" spans="2:2" x14ac:dyDescent="0.3">
      <c r="B3914" s="34"/>
    </row>
    <row r="3915" spans="2:2" x14ac:dyDescent="0.3">
      <c r="B3915" s="34"/>
    </row>
    <row r="3916" spans="2:2" x14ac:dyDescent="0.3">
      <c r="B3916" s="34"/>
    </row>
    <row r="3917" spans="2:2" x14ac:dyDescent="0.3">
      <c r="B3917" s="34"/>
    </row>
    <row r="3918" spans="2:2" x14ac:dyDescent="0.3">
      <c r="B3918" s="34"/>
    </row>
    <row r="3919" spans="2:2" x14ac:dyDescent="0.3">
      <c r="B3919" s="34"/>
    </row>
    <row r="3920" spans="2:2" x14ac:dyDescent="0.3">
      <c r="B3920" s="34"/>
    </row>
    <row r="3921" spans="2:2" x14ac:dyDescent="0.3">
      <c r="B3921" s="34"/>
    </row>
    <row r="3922" spans="2:2" x14ac:dyDescent="0.3">
      <c r="B3922" s="34"/>
    </row>
    <row r="3923" spans="2:2" x14ac:dyDescent="0.3">
      <c r="B3923" s="34"/>
    </row>
    <row r="3924" spans="2:2" x14ac:dyDescent="0.3">
      <c r="B3924" s="34"/>
    </row>
    <row r="3925" spans="2:2" x14ac:dyDescent="0.3">
      <c r="B3925" s="34"/>
    </row>
    <row r="3926" spans="2:2" x14ac:dyDescent="0.3">
      <c r="B3926" s="34"/>
    </row>
    <row r="3927" spans="2:2" x14ac:dyDescent="0.3">
      <c r="B3927" s="34"/>
    </row>
    <row r="3928" spans="2:2" x14ac:dyDescent="0.3">
      <c r="B3928" s="34"/>
    </row>
    <row r="3929" spans="2:2" x14ac:dyDescent="0.3">
      <c r="B3929" s="34"/>
    </row>
    <row r="3930" spans="2:2" x14ac:dyDescent="0.3">
      <c r="B3930" s="34"/>
    </row>
    <row r="3931" spans="2:2" x14ac:dyDescent="0.3">
      <c r="B3931" s="34"/>
    </row>
    <row r="3932" spans="2:2" x14ac:dyDescent="0.3">
      <c r="B3932" s="34"/>
    </row>
    <row r="3933" spans="2:2" x14ac:dyDescent="0.3">
      <c r="B3933" s="34"/>
    </row>
    <row r="3934" spans="2:2" x14ac:dyDescent="0.3">
      <c r="B3934" s="34"/>
    </row>
    <row r="3935" spans="2:2" x14ac:dyDescent="0.3">
      <c r="B3935" s="34"/>
    </row>
    <row r="3936" spans="2:2" x14ac:dyDescent="0.3">
      <c r="B3936" s="34"/>
    </row>
    <row r="3937" spans="2:2" x14ac:dyDescent="0.3">
      <c r="B3937" s="34"/>
    </row>
    <row r="3938" spans="2:2" x14ac:dyDescent="0.3">
      <c r="B3938" s="34"/>
    </row>
    <row r="3939" spans="2:2" x14ac:dyDescent="0.3">
      <c r="B3939" s="34"/>
    </row>
    <row r="3940" spans="2:2" x14ac:dyDescent="0.3">
      <c r="B3940" s="34"/>
    </row>
    <row r="3941" spans="2:2" x14ac:dyDescent="0.3">
      <c r="B3941" s="34"/>
    </row>
    <row r="3942" spans="2:2" x14ac:dyDescent="0.3">
      <c r="B3942" s="34"/>
    </row>
    <row r="3943" spans="2:2" x14ac:dyDescent="0.3">
      <c r="B3943" s="34"/>
    </row>
    <row r="3944" spans="2:2" x14ac:dyDescent="0.3">
      <c r="B3944" s="34"/>
    </row>
    <row r="3945" spans="2:2" x14ac:dyDescent="0.3">
      <c r="B3945" s="34"/>
    </row>
    <row r="3946" spans="2:2" x14ac:dyDescent="0.3">
      <c r="B3946" s="34"/>
    </row>
    <row r="3947" spans="2:2" x14ac:dyDescent="0.3">
      <c r="B3947" s="34"/>
    </row>
    <row r="3948" spans="2:2" x14ac:dyDescent="0.3">
      <c r="B3948" s="34"/>
    </row>
    <row r="3949" spans="2:2" x14ac:dyDescent="0.3">
      <c r="B3949" s="34"/>
    </row>
    <row r="3950" spans="2:2" x14ac:dyDescent="0.3">
      <c r="B3950" s="34"/>
    </row>
    <row r="3951" spans="2:2" x14ac:dyDescent="0.3">
      <c r="B3951" s="34"/>
    </row>
    <row r="3952" spans="2:2" x14ac:dyDescent="0.3">
      <c r="B3952" s="34"/>
    </row>
    <row r="3953" spans="2:2" x14ac:dyDescent="0.3">
      <c r="B3953" s="34"/>
    </row>
    <row r="3954" spans="2:2" x14ac:dyDescent="0.3">
      <c r="B3954" s="34"/>
    </row>
    <row r="3955" spans="2:2" x14ac:dyDescent="0.3">
      <c r="B3955" s="34"/>
    </row>
    <row r="3956" spans="2:2" x14ac:dyDescent="0.3">
      <c r="B3956" s="34"/>
    </row>
    <row r="3957" spans="2:2" x14ac:dyDescent="0.3">
      <c r="B3957" s="34"/>
    </row>
    <row r="3958" spans="2:2" x14ac:dyDescent="0.3">
      <c r="B3958" s="34"/>
    </row>
    <row r="3959" spans="2:2" x14ac:dyDescent="0.3">
      <c r="B3959" s="34"/>
    </row>
    <row r="3960" spans="2:2" x14ac:dyDescent="0.3">
      <c r="B3960" s="34"/>
    </row>
    <row r="3961" spans="2:2" x14ac:dyDescent="0.3">
      <c r="B3961" s="34"/>
    </row>
    <row r="3962" spans="2:2" x14ac:dyDescent="0.3">
      <c r="B3962" s="34"/>
    </row>
    <row r="3963" spans="2:2" x14ac:dyDescent="0.3">
      <c r="B3963" s="34"/>
    </row>
    <row r="3964" spans="2:2" x14ac:dyDescent="0.3">
      <c r="B3964" s="34"/>
    </row>
    <row r="3965" spans="2:2" x14ac:dyDescent="0.3">
      <c r="B3965" s="34"/>
    </row>
    <row r="3966" spans="2:2" x14ac:dyDescent="0.3">
      <c r="B3966" s="34"/>
    </row>
    <row r="3967" spans="2:2" x14ac:dyDescent="0.3">
      <c r="B3967" s="34"/>
    </row>
    <row r="3968" spans="2:2" x14ac:dyDescent="0.3">
      <c r="B3968" s="34"/>
    </row>
    <row r="3969" spans="2:2" x14ac:dyDescent="0.3">
      <c r="B3969" s="34"/>
    </row>
    <row r="3970" spans="2:2" x14ac:dyDescent="0.3">
      <c r="B3970" s="34"/>
    </row>
    <row r="3971" spans="2:2" x14ac:dyDescent="0.3">
      <c r="B3971" s="34"/>
    </row>
    <row r="3972" spans="2:2" x14ac:dyDescent="0.3">
      <c r="B3972" s="34"/>
    </row>
    <row r="3973" spans="2:2" x14ac:dyDescent="0.3">
      <c r="B3973" s="34"/>
    </row>
    <row r="3974" spans="2:2" x14ac:dyDescent="0.3">
      <c r="B3974" s="34"/>
    </row>
    <row r="3975" spans="2:2" x14ac:dyDescent="0.3">
      <c r="B3975" s="34"/>
    </row>
    <row r="3976" spans="2:2" x14ac:dyDescent="0.3">
      <c r="B3976" s="34"/>
    </row>
    <row r="3977" spans="2:2" x14ac:dyDescent="0.3">
      <c r="B3977" s="34"/>
    </row>
    <row r="3978" spans="2:2" x14ac:dyDescent="0.3">
      <c r="B3978" s="34"/>
    </row>
    <row r="3979" spans="2:2" x14ac:dyDescent="0.3">
      <c r="B3979" s="34"/>
    </row>
    <row r="3980" spans="2:2" x14ac:dyDescent="0.3">
      <c r="B3980" s="34"/>
    </row>
    <row r="3981" spans="2:2" x14ac:dyDescent="0.3">
      <c r="B3981" s="34"/>
    </row>
    <row r="3982" spans="2:2" x14ac:dyDescent="0.3">
      <c r="B3982" s="34"/>
    </row>
    <row r="3983" spans="2:2" x14ac:dyDescent="0.3">
      <c r="B3983" s="34"/>
    </row>
    <row r="3984" spans="2:2" x14ac:dyDescent="0.3">
      <c r="B3984" s="34"/>
    </row>
    <row r="3985" spans="2:2" x14ac:dyDescent="0.3">
      <c r="B3985" s="34"/>
    </row>
    <row r="3986" spans="2:2" x14ac:dyDescent="0.3">
      <c r="B3986" s="34"/>
    </row>
    <row r="3987" spans="2:2" x14ac:dyDescent="0.3">
      <c r="B3987" s="34"/>
    </row>
    <row r="3988" spans="2:2" x14ac:dyDescent="0.3">
      <c r="B3988" s="34"/>
    </row>
    <row r="3989" spans="2:2" x14ac:dyDescent="0.3">
      <c r="B3989" s="34"/>
    </row>
    <row r="3990" spans="2:2" x14ac:dyDescent="0.3">
      <c r="B3990" s="34"/>
    </row>
    <row r="3991" spans="2:2" x14ac:dyDescent="0.3">
      <c r="B3991" s="34"/>
    </row>
    <row r="3992" spans="2:2" x14ac:dyDescent="0.3">
      <c r="B3992" s="34"/>
    </row>
    <row r="3993" spans="2:2" x14ac:dyDescent="0.3">
      <c r="B3993" s="34"/>
    </row>
    <row r="3994" spans="2:2" x14ac:dyDescent="0.3">
      <c r="B3994" s="34"/>
    </row>
    <row r="3995" spans="2:2" x14ac:dyDescent="0.3">
      <c r="B3995" s="34"/>
    </row>
    <row r="3996" spans="2:2" x14ac:dyDescent="0.3">
      <c r="B3996" s="34"/>
    </row>
    <row r="3997" spans="2:2" x14ac:dyDescent="0.3">
      <c r="B3997" s="34"/>
    </row>
    <row r="3998" spans="2:2" x14ac:dyDescent="0.3">
      <c r="B3998" s="34"/>
    </row>
    <row r="3999" spans="2:2" x14ac:dyDescent="0.3">
      <c r="B3999" s="34"/>
    </row>
    <row r="4000" spans="2:2" x14ac:dyDescent="0.3">
      <c r="B4000" s="34"/>
    </row>
    <row r="4001" spans="2:2" x14ac:dyDescent="0.3">
      <c r="B4001" s="34"/>
    </row>
    <row r="4002" spans="2:2" x14ac:dyDescent="0.3">
      <c r="B4002" s="34"/>
    </row>
    <row r="4003" spans="2:2" x14ac:dyDescent="0.3">
      <c r="B4003" s="34"/>
    </row>
    <row r="4004" spans="2:2" x14ac:dyDescent="0.3">
      <c r="B4004" s="34"/>
    </row>
    <row r="4005" spans="2:2" x14ac:dyDescent="0.3">
      <c r="B4005" s="34"/>
    </row>
    <row r="4006" spans="2:2" x14ac:dyDescent="0.3">
      <c r="B4006" s="34"/>
    </row>
    <row r="4007" spans="2:2" x14ac:dyDescent="0.3">
      <c r="B4007" s="34"/>
    </row>
    <row r="4008" spans="2:2" x14ac:dyDescent="0.3">
      <c r="B4008" s="34"/>
    </row>
    <row r="4009" spans="2:2" x14ac:dyDescent="0.3">
      <c r="B4009" s="34"/>
    </row>
    <row r="4010" spans="2:2" x14ac:dyDescent="0.3">
      <c r="B4010" s="34"/>
    </row>
    <row r="4011" spans="2:2" x14ac:dyDescent="0.3">
      <c r="B4011" s="34"/>
    </row>
    <row r="4012" spans="2:2" x14ac:dyDescent="0.3">
      <c r="B4012" s="34"/>
    </row>
    <row r="4013" spans="2:2" x14ac:dyDescent="0.3">
      <c r="B4013" s="34"/>
    </row>
    <row r="4014" spans="2:2" x14ac:dyDescent="0.3">
      <c r="B4014" s="34"/>
    </row>
    <row r="4015" spans="2:2" x14ac:dyDescent="0.3">
      <c r="B4015" s="34"/>
    </row>
    <row r="4016" spans="2:2" x14ac:dyDescent="0.3">
      <c r="B4016" s="34"/>
    </row>
    <row r="4017" spans="2:2" x14ac:dyDescent="0.3">
      <c r="B4017" s="34"/>
    </row>
    <row r="4018" spans="2:2" x14ac:dyDescent="0.3">
      <c r="B4018" s="34"/>
    </row>
    <row r="4019" spans="2:2" x14ac:dyDescent="0.3">
      <c r="B4019" s="34"/>
    </row>
    <row r="4020" spans="2:2" x14ac:dyDescent="0.3">
      <c r="B4020" s="34"/>
    </row>
    <row r="4021" spans="2:2" x14ac:dyDescent="0.3">
      <c r="B4021" s="34"/>
    </row>
    <row r="4022" spans="2:2" x14ac:dyDescent="0.3">
      <c r="B4022" s="34"/>
    </row>
    <row r="4023" spans="2:2" x14ac:dyDescent="0.3">
      <c r="B4023" s="34"/>
    </row>
    <row r="4024" spans="2:2" x14ac:dyDescent="0.3">
      <c r="B4024" s="34"/>
    </row>
    <row r="4025" spans="2:2" x14ac:dyDescent="0.3">
      <c r="B4025" s="34"/>
    </row>
    <row r="4026" spans="2:2" x14ac:dyDescent="0.3">
      <c r="B4026" s="34"/>
    </row>
    <row r="4027" spans="2:2" x14ac:dyDescent="0.3">
      <c r="B4027" s="34"/>
    </row>
    <row r="4028" spans="2:2" x14ac:dyDescent="0.3">
      <c r="B4028" s="34"/>
    </row>
    <row r="4029" spans="2:2" x14ac:dyDescent="0.3">
      <c r="B4029" s="34"/>
    </row>
    <row r="4030" spans="2:2" x14ac:dyDescent="0.3">
      <c r="B4030" s="34"/>
    </row>
    <row r="4031" spans="2:2" x14ac:dyDescent="0.3">
      <c r="B4031" s="34"/>
    </row>
    <row r="4032" spans="2:2" x14ac:dyDescent="0.3">
      <c r="B4032" s="34"/>
    </row>
    <row r="4033" spans="2:2" x14ac:dyDescent="0.3">
      <c r="B4033" s="34"/>
    </row>
    <row r="4034" spans="2:2" x14ac:dyDescent="0.3">
      <c r="B4034" s="34"/>
    </row>
    <row r="4035" spans="2:2" x14ac:dyDescent="0.3">
      <c r="B4035" s="34"/>
    </row>
    <row r="4036" spans="2:2" x14ac:dyDescent="0.3">
      <c r="B4036" s="34"/>
    </row>
    <row r="4037" spans="2:2" x14ac:dyDescent="0.3">
      <c r="B4037" s="34"/>
    </row>
    <row r="4038" spans="2:2" x14ac:dyDescent="0.3">
      <c r="B4038" s="34"/>
    </row>
    <row r="4039" spans="2:2" x14ac:dyDescent="0.3">
      <c r="B4039" s="34"/>
    </row>
    <row r="4040" spans="2:2" x14ac:dyDescent="0.3">
      <c r="B4040" s="34"/>
    </row>
    <row r="4041" spans="2:2" x14ac:dyDescent="0.3">
      <c r="B4041" s="34"/>
    </row>
    <row r="4042" spans="2:2" x14ac:dyDescent="0.3">
      <c r="B4042" s="34"/>
    </row>
    <row r="4043" spans="2:2" x14ac:dyDescent="0.3">
      <c r="B4043" s="34"/>
    </row>
    <row r="4044" spans="2:2" x14ac:dyDescent="0.3">
      <c r="B4044" s="34"/>
    </row>
    <row r="4045" spans="2:2" x14ac:dyDescent="0.3">
      <c r="B4045" s="34"/>
    </row>
    <row r="4046" spans="2:2" x14ac:dyDescent="0.3">
      <c r="B4046" s="34"/>
    </row>
    <row r="4047" spans="2:2" x14ac:dyDescent="0.3">
      <c r="B4047" s="34"/>
    </row>
    <row r="4048" spans="2:2" x14ac:dyDescent="0.3">
      <c r="B4048" s="34"/>
    </row>
    <row r="4049" spans="2:2" x14ac:dyDescent="0.3">
      <c r="B4049" s="34"/>
    </row>
    <row r="4050" spans="2:2" x14ac:dyDescent="0.3">
      <c r="B4050" s="34"/>
    </row>
    <row r="4051" spans="2:2" x14ac:dyDescent="0.3">
      <c r="B4051" s="34"/>
    </row>
    <row r="4052" spans="2:2" x14ac:dyDescent="0.3">
      <c r="B4052" s="34"/>
    </row>
    <row r="4053" spans="2:2" x14ac:dyDescent="0.3">
      <c r="B4053" s="34"/>
    </row>
    <row r="4054" spans="2:2" x14ac:dyDescent="0.3">
      <c r="B4054" s="34"/>
    </row>
    <row r="4055" spans="2:2" x14ac:dyDescent="0.3">
      <c r="B4055" s="34"/>
    </row>
    <row r="4056" spans="2:2" x14ac:dyDescent="0.3">
      <c r="B4056" s="34"/>
    </row>
    <row r="4057" spans="2:2" x14ac:dyDescent="0.3">
      <c r="B4057" s="34"/>
    </row>
    <row r="4058" spans="2:2" x14ac:dyDescent="0.3">
      <c r="B4058" s="34"/>
    </row>
    <row r="4059" spans="2:2" x14ac:dyDescent="0.3">
      <c r="B4059" s="34"/>
    </row>
    <row r="4060" spans="2:2" x14ac:dyDescent="0.3">
      <c r="B4060" s="34"/>
    </row>
    <row r="4061" spans="2:2" x14ac:dyDescent="0.3">
      <c r="B4061" s="34"/>
    </row>
    <row r="4062" spans="2:2" x14ac:dyDescent="0.3">
      <c r="B4062" s="34"/>
    </row>
    <row r="4063" spans="2:2" x14ac:dyDescent="0.3">
      <c r="B4063" s="34"/>
    </row>
    <row r="4064" spans="2:2" x14ac:dyDescent="0.3">
      <c r="B4064" s="34"/>
    </row>
    <row r="4065" spans="2:2" x14ac:dyDescent="0.3">
      <c r="B4065" s="34"/>
    </row>
    <row r="4066" spans="2:2" x14ac:dyDescent="0.3">
      <c r="B4066" s="34"/>
    </row>
    <row r="4067" spans="2:2" x14ac:dyDescent="0.3">
      <c r="B4067" s="34"/>
    </row>
    <row r="4068" spans="2:2" x14ac:dyDescent="0.3">
      <c r="B4068" s="34"/>
    </row>
    <row r="4069" spans="2:2" x14ac:dyDescent="0.3">
      <c r="B4069" s="34"/>
    </row>
    <row r="4070" spans="2:2" x14ac:dyDescent="0.3">
      <c r="B4070" s="34"/>
    </row>
    <row r="4071" spans="2:2" x14ac:dyDescent="0.3">
      <c r="B4071" s="34"/>
    </row>
    <row r="4072" spans="2:2" x14ac:dyDescent="0.3">
      <c r="B4072" s="34"/>
    </row>
    <row r="4073" spans="2:2" x14ac:dyDescent="0.3">
      <c r="B4073" s="34"/>
    </row>
    <row r="4074" spans="2:2" x14ac:dyDescent="0.3">
      <c r="B4074" s="34"/>
    </row>
    <row r="4075" spans="2:2" x14ac:dyDescent="0.3">
      <c r="B4075" s="34"/>
    </row>
    <row r="4076" spans="2:2" x14ac:dyDescent="0.3">
      <c r="B4076" s="34"/>
    </row>
    <row r="4077" spans="2:2" x14ac:dyDescent="0.3">
      <c r="B4077" s="34"/>
    </row>
    <row r="4078" spans="2:2" x14ac:dyDescent="0.3">
      <c r="B4078" s="34"/>
    </row>
    <row r="4079" spans="2:2" x14ac:dyDescent="0.3">
      <c r="B4079" s="34"/>
    </row>
    <row r="4080" spans="2:2" x14ac:dyDescent="0.3">
      <c r="B4080" s="34"/>
    </row>
    <row r="4081" spans="2:2" x14ac:dyDescent="0.3">
      <c r="B4081" s="34"/>
    </row>
    <row r="4082" spans="2:2" x14ac:dyDescent="0.3">
      <c r="B4082" s="34"/>
    </row>
    <row r="4083" spans="2:2" x14ac:dyDescent="0.3">
      <c r="B4083" s="34"/>
    </row>
    <row r="4084" spans="2:2" x14ac:dyDescent="0.3">
      <c r="B4084" s="34"/>
    </row>
    <row r="4085" spans="2:2" x14ac:dyDescent="0.3">
      <c r="B4085" s="34"/>
    </row>
    <row r="4086" spans="2:2" x14ac:dyDescent="0.3">
      <c r="B4086" s="34"/>
    </row>
    <row r="4087" spans="2:2" x14ac:dyDescent="0.3">
      <c r="B4087" s="34"/>
    </row>
    <row r="4088" spans="2:2" x14ac:dyDescent="0.3">
      <c r="B4088" s="34"/>
    </row>
    <row r="4089" spans="2:2" x14ac:dyDescent="0.3">
      <c r="B4089" s="34"/>
    </row>
    <row r="4090" spans="2:2" x14ac:dyDescent="0.3">
      <c r="B4090" s="34"/>
    </row>
    <row r="4091" spans="2:2" x14ac:dyDescent="0.3">
      <c r="B4091" s="34"/>
    </row>
    <row r="4092" spans="2:2" x14ac:dyDescent="0.3">
      <c r="B4092" s="34"/>
    </row>
    <row r="4093" spans="2:2" x14ac:dyDescent="0.3">
      <c r="B4093" s="34"/>
    </row>
    <row r="4094" spans="2:2" x14ac:dyDescent="0.3">
      <c r="B4094" s="34"/>
    </row>
    <row r="4095" spans="2:2" x14ac:dyDescent="0.3">
      <c r="B4095" s="34"/>
    </row>
    <row r="4096" spans="2:2" x14ac:dyDescent="0.3">
      <c r="B4096" s="34"/>
    </row>
    <row r="4097" spans="2:2" x14ac:dyDescent="0.3">
      <c r="B4097" s="34"/>
    </row>
    <row r="4098" spans="2:2" x14ac:dyDescent="0.3">
      <c r="B4098" s="34"/>
    </row>
    <row r="4099" spans="2:2" x14ac:dyDescent="0.3">
      <c r="B4099" s="34"/>
    </row>
    <row r="4100" spans="2:2" x14ac:dyDescent="0.3">
      <c r="B4100" s="34"/>
    </row>
    <row r="4101" spans="2:2" x14ac:dyDescent="0.3">
      <c r="B4101" s="34"/>
    </row>
    <row r="4102" spans="2:2" x14ac:dyDescent="0.3">
      <c r="B4102" s="34"/>
    </row>
    <row r="4103" spans="2:2" x14ac:dyDescent="0.3">
      <c r="B4103" s="34"/>
    </row>
    <row r="4104" spans="2:2" x14ac:dyDescent="0.3">
      <c r="B4104" s="34"/>
    </row>
    <row r="4105" spans="2:2" x14ac:dyDescent="0.3">
      <c r="B4105" s="34"/>
    </row>
    <row r="4106" spans="2:2" x14ac:dyDescent="0.3">
      <c r="B4106" s="34"/>
    </row>
    <row r="4107" spans="2:2" x14ac:dyDescent="0.3">
      <c r="B4107" s="34"/>
    </row>
    <row r="4108" spans="2:2" x14ac:dyDescent="0.3">
      <c r="B4108" s="34"/>
    </row>
    <row r="4109" spans="2:2" x14ac:dyDescent="0.3">
      <c r="B4109" s="34"/>
    </row>
    <row r="4110" spans="2:2" x14ac:dyDescent="0.3">
      <c r="B4110" s="34"/>
    </row>
    <row r="4111" spans="2:2" x14ac:dyDescent="0.3">
      <c r="B4111" s="34"/>
    </row>
    <row r="4112" spans="2:2" x14ac:dyDescent="0.3">
      <c r="B4112" s="34"/>
    </row>
    <row r="4113" spans="2:2" x14ac:dyDescent="0.3">
      <c r="B4113" s="34"/>
    </row>
    <row r="4114" spans="2:2" x14ac:dyDescent="0.3">
      <c r="B4114" s="34"/>
    </row>
    <row r="4115" spans="2:2" x14ac:dyDescent="0.3">
      <c r="B4115" s="34"/>
    </row>
    <row r="4116" spans="2:2" x14ac:dyDescent="0.3">
      <c r="B4116" s="34"/>
    </row>
    <row r="4117" spans="2:2" x14ac:dyDescent="0.3">
      <c r="B4117" s="34"/>
    </row>
    <row r="4118" spans="2:2" x14ac:dyDescent="0.3">
      <c r="B4118" s="34"/>
    </row>
    <row r="4119" spans="2:2" x14ac:dyDescent="0.3">
      <c r="B4119" s="34"/>
    </row>
    <row r="4120" spans="2:2" x14ac:dyDescent="0.3">
      <c r="B4120" s="34"/>
    </row>
    <row r="4121" spans="2:2" x14ac:dyDescent="0.3">
      <c r="B4121" s="34"/>
    </row>
    <row r="4122" spans="2:2" x14ac:dyDescent="0.3">
      <c r="B4122" s="34"/>
    </row>
    <row r="4123" spans="2:2" x14ac:dyDescent="0.3">
      <c r="B4123" s="34"/>
    </row>
    <row r="4124" spans="2:2" x14ac:dyDescent="0.3">
      <c r="B4124" s="34"/>
    </row>
    <row r="4125" spans="2:2" x14ac:dyDescent="0.3">
      <c r="B4125" s="34"/>
    </row>
    <row r="4126" spans="2:2" x14ac:dyDescent="0.3">
      <c r="B4126" s="34"/>
    </row>
    <row r="4127" spans="2:2" x14ac:dyDescent="0.3">
      <c r="B4127" s="34"/>
    </row>
    <row r="4128" spans="2:2" x14ac:dyDescent="0.3">
      <c r="B4128" s="34"/>
    </row>
    <row r="4129" spans="2:2" x14ac:dyDescent="0.3">
      <c r="B4129" s="34"/>
    </row>
    <row r="4130" spans="2:2" x14ac:dyDescent="0.3">
      <c r="B4130" s="34"/>
    </row>
    <row r="4131" spans="2:2" x14ac:dyDescent="0.3">
      <c r="B4131" s="34"/>
    </row>
    <row r="4132" spans="2:2" x14ac:dyDescent="0.3">
      <c r="B4132" s="34"/>
    </row>
    <row r="4133" spans="2:2" x14ac:dyDescent="0.3">
      <c r="B4133" s="34"/>
    </row>
    <row r="4134" spans="2:2" x14ac:dyDescent="0.3">
      <c r="B4134" s="34"/>
    </row>
    <row r="4135" spans="2:2" x14ac:dyDescent="0.3">
      <c r="B4135" s="34"/>
    </row>
    <row r="4136" spans="2:2" x14ac:dyDescent="0.3">
      <c r="B4136" s="34"/>
    </row>
    <row r="4137" spans="2:2" x14ac:dyDescent="0.3">
      <c r="B4137" s="34"/>
    </row>
    <row r="4138" spans="2:2" x14ac:dyDescent="0.3">
      <c r="B4138" s="34"/>
    </row>
    <row r="4139" spans="2:2" x14ac:dyDescent="0.3">
      <c r="B4139" s="34"/>
    </row>
    <row r="4140" spans="2:2" x14ac:dyDescent="0.3">
      <c r="B4140" s="34"/>
    </row>
    <row r="4141" spans="2:2" x14ac:dyDescent="0.3">
      <c r="B4141" s="34"/>
    </row>
    <row r="4142" spans="2:2" x14ac:dyDescent="0.3">
      <c r="B4142" s="34"/>
    </row>
    <row r="4143" spans="2:2" x14ac:dyDescent="0.3">
      <c r="B4143" s="34"/>
    </row>
    <row r="4144" spans="2:2" x14ac:dyDescent="0.3">
      <c r="B4144" s="34"/>
    </row>
    <row r="4145" spans="2:2" x14ac:dyDescent="0.3">
      <c r="B4145" s="34"/>
    </row>
    <row r="4146" spans="2:2" x14ac:dyDescent="0.3">
      <c r="B4146" s="34"/>
    </row>
    <row r="4147" spans="2:2" x14ac:dyDescent="0.3">
      <c r="B4147" s="34"/>
    </row>
    <row r="4148" spans="2:2" x14ac:dyDescent="0.3">
      <c r="B4148" s="34"/>
    </row>
    <row r="4149" spans="2:2" x14ac:dyDescent="0.3">
      <c r="B4149" s="34"/>
    </row>
    <row r="4150" spans="2:2" x14ac:dyDescent="0.3">
      <c r="B4150" s="34"/>
    </row>
    <row r="4151" spans="2:2" x14ac:dyDescent="0.3">
      <c r="B4151" s="34"/>
    </row>
    <row r="4152" spans="2:2" x14ac:dyDescent="0.3">
      <c r="B4152" s="34"/>
    </row>
    <row r="4153" spans="2:2" x14ac:dyDescent="0.3">
      <c r="B4153" s="34"/>
    </row>
    <row r="4154" spans="2:2" x14ac:dyDescent="0.3">
      <c r="B4154" s="34"/>
    </row>
    <row r="4155" spans="2:2" x14ac:dyDescent="0.3">
      <c r="B4155" s="34"/>
    </row>
    <row r="4156" spans="2:2" x14ac:dyDescent="0.3">
      <c r="B4156" s="34"/>
    </row>
    <row r="4157" spans="2:2" x14ac:dyDescent="0.3">
      <c r="B4157" s="34"/>
    </row>
    <row r="4158" spans="2:2" x14ac:dyDescent="0.3">
      <c r="B4158" s="34"/>
    </row>
    <row r="4159" spans="2:2" x14ac:dyDescent="0.3">
      <c r="B4159" s="34"/>
    </row>
    <row r="4160" spans="2:2" x14ac:dyDescent="0.3">
      <c r="B4160" s="34"/>
    </row>
    <row r="4161" spans="2:2" x14ac:dyDescent="0.3">
      <c r="B4161" s="34"/>
    </row>
    <row r="4162" spans="2:2" x14ac:dyDescent="0.3">
      <c r="B4162" s="34"/>
    </row>
    <row r="4163" spans="2:2" x14ac:dyDescent="0.3">
      <c r="B4163" s="34"/>
    </row>
    <row r="4164" spans="2:2" x14ac:dyDescent="0.3">
      <c r="B4164" s="34"/>
    </row>
    <row r="4165" spans="2:2" x14ac:dyDescent="0.3">
      <c r="B4165" s="34"/>
    </row>
    <row r="4166" spans="2:2" x14ac:dyDescent="0.3">
      <c r="B4166" s="34"/>
    </row>
    <row r="4167" spans="2:2" x14ac:dyDescent="0.3">
      <c r="B4167" s="34"/>
    </row>
    <row r="4168" spans="2:2" x14ac:dyDescent="0.3">
      <c r="B4168" s="34"/>
    </row>
    <row r="4169" spans="2:2" x14ac:dyDescent="0.3">
      <c r="B4169" s="34"/>
    </row>
    <row r="4170" spans="2:2" x14ac:dyDescent="0.3">
      <c r="B4170" s="34"/>
    </row>
    <row r="4171" spans="2:2" x14ac:dyDescent="0.3">
      <c r="B4171" s="34"/>
    </row>
    <row r="4172" spans="2:2" x14ac:dyDescent="0.3">
      <c r="B4172" s="34"/>
    </row>
    <row r="4173" spans="2:2" x14ac:dyDescent="0.3">
      <c r="B4173" s="34"/>
    </row>
    <row r="4174" spans="2:2" x14ac:dyDescent="0.3">
      <c r="B4174" s="34"/>
    </row>
    <row r="4175" spans="2:2" x14ac:dyDescent="0.3">
      <c r="B4175" s="34"/>
    </row>
    <row r="4176" spans="2:2" x14ac:dyDescent="0.3">
      <c r="B4176" s="34"/>
    </row>
    <row r="4177" spans="2:2" x14ac:dyDescent="0.3">
      <c r="B4177" s="34"/>
    </row>
    <row r="4178" spans="2:2" x14ac:dyDescent="0.3">
      <c r="B4178" s="34"/>
    </row>
    <row r="4179" spans="2:2" x14ac:dyDescent="0.3">
      <c r="B4179" s="34"/>
    </row>
    <row r="4180" spans="2:2" x14ac:dyDescent="0.3">
      <c r="B4180" s="34"/>
    </row>
    <row r="4181" spans="2:2" x14ac:dyDescent="0.3">
      <c r="B4181" s="34"/>
    </row>
    <row r="4182" spans="2:2" x14ac:dyDescent="0.3">
      <c r="B4182" s="34"/>
    </row>
    <row r="4183" spans="2:2" x14ac:dyDescent="0.3">
      <c r="B4183" s="34"/>
    </row>
    <row r="4184" spans="2:2" x14ac:dyDescent="0.3">
      <c r="B4184" s="34"/>
    </row>
    <row r="4185" spans="2:2" x14ac:dyDescent="0.3">
      <c r="B4185" s="34"/>
    </row>
    <row r="4186" spans="2:2" x14ac:dyDescent="0.3">
      <c r="B4186" s="34"/>
    </row>
    <row r="4187" spans="2:2" x14ac:dyDescent="0.3">
      <c r="B4187" s="34"/>
    </row>
    <row r="4188" spans="2:2" x14ac:dyDescent="0.3">
      <c r="B4188" s="34"/>
    </row>
    <row r="4189" spans="2:2" x14ac:dyDescent="0.3">
      <c r="B4189" s="34"/>
    </row>
    <row r="4190" spans="2:2" x14ac:dyDescent="0.3">
      <c r="B4190" s="34"/>
    </row>
    <row r="4191" spans="2:2" x14ac:dyDescent="0.3">
      <c r="B4191" s="34"/>
    </row>
    <row r="4192" spans="2:2" x14ac:dyDescent="0.3">
      <c r="B4192" s="34"/>
    </row>
    <row r="4193" spans="2:2" x14ac:dyDescent="0.3">
      <c r="B4193" s="34"/>
    </row>
    <row r="4194" spans="2:2" x14ac:dyDescent="0.3">
      <c r="B4194" s="34"/>
    </row>
    <row r="4195" spans="2:2" x14ac:dyDescent="0.3">
      <c r="B4195" s="34"/>
    </row>
    <row r="4196" spans="2:2" x14ac:dyDescent="0.3">
      <c r="B4196" s="34"/>
    </row>
    <row r="4197" spans="2:2" x14ac:dyDescent="0.3">
      <c r="B4197" s="34"/>
    </row>
    <row r="4198" spans="2:2" x14ac:dyDescent="0.3">
      <c r="B4198" s="34"/>
    </row>
    <row r="4199" spans="2:2" x14ac:dyDescent="0.3">
      <c r="B4199" s="34"/>
    </row>
    <row r="4200" spans="2:2" x14ac:dyDescent="0.3">
      <c r="B4200" s="34"/>
    </row>
    <row r="4201" spans="2:2" x14ac:dyDescent="0.3">
      <c r="B4201" s="34"/>
    </row>
    <row r="4202" spans="2:2" x14ac:dyDescent="0.3">
      <c r="B4202" s="34"/>
    </row>
    <row r="4203" spans="2:2" x14ac:dyDescent="0.3">
      <c r="B4203" s="34"/>
    </row>
    <row r="4204" spans="2:2" x14ac:dyDescent="0.3">
      <c r="B4204" s="34"/>
    </row>
    <row r="4205" spans="2:2" x14ac:dyDescent="0.3">
      <c r="B4205" s="34"/>
    </row>
    <row r="4206" spans="2:2" x14ac:dyDescent="0.3">
      <c r="B4206" s="34"/>
    </row>
    <row r="4207" spans="2:2" x14ac:dyDescent="0.3">
      <c r="B4207" s="34"/>
    </row>
    <row r="4208" spans="2:2" x14ac:dyDescent="0.3">
      <c r="B4208" s="34"/>
    </row>
    <row r="4209" spans="2:2" x14ac:dyDescent="0.3">
      <c r="B4209" s="34"/>
    </row>
    <row r="4210" spans="2:2" x14ac:dyDescent="0.3">
      <c r="B4210" s="34"/>
    </row>
    <row r="4211" spans="2:2" x14ac:dyDescent="0.3">
      <c r="B4211" s="34"/>
    </row>
    <row r="4212" spans="2:2" x14ac:dyDescent="0.3">
      <c r="B4212" s="34"/>
    </row>
    <row r="4213" spans="2:2" x14ac:dyDescent="0.3">
      <c r="B4213" s="34"/>
    </row>
    <row r="4214" spans="2:2" x14ac:dyDescent="0.3">
      <c r="B4214" s="34"/>
    </row>
    <row r="4215" spans="2:2" x14ac:dyDescent="0.3">
      <c r="B4215" s="34"/>
    </row>
    <row r="4216" spans="2:2" x14ac:dyDescent="0.3">
      <c r="B4216" s="34"/>
    </row>
    <row r="4217" spans="2:2" x14ac:dyDescent="0.3">
      <c r="B4217" s="34"/>
    </row>
    <row r="4218" spans="2:2" x14ac:dyDescent="0.3">
      <c r="B4218" s="34"/>
    </row>
    <row r="4219" spans="2:2" x14ac:dyDescent="0.3">
      <c r="B4219" s="34"/>
    </row>
    <row r="4220" spans="2:2" x14ac:dyDescent="0.3">
      <c r="B4220" s="34"/>
    </row>
    <row r="4221" spans="2:2" x14ac:dyDescent="0.3">
      <c r="B4221" s="34"/>
    </row>
    <row r="4222" spans="2:2" x14ac:dyDescent="0.3">
      <c r="B4222" s="34"/>
    </row>
    <row r="4223" spans="2:2" x14ac:dyDescent="0.3">
      <c r="B4223" s="34"/>
    </row>
    <row r="4224" spans="2:2" x14ac:dyDescent="0.3">
      <c r="B4224" s="34"/>
    </row>
    <row r="4225" spans="2:2" x14ac:dyDescent="0.3">
      <c r="B4225" s="34"/>
    </row>
    <row r="4226" spans="2:2" x14ac:dyDescent="0.3">
      <c r="B4226" s="34"/>
    </row>
    <row r="4227" spans="2:2" x14ac:dyDescent="0.3">
      <c r="B4227" s="34"/>
    </row>
    <row r="4228" spans="2:2" x14ac:dyDescent="0.3">
      <c r="B4228" s="34"/>
    </row>
    <row r="4229" spans="2:2" x14ac:dyDescent="0.3">
      <c r="B4229" s="34"/>
    </row>
    <row r="4230" spans="2:2" x14ac:dyDescent="0.3">
      <c r="B4230" s="34"/>
    </row>
    <row r="4231" spans="2:2" x14ac:dyDescent="0.3">
      <c r="B4231" s="34"/>
    </row>
    <row r="4232" spans="2:2" x14ac:dyDescent="0.3">
      <c r="B4232" s="34"/>
    </row>
    <row r="4233" spans="2:2" x14ac:dyDescent="0.3">
      <c r="B4233" s="34"/>
    </row>
    <row r="4234" spans="2:2" x14ac:dyDescent="0.3">
      <c r="B4234" s="34"/>
    </row>
    <row r="4235" spans="2:2" x14ac:dyDescent="0.3">
      <c r="B4235" s="34"/>
    </row>
    <row r="4236" spans="2:2" x14ac:dyDescent="0.3">
      <c r="B4236" s="34"/>
    </row>
    <row r="4237" spans="2:2" x14ac:dyDescent="0.3">
      <c r="B4237" s="34"/>
    </row>
    <row r="4238" spans="2:2" x14ac:dyDescent="0.3">
      <c r="B4238" s="34"/>
    </row>
    <row r="4239" spans="2:2" x14ac:dyDescent="0.3">
      <c r="B4239" s="34"/>
    </row>
    <row r="4240" spans="2:2" x14ac:dyDescent="0.3">
      <c r="B4240" s="34"/>
    </row>
    <row r="4241" spans="2:2" x14ac:dyDescent="0.3">
      <c r="B4241" s="34"/>
    </row>
    <row r="4242" spans="2:2" x14ac:dyDescent="0.3">
      <c r="B4242" s="34"/>
    </row>
    <row r="4243" spans="2:2" x14ac:dyDescent="0.3">
      <c r="B4243" s="34"/>
    </row>
    <row r="4244" spans="2:2" x14ac:dyDescent="0.3">
      <c r="B4244" s="34"/>
    </row>
    <row r="4245" spans="2:2" x14ac:dyDescent="0.3">
      <c r="B4245" s="34"/>
    </row>
    <row r="4246" spans="2:2" x14ac:dyDescent="0.3">
      <c r="B4246" s="34"/>
    </row>
    <row r="4247" spans="2:2" x14ac:dyDescent="0.3">
      <c r="B4247" s="34"/>
    </row>
    <row r="4248" spans="2:2" x14ac:dyDescent="0.3">
      <c r="B4248" s="34"/>
    </row>
    <row r="4249" spans="2:2" x14ac:dyDescent="0.3">
      <c r="B4249" s="34"/>
    </row>
    <row r="4250" spans="2:2" x14ac:dyDescent="0.3">
      <c r="B4250" s="34"/>
    </row>
    <row r="4251" spans="2:2" x14ac:dyDescent="0.3">
      <c r="B4251" s="34"/>
    </row>
    <row r="4252" spans="2:2" x14ac:dyDescent="0.3">
      <c r="B4252" s="34"/>
    </row>
    <row r="4253" spans="2:2" x14ac:dyDescent="0.3">
      <c r="B4253" s="34"/>
    </row>
    <row r="4254" spans="2:2" x14ac:dyDescent="0.3">
      <c r="B4254" s="34"/>
    </row>
    <row r="4255" spans="2:2" x14ac:dyDescent="0.3">
      <c r="B4255" s="34"/>
    </row>
    <row r="4256" spans="2:2" x14ac:dyDescent="0.3">
      <c r="B4256" s="34"/>
    </row>
    <row r="4257" spans="2:2" x14ac:dyDescent="0.3">
      <c r="B4257" s="34"/>
    </row>
    <row r="4258" spans="2:2" x14ac:dyDescent="0.3">
      <c r="B4258" s="34"/>
    </row>
    <row r="4259" spans="2:2" x14ac:dyDescent="0.3">
      <c r="B4259" s="34"/>
    </row>
    <row r="4260" spans="2:2" x14ac:dyDescent="0.3">
      <c r="B4260" s="34"/>
    </row>
    <row r="4261" spans="2:2" x14ac:dyDescent="0.3">
      <c r="B4261" s="34"/>
    </row>
    <row r="4262" spans="2:2" x14ac:dyDescent="0.3">
      <c r="B4262" s="34"/>
    </row>
    <row r="4263" spans="2:2" x14ac:dyDescent="0.3">
      <c r="B4263" s="34"/>
    </row>
    <row r="4264" spans="2:2" x14ac:dyDescent="0.3">
      <c r="B4264" s="34"/>
    </row>
    <row r="4265" spans="2:2" x14ac:dyDescent="0.3">
      <c r="B4265" s="34"/>
    </row>
    <row r="4266" spans="2:2" x14ac:dyDescent="0.3">
      <c r="B4266" s="34"/>
    </row>
    <row r="4267" spans="2:2" x14ac:dyDescent="0.3">
      <c r="B4267" s="34"/>
    </row>
    <row r="4268" spans="2:2" x14ac:dyDescent="0.3">
      <c r="B4268" s="34"/>
    </row>
    <row r="4269" spans="2:2" x14ac:dyDescent="0.3">
      <c r="B4269" s="34"/>
    </row>
    <row r="4270" spans="2:2" x14ac:dyDescent="0.3">
      <c r="B4270" s="34"/>
    </row>
    <row r="4271" spans="2:2" x14ac:dyDescent="0.3">
      <c r="B4271" s="34"/>
    </row>
    <row r="4272" spans="2:2" x14ac:dyDescent="0.3">
      <c r="B4272" s="34"/>
    </row>
    <row r="4273" spans="2:2" x14ac:dyDescent="0.3">
      <c r="B4273" s="34"/>
    </row>
    <row r="4274" spans="2:2" x14ac:dyDescent="0.3">
      <c r="B4274" s="34"/>
    </row>
    <row r="4275" spans="2:2" x14ac:dyDescent="0.3">
      <c r="B4275" s="34"/>
    </row>
    <row r="4276" spans="2:2" x14ac:dyDescent="0.3">
      <c r="B4276" s="34"/>
    </row>
    <row r="4277" spans="2:2" x14ac:dyDescent="0.3">
      <c r="B4277" s="34"/>
    </row>
    <row r="4278" spans="2:2" x14ac:dyDescent="0.3">
      <c r="B4278" s="34"/>
    </row>
    <row r="4279" spans="2:2" x14ac:dyDescent="0.3">
      <c r="B4279" s="34"/>
    </row>
    <row r="4280" spans="2:2" x14ac:dyDescent="0.3">
      <c r="B4280" s="34"/>
    </row>
    <row r="4281" spans="2:2" x14ac:dyDescent="0.3">
      <c r="B4281" s="34"/>
    </row>
    <row r="4282" spans="2:2" x14ac:dyDescent="0.3">
      <c r="B4282" s="34"/>
    </row>
    <row r="4283" spans="2:2" x14ac:dyDescent="0.3">
      <c r="B4283" s="34"/>
    </row>
    <row r="4284" spans="2:2" x14ac:dyDescent="0.3">
      <c r="B4284" s="34"/>
    </row>
    <row r="4285" spans="2:2" x14ac:dyDescent="0.3">
      <c r="B4285" s="34"/>
    </row>
    <row r="4286" spans="2:2" x14ac:dyDescent="0.3">
      <c r="B4286" s="34"/>
    </row>
    <row r="4287" spans="2:2" x14ac:dyDescent="0.3">
      <c r="B4287" s="34"/>
    </row>
    <row r="4288" spans="2:2" x14ac:dyDescent="0.3">
      <c r="B4288" s="34"/>
    </row>
    <row r="4289" spans="2:2" x14ac:dyDescent="0.3">
      <c r="B4289" s="34"/>
    </row>
    <row r="4290" spans="2:2" x14ac:dyDescent="0.3">
      <c r="B4290" s="34"/>
    </row>
    <row r="4291" spans="2:2" x14ac:dyDescent="0.3">
      <c r="B4291" s="34"/>
    </row>
    <row r="4292" spans="2:2" x14ac:dyDescent="0.3">
      <c r="B4292" s="34"/>
    </row>
    <row r="4293" spans="2:2" x14ac:dyDescent="0.3">
      <c r="B4293" s="34"/>
    </row>
    <row r="4294" spans="2:2" x14ac:dyDescent="0.3">
      <c r="B4294" s="34"/>
    </row>
    <row r="4295" spans="2:2" x14ac:dyDescent="0.3">
      <c r="B4295" s="34"/>
    </row>
    <row r="4296" spans="2:2" x14ac:dyDescent="0.3">
      <c r="B4296" s="34"/>
    </row>
    <row r="4297" spans="2:2" x14ac:dyDescent="0.3">
      <c r="B4297" s="34"/>
    </row>
    <row r="4298" spans="2:2" x14ac:dyDescent="0.3">
      <c r="B4298" s="34"/>
    </row>
    <row r="4299" spans="2:2" x14ac:dyDescent="0.3">
      <c r="B4299" s="34"/>
    </row>
    <row r="4300" spans="2:2" x14ac:dyDescent="0.3">
      <c r="B4300" s="34"/>
    </row>
    <row r="4301" spans="2:2" x14ac:dyDescent="0.3">
      <c r="B4301" s="34"/>
    </row>
    <row r="4302" spans="2:2" x14ac:dyDescent="0.3">
      <c r="B4302" s="34"/>
    </row>
    <row r="4303" spans="2:2" x14ac:dyDescent="0.3">
      <c r="B4303" s="34"/>
    </row>
    <row r="4304" spans="2:2" x14ac:dyDescent="0.3">
      <c r="B4304" s="34"/>
    </row>
    <row r="4305" spans="2:2" x14ac:dyDescent="0.3">
      <c r="B4305" s="34"/>
    </row>
    <row r="4306" spans="2:2" x14ac:dyDescent="0.3">
      <c r="B4306" s="34"/>
    </row>
    <row r="4307" spans="2:2" x14ac:dyDescent="0.3">
      <c r="B4307" s="34"/>
    </row>
    <row r="4308" spans="2:2" x14ac:dyDescent="0.3">
      <c r="B4308" s="34"/>
    </row>
    <row r="4309" spans="2:2" x14ac:dyDescent="0.3">
      <c r="B4309" s="34"/>
    </row>
    <row r="4310" spans="2:2" x14ac:dyDescent="0.3">
      <c r="B4310" s="34"/>
    </row>
    <row r="4311" spans="2:2" x14ac:dyDescent="0.3">
      <c r="B4311" s="34"/>
    </row>
    <row r="4312" spans="2:2" x14ac:dyDescent="0.3">
      <c r="B4312" s="34"/>
    </row>
    <row r="4313" spans="2:2" x14ac:dyDescent="0.3">
      <c r="B4313" s="34"/>
    </row>
    <row r="4314" spans="2:2" x14ac:dyDescent="0.3">
      <c r="B4314" s="34"/>
    </row>
    <row r="4315" spans="2:2" x14ac:dyDescent="0.3">
      <c r="B4315" s="34"/>
    </row>
    <row r="4316" spans="2:2" x14ac:dyDescent="0.3">
      <c r="B4316" s="34"/>
    </row>
    <row r="4317" spans="2:2" x14ac:dyDescent="0.3">
      <c r="B4317" s="34"/>
    </row>
    <row r="4318" spans="2:2" x14ac:dyDescent="0.3">
      <c r="B4318" s="34"/>
    </row>
    <row r="4319" spans="2:2" x14ac:dyDescent="0.3">
      <c r="B4319" s="34"/>
    </row>
    <row r="4320" spans="2:2" x14ac:dyDescent="0.3">
      <c r="B4320" s="34"/>
    </row>
    <row r="4321" spans="2:2" x14ac:dyDescent="0.3">
      <c r="B4321" s="34"/>
    </row>
    <row r="4322" spans="2:2" x14ac:dyDescent="0.3">
      <c r="B4322" s="34"/>
    </row>
    <row r="4323" spans="2:2" x14ac:dyDescent="0.3">
      <c r="B4323" s="34"/>
    </row>
    <row r="4324" spans="2:2" x14ac:dyDescent="0.3">
      <c r="B4324" s="34"/>
    </row>
    <row r="4325" spans="2:2" x14ac:dyDescent="0.3">
      <c r="B4325" s="34"/>
    </row>
    <row r="4326" spans="2:2" x14ac:dyDescent="0.3">
      <c r="B4326" s="34"/>
    </row>
    <row r="4327" spans="2:2" x14ac:dyDescent="0.3">
      <c r="B4327" s="34"/>
    </row>
    <row r="4328" spans="2:2" x14ac:dyDescent="0.3">
      <c r="B4328" s="34"/>
    </row>
    <row r="4329" spans="2:2" x14ac:dyDescent="0.3">
      <c r="B4329" s="34"/>
    </row>
    <row r="4330" spans="2:2" x14ac:dyDescent="0.3">
      <c r="B4330" s="34"/>
    </row>
    <row r="4331" spans="2:2" x14ac:dyDescent="0.3">
      <c r="B4331" s="34"/>
    </row>
    <row r="4332" spans="2:2" x14ac:dyDescent="0.3">
      <c r="B4332" s="34"/>
    </row>
    <row r="4333" spans="2:2" x14ac:dyDescent="0.3">
      <c r="B4333" s="34"/>
    </row>
    <row r="4334" spans="2:2" x14ac:dyDescent="0.3">
      <c r="B4334" s="34"/>
    </row>
    <row r="4335" spans="2:2" x14ac:dyDescent="0.3">
      <c r="B4335" s="34"/>
    </row>
    <row r="4336" spans="2:2" x14ac:dyDescent="0.3">
      <c r="B4336" s="34"/>
    </row>
    <row r="4337" spans="2:2" x14ac:dyDescent="0.3">
      <c r="B4337" s="34"/>
    </row>
    <row r="4338" spans="2:2" x14ac:dyDescent="0.3">
      <c r="B4338" s="34"/>
    </row>
    <row r="4339" spans="2:2" x14ac:dyDescent="0.3">
      <c r="B4339" s="34"/>
    </row>
    <row r="4340" spans="2:2" x14ac:dyDescent="0.3">
      <c r="B4340" s="34"/>
    </row>
    <row r="4341" spans="2:2" x14ac:dyDescent="0.3">
      <c r="B4341" s="34"/>
    </row>
    <row r="4342" spans="2:2" x14ac:dyDescent="0.3">
      <c r="B4342" s="34"/>
    </row>
    <row r="4343" spans="2:2" x14ac:dyDescent="0.3">
      <c r="B4343" s="34"/>
    </row>
    <row r="4344" spans="2:2" x14ac:dyDescent="0.3">
      <c r="B4344" s="34"/>
    </row>
    <row r="4345" spans="2:2" x14ac:dyDescent="0.3">
      <c r="B4345" s="34"/>
    </row>
    <row r="4346" spans="2:2" x14ac:dyDescent="0.3">
      <c r="B4346" s="34"/>
    </row>
    <row r="4347" spans="2:2" x14ac:dyDescent="0.3">
      <c r="B4347" s="34"/>
    </row>
    <row r="4348" spans="2:2" x14ac:dyDescent="0.3">
      <c r="B4348" s="34"/>
    </row>
    <row r="4349" spans="2:2" x14ac:dyDescent="0.3">
      <c r="B4349" s="34"/>
    </row>
    <row r="4350" spans="2:2" x14ac:dyDescent="0.3">
      <c r="B4350" s="34"/>
    </row>
    <row r="4351" spans="2:2" x14ac:dyDescent="0.3">
      <c r="B4351" s="34"/>
    </row>
    <row r="4352" spans="2:2" x14ac:dyDescent="0.3">
      <c r="B4352" s="34"/>
    </row>
    <row r="4353" spans="2:2" x14ac:dyDescent="0.3">
      <c r="B4353" s="34"/>
    </row>
    <row r="4354" spans="2:2" x14ac:dyDescent="0.3">
      <c r="B4354" s="34"/>
    </row>
    <row r="4355" spans="2:2" x14ac:dyDescent="0.3">
      <c r="B4355" s="34"/>
    </row>
    <row r="4356" spans="2:2" x14ac:dyDescent="0.3">
      <c r="B4356" s="34"/>
    </row>
    <row r="4357" spans="2:2" x14ac:dyDescent="0.3">
      <c r="B4357" s="34"/>
    </row>
    <row r="4358" spans="2:2" x14ac:dyDescent="0.3">
      <c r="B4358" s="34"/>
    </row>
    <row r="4359" spans="2:2" x14ac:dyDescent="0.3">
      <c r="B4359" s="34"/>
    </row>
    <row r="4360" spans="2:2" x14ac:dyDescent="0.3">
      <c r="B4360" s="34"/>
    </row>
    <row r="4361" spans="2:2" x14ac:dyDescent="0.3">
      <c r="B4361" s="34"/>
    </row>
    <row r="4362" spans="2:2" x14ac:dyDescent="0.3">
      <c r="B4362" s="34"/>
    </row>
    <row r="4363" spans="2:2" x14ac:dyDescent="0.3">
      <c r="B4363" s="34"/>
    </row>
    <row r="4364" spans="2:2" x14ac:dyDescent="0.3">
      <c r="B4364" s="34"/>
    </row>
    <row r="4365" spans="2:2" x14ac:dyDescent="0.3">
      <c r="B4365" s="34"/>
    </row>
    <row r="4366" spans="2:2" x14ac:dyDescent="0.3">
      <c r="B4366" s="34"/>
    </row>
    <row r="4367" spans="2:2" x14ac:dyDescent="0.3">
      <c r="B4367" s="34"/>
    </row>
    <row r="4368" spans="2:2" x14ac:dyDescent="0.3">
      <c r="B4368" s="34"/>
    </row>
    <row r="4369" spans="2:2" x14ac:dyDescent="0.3">
      <c r="B4369" s="34"/>
    </row>
    <row r="4370" spans="2:2" x14ac:dyDescent="0.3">
      <c r="B4370" s="34"/>
    </row>
    <row r="4371" spans="2:2" x14ac:dyDescent="0.3">
      <c r="B4371" s="34"/>
    </row>
    <row r="4372" spans="2:2" x14ac:dyDescent="0.3">
      <c r="B4372" s="34"/>
    </row>
    <row r="4373" spans="2:2" x14ac:dyDescent="0.3">
      <c r="B4373" s="34"/>
    </row>
    <row r="4374" spans="2:2" x14ac:dyDescent="0.3">
      <c r="B4374" s="34"/>
    </row>
    <row r="4375" spans="2:2" x14ac:dyDescent="0.3">
      <c r="B4375" s="34"/>
    </row>
    <row r="4376" spans="2:2" x14ac:dyDescent="0.3">
      <c r="B4376" s="34"/>
    </row>
    <row r="4377" spans="2:2" x14ac:dyDescent="0.3">
      <c r="B4377" s="34"/>
    </row>
    <row r="4378" spans="2:2" x14ac:dyDescent="0.3">
      <c r="B4378" s="34"/>
    </row>
    <row r="4379" spans="2:2" x14ac:dyDescent="0.3">
      <c r="B4379" s="34"/>
    </row>
    <row r="4380" spans="2:2" x14ac:dyDescent="0.3">
      <c r="B4380" s="34"/>
    </row>
    <row r="4381" spans="2:2" x14ac:dyDescent="0.3">
      <c r="B4381" s="34"/>
    </row>
    <row r="4382" spans="2:2" x14ac:dyDescent="0.3">
      <c r="B4382" s="34"/>
    </row>
    <row r="4383" spans="2:2" x14ac:dyDescent="0.3">
      <c r="B4383" s="34"/>
    </row>
    <row r="4384" spans="2:2" x14ac:dyDescent="0.3">
      <c r="B4384" s="34"/>
    </row>
    <row r="4385" spans="2:2" x14ac:dyDescent="0.3">
      <c r="B4385" s="34"/>
    </row>
    <row r="4386" spans="2:2" x14ac:dyDescent="0.3">
      <c r="B4386" s="34"/>
    </row>
    <row r="4387" spans="2:2" x14ac:dyDescent="0.3">
      <c r="B4387" s="34"/>
    </row>
    <row r="4388" spans="2:2" x14ac:dyDescent="0.3">
      <c r="B4388" s="34"/>
    </row>
    <row r="4389" spans="2:2" x14ac:dyDescent="0.3">
      <c r="B4389" s="34"/>
    </row>
    <row r="4390" spans="2:2" x14ac:dyDescent="0.3">
      <c r="B4390" s="34"/>
    </row>
    <row r="4391" spans="2:2" x14ac:dyDescent="0.3">
      <c r="B4391" s="34"/>
    </row>
    <row r="4392" spans="2:2" x14ac:dyDescent="0.3">
      <c r="B4392" s="34"/>
    </row>
    <row r="4393" spans="2:2" x14ac:dyDescent="0.3">
      <c r="B4393" s="34"/>
    </row>
    <row r="4394" spans="2:2" x14ac:dyDescent="0.3">
      <c r="B4394" s="34"/>
    </row>
    <row r="4395" spans="2:2" x14ac:dyDescent="0.3">
      <c r="B4395" s="34"/>
    </row>
    <row r="4396" spans="2:2" x14ac:dyDescent="0.3">
      <c r="B4396" s="34"/>
    </row>
    <row r="4397" spans="2:2" x14ac:dyDescent="0.3">
      <c r="B4397" s="34"/>
    </row>
    <row r="4398" spans="2:2" x14ac:dyDescent="0.3">
      <c r="B4398" s="34"/>
    </row>
    <row r="4399" spans="2:2" x14ac:dyDescent="0.3">
      <c r="B4399" s="34"/>
    </row>
    <row r="4400" spans="2:2" x14ac:dyDescent="0.3">
      <c r="B4400" s="34"/>
    </row>
    <row r="4401" spans="2:2" x14ac:dyDescent="0.3">
      <c r="B4401" s="34"/>
    </row>
    <row r="4402" spans="2:2" x14ac:dyDescent="0.3">
      <c r="B4402" s="34"/>
    </row>
    <row r="4403" spans="2:2" x14ac:dyDescent="0.3">
      <c r="B4403" s="34"/>
    </row>
    <row r="4404" spans="2:2" x14ac:dyDescent="0.3">
      <c r="B4404" s="34"/>
    </row>
    <row r="4405" spans="2:2" x14ac:dyDescent="0.3">
      <c r="B4405" s="34"/>
    </row>
    <row r="4406" spans="2:2" x14ac:dyDescent="0.3">
      <c r="B4406" s="34"/>
    </row>
    <row r="4407" spans="2:2" x14ac:dyDescent="0.3">
      <c r="B4407" s="34"/>
    </row>
    <row r="4408" spans="2:2" x14ac:dyDescent="0.3">
      <c r="B4408" s="34"/>
    </row>
    <row r="4409" spans="2:2" x14ac:dyDescent="0.3">
      <c r="B4409" s="34"/>
    </row>
    <row r="4410" spans="2:2" x14ac:dyDescent="0.3">
      <c r="B4410" s="34"/>
    </row>
    <row r="4411" spans="2:2" x14ac:dyDescent="0.3">
      <c r="B4411" s="34"/>
    </row>
    <row r="4412" spans="2:2" x14ac:dyDescent="0.3">
      <c r="B4412" s="34"/>
    </row>
    <row r="4413" spans="2:2" x14ac:dyDescent="0.3">
      <c r="B4413" s="34"/>
    </row>
    <row r="4414" spans="2:2" x14ac:dyDescent="0.3">
      <c r="B4414" s="34"/>
    </row>
    <row r="4415" spans="2:2" x14ac:dyDescent="0.3">
      <c r="B4415" s="34"/>
    </row>
    <row r="4416" spans="2:2" x14ac:dyDescent="0.3">
      <c r="B4416" s="34"/>
    </row>
    <row r="4417" spans="2:2" x14ac:dyDescent="0.3">
      <c r="B4417" s="34"/>
    </row>
    <row r="4418" spans="2:2" x14ac:dyDescent="0.3">
      <c r="B4418" s="34"/>
    </row>
    <row r="4419" spans="2:2" x14ac:dyDescent="0.3">
      <c r="B4419" s="34"/>
    </row>
    <row r="4420" spans="2:2" x14ac:dyDescent="0.3">
      <c r="B4420" s="34"/>
    </row>
    <row r="4421" spans="2:2" x14ac:dyDescent="0.3">
      <c r="B4421" s="34"/>
    </row>
    <row r="4422" spans="2:2" x14ac:dyDescent="0.3">
      <c r="B4422" s="34"/>
    </row>
    <row r="4423" spans="2:2" x14ac:dyDescent="0.3">
      <c r="B4423" s="34"/>
    </row>
    <row r="4424" spans="2:2" x14ac:dyDescent="0.3">
      <c r="B4424" s="34"/>
    </row>
    <row r="4425" spans="2:2" x14ac:dyDescent="0.3">
      <c r="B4425" s="34"/>
    </row>
    <row r="4426" spans="2:2" x14ac:dyDescent="0.3">
      <c r="B4426" s="34"/>
    </row>
    <row r="4427" spans="2:2" x14ac:dyDescent="0.3">
      <c r="B4427" s="34"/>
    </row>
    <row r="4428" spans="2:2" x14ac:dyDescent="0.3">
      <c r="B4428" s="34"/>
    </row>
    <row r="4429" spans="2:2" x14ac:dyDescent="0.3">
      <c r="B4429" s="34"/>
    </row>
    <row r="4430" spans="2:2" x14ac:dyDescent="0.3">
      <c r="B4430" s="34"/>
    </row>
    <row r="4431" spans="2:2" x14ac:dyDescent="0.3">
      <c r="B4431" s="34"/>
    </row>
    <row r="4432" spans="2:2" x14ac:dyDescent="0.3">
      <c r="B4432" s="34"/>
    </row>
    <row r="4433" spans="2:2" x14ac:dyDescent="0.3">
      <c r="B4433" s="34"/>
    </row>
    <row r="4434" spans="2:2" x14ac:dyDescent="0.3">
      <c r="B4434" s="34"/>
    </row>
    <row r="4435" spans="2:2" x14ac:dyDescent="0.3">
      <c r="B4435" s="34"/>
    </row>
    <row r="4436" spans="2:2" x14ac:dyDescent="0.3">
      <c r="B4436" s="34"/>
    </row>
    <row r="4437" spans="2:2" x14ac:dyDescent="0.3">
      <c r="B4437" s="34"/>
    </row>
    <row r="4438" spans="2:2" x14ac:dyDescent="0.3">
      <c r="B4438" s="34"/>
    </row>
    <row r="4439" spans="2:2" x14ac:dyDescent="0.3">
      <c r="B4439" s="34"/>
    </row>
    <row r="4440" spans="2:2" x14ac:dyDescent="0.3">
      <c r="B4440" s="34"/>
    </row>
    <row r="4441" spans="2:2" x14ac:dyDescent="0.3">
      <c r="B4441" s="34"/>
    </row>
    <row r="4442" spans="2:2" x14ac:dyDescent="0.3">
      <c r="B4442" s="34"/>
    </row>
    <row r="4443" spans="2:2" x14ac:dyDescent="0.3">
      <c r="B4443" s="34"/>
    </row>
    <row r="4444" spans="2:2" x14ac:dyDescent="0.3">
      <c r="B4444" s="34"/>
    </row>
    <row r="4445" spans="2:2" x14ac:dyDescent="0.3">
      <c r="B4445" s="34"/>
    </row>
    <row r="4446" spans="2:2" x14ac:dyDescent="0.3">
      <c r="B4446" s="34"/>
    </row>
    <row r="4447" spans="2:2" x14ac:dyDescent="0.3">
      <c r="B4447" s="34"/>
    </row>
    <row r="4448" spans="2:2" x14ac:dyDescent="0.3">
      <c r="B4448" s="34"/>
    </row>
    <row r="4449" spans="2:2" x14ac:dyDescent="0.3">
      <c r="B4449" s="34"/>
    </row>
    <row r="4450" spans="2:2" x14ac:dyDescent="0.3">
      <c r="B4450" s="34"/>
    </row>
    <row r="4451" spans="2:2" x14ac:dyDescent="0.3">
      <c r="B4451" s="34"/>
    </row>
    <row r="4452" spans="2:2" x14ac:dyDescent="0.3">
      <c r="B4452" s="34"/>
    </row>
    <row r="4453" spans="2:2" x14ac:dyDescent="0.3">
      <c r="B4453" s="34"/>
    </row>
    <row r="4454" spans="2:2" x14ac:dyDescent="0.3">
      <c r="B4454" s="34"/>
    </row>
    <row r="4455" spans="2:2" x14ac:dyDescent="0.3">
      <c r="B4455" s="34"/>
    </row>
    <row r="4456" spans="2:2" x14ac:dyDescent="0.3">
      <c r="B4456" s="34"/>
    </row>
    <row r="4457" spans="2:2" x14ac:dyDescent="0.3">
      <c r="B4457" s="34"/>
    </row>
    <row r="4458" spans="2:2" x14ac:dyDescent="0.3">
      <c r="B4458" s="34"/>
    </row>
    <row r="4459" spans="2:2" x14ac:dyDescent="0.3">
      <c r="B4459" s="34"/>
    </row>
    <row r="4460" spans="2:2" x14ac:dyDescent="0.3">
      <c r="B4460" s="34"/>
    </row>
    <row r="4461" spans="2:2" x14ac:dyDescent="0.3">
      <c r="B4461" s="34"/>
    </row>
    <row r="4462" spans="2:2" x14ac:dyDescent="0.3">
      <c r="B4462" s="34"/>
    </row>
    <row r="4463" spans="2:2" x14ac:dyDescent="0.3">
      <c r="B4463" s="34"/>
    </row>
    <row r="4464" spans="2:2" x14ac:dyDescent="0.3">
      <c r="B4464" s="34"/>
    </row>
    <row r="4465" spans="2:2" x14ac:dyDescent="0.3">
      <c r="B4465" s="34"/>
    </row>
    <row r="4466" spans="2:2" x14ac:dyDescent="0.3">
      <c r="B4466" s="34"/>
    </row>
    <row r="4467" spans="2:2" x14ac:dyDescent="0.3">
      <c r="B4467" s="34"/>
    </row>
    <row r="4468" spans="2:2" x14ac:dyDescent="0.3">
      <c r="B4468" s="34"/>
    </row>
    <row r="4469" spans="2:2" x14ac:dyDescent="0.3">
      <c r="B4469" s="34"/>
    </row>
    <row r="4470" spans="2:2" x14ac:dyDescent="0.3">
      <c r="B4470" s="34"/>
    </row>
    <row r="4471" spans="2:2" x14ac:dyDescent="0.3">
      <c r="B4471" s="34"/>
    </row>
    <row r="4472" spans="2:2" x14ac:dyDescent="0.3">
      <c r="B4472" s="34"/>
    </row>
    <row r="4473" spans="2:2" x14ac:dyDescent="0.3">
      <c r="B4473" s="34"/>
    </row>
    <row r="4474" spans="2:2" x14ac:dyDescent="0.3">
      <c r="B4474" s="34"/>
    </row>
    <row r="4475" spans="2:2" x14ac:dyDescent="0.3">
      <c r="B4475" s="34"/>
    </row>
    <row r="4476" spans="2:2" x14ac:dyDescent="0.3">
      <c r="B4476" s="34"/>
    </row>
    <row r="4477" spans="2:2" x14ac:dyDescent="0.3">
      <c r="B4477" s="34"/>
    </row>
    <row r="4478" spans="2:2" x14ac:dyDescent="0.3">
      <c r="B4478" s="34"/>
    </row>
    <row r="4479" spans="2:2" x14ac:dyDescent="0.3">
      <c r="B4479" s="34"/>
    </row>
    <row r="4480" spans="2:2" x14ac:dyDescent="0.3">
      <c r="B4480" s="34"/>
    </row>
    <row r="4481" spans="2:2" x14ac:dyDescent="0.3">
      <c r="B4481" s="34"/>
    </row>
    <row r="4482" spans="2:2" x14ac:dyDescent="0.3">
      <c r="B4482" s="34"/>
    </row>
    <row r="4483" spans="2:2" x14ac:dyDescent="0.3">
      <c r="B4483" s="34"/>
    </row>
    <row r="4484" spans="2:2" x14ac:dyDescent="0.3">
      <c r="B4484" s="34"/>
    </row>
    <row r="4485" spans="2:2" x14ac:dyDescent="0.3">
      <c r="B4485" s="34"/>
    </row>
    <row r="4486" spans="2:2" x14ac:dyDescent="0.3">
      <c r="B4486" s="34"/>
    </row>
    <row r="4487" spans="2:2" x14ac:dyDescent="0.3">
      <c r="B4487" s="34"/>
    </row>
    <row r="4488" spans="2:2" x14ac:dyDescent="0.3">
      <c r="B4488" s="34"/>
    </row>
    <row r="4489" spans="2:2" x14ac:dyDescent="0.3">
      <c r="B4489" s="34"/>
    </row>
    <row r="4490" spans="2:2" x14ac:dyDescent="0.3">
      <c r="B4490" s="34"/>
    </row>
    <row r="4491" spans="2:2" x14ac:dyDescent="0.3">
      <c r="B4491" s="34"/>
    </row>
    <row r="4492" spans="2:2" x14ac:dyDescent="0.3">
      <c r="B4492" s="34"/>
    </row>
    <row r="4493" spans="2:2" x14ac:dyDescent="0.3">
      <c r="B4493" s="34"/>
    </row>
    <row r="4494" spans="2:2" x14ac:dyDescent="0.3">
      <c r="B4494" s="34"/>
    </row>
    <row r="4495" spans="2:2" x14ac:dyDescent="0.3">
      <c r="B4495" s="34"/>
    </row>
    <row r="4496" spans="2:2" x14ac:dyDescent="0.3">
      <c r="B4496" s="34"/>
    </row>
    <row r="4497" spans="2:2" x14ac:dyDescent="0.3">
      <c r="B4497" s="34"/>
    </row>
    <row r="4498" spans="2:2" x14ac:dyDescent="0.3">
      <c r="B4498" s="34"/>
    </row>
    <row r="4499" spans="2:2" x14ac:dyDescent="0.3">
      <c r="B4499" s="34"/>
    </row>
    <row r="4500" spans="2:2" x14ac:dyDescent="0.3">
      <c r="B4500" s="34"/>
    </row>
    <row r="4501" spans="2:2" x14ac:dyDescent="0.3">
      <c r="B4501" s="34"/>
    </row>
    <row r="4502" spans="2:2" x14ac:dyDescent="0.3">
      <c r="B4502" s="34"/>
    </row>
    <row r="4503" spans="2:2" x14ac:dyDescent="0.3">
      <c r="B4503" s="34"/>
    </row>
    <row r="4504" spans="2:2" x14ac:dyDescent="0.3">
      <c r="B4504" s="34"/>
    </row>
    <row r="4505" spans="2:2" x14ac:dyDescent="0.3">
      <c r="B4505" s="34"/>
    </row>
    <row r="4506" spans="2:2" x14ac:dyDescent="0.3">
      <c r="B4506" s="34"/>
    </row>
    <row r="4507" spans="2:2" x14ac:dyDescent="0.3">
      <c r="B4507" s="34"/>
    </row>
    <row r="4508" spans="2:2" x14ac:dyDescent="0.3">
      <c r="B4508" s="34"/>
    </row>
    <row r="4509" spans="2:2" x14ac:dyDescent="0.3">
      <c r="B4509" s="34"/>
    </row>
    <row r="4510" spans="2:2" x14ac:dyDescent="0.3">
      <c r="B4510" s="34"/>
    </row>
    <row r="4511" spans="2:2" x14ac:dyDescent="0.3">
      <c r="B4511" s="34"/>
    </row>
    <row r="4512" spans="2:2" x14ac:dyDescent="0.3">
      <c r="B4512" s="34"/>
    </row>
    <row r="4513" spans="2:2" x14ac:dyDescent="0.3">
      <c r="B4513" s="34"/>
    </row>
    <row r="4514" spans="2:2" x14ac:dyDescent="0.3">
      <c r="B4514" s="34"/>
    </row>
    <row r="4515" spans="2:2" x14ac:dyDescent="0.3">
      <c r="B4515" s="34"/>
    </row>
    <row r="4516" spans="2:2" x14ac:dyDescent="0.3">
      <c r="B4516" s="34"/>
    </row>
    <row r="4517" spans="2:2" x14ac:dyDescent="0.3">
      <c r="B4517" s="34"/>
    </row>
    <row r="4518" spans="2:2" x14ac:dyDescent="0.3">
      <c r="B4518" s="34"/>
    </row>
    <row r="4519" spans="2:2" x14ac:dyDescent="0.3">
      <c r="B4519" s="34"/>
    </row>
    <row r="4520" spans="2:2" x14ac:dyDescent="0.3">
      <c r="B4520" s="34"/>
    </row>
    <row r="4521" spans="2:2" x14ac:dyDescent="0.3">
      <c r="B4521" s="34"/>
    </row>
    <row r="4522" spans="2:2" x14ac:dyDescent="0.3">
      <c r="B4522" s="34"/>
    </row>
    <row r="4523" spans="2:2" x14ac:dyDescent="0.3">
      <c r="B4523" s="34"/>
    </row>
    <row r="4524" spans="2:2" x14ac:dyDescent="0.3">
      <c r="B4524" s="34"/>
    </row>
    <row r="4525" spans="2:2" x14ac:dyDescent="0.3">
      <c r="B4525" s="34"/>
    </row>
    <row r="4526" spans="2:2" x14ac:dyDescent="0.3">
      <c r="B4526" s="34"/>
    </row>
    <row r="4527" spans="2:2" x14ac:dyDescent="0.3">
      <c r="B4527" s="34"/>
    </row>
    <row r="4528" spans="2:2" x14ac:dyDescent="0.3">
      <c r="B4528" s="34"/>
    </row>
    <row r="4529" spans="2:2" x14ac:dyDescent="0.3">
      <c r="B4529" s="34"/>
    </row>
    <row r="4530" spans="2:2" x14ac:dyDescent="0.3">
      <c r="B4530" s="34"/>
    </row>
    <row r="4531" spans="2:2" x14ac:dyDescent="0.3">
      <c r="B4531" s="34"/>
    </row>
    <row r="4532" spans="2:2" x14ac:dyDescent="0.3">
      <c r="B4532" s="34"/>
    </row>
    <row r="4533" spans="2:2" x14ac:dyDescent="0.3">
      <c r="B4533" s="34"/>
    </row>
    <row r="4534" spans="2:2" x14ac:dyDescent="0.3">
      <c r="B4534" s="34"/>
    </row>
    <row r="4535" spans="2:2" x14ac:dyDescent="0.3">
      <c r="B4535" s="34"/>
    </row>
    <row r="4536" spans="2:2" x14ac:dyDescent="0.3">
      <c r="B4536" s="34"/>
    </row>
    <row r="4537" spans="2:2" x14ac:dyDescent="0.3">
      <c r="B4537" s="34"/>
    </row>
    <row r="4538" spans="2:2" x14ac:dyDescent="0.3">
      <c r="B4538" s="34"/>
    </row>
    <row r="4539" spans="2:2" x14ac:dyDescent="0.3">
      <c r="B4539" s="34"/>
    </row>
    <row r="4540" spans="2:2" x14ac:dyDescent="0.3">
      <c r="B4540" s="34"/>
    </row>
    <row r="4541" spans="2:2" x14ac:dyDescent="0.3">
      <c r="B4541" s="34"/>
    </row>
    <row r="4542" spans="2:2" x14ac:dyDescent="0.3">
      <c r="B4542" s="34"/>
    </row>
    <row r="4543" spans="2:2" x14ac:dyDescent="0.3">
      <c r="B4543" s="34"/>
    </row>
    <row r="4544" spans="2:2" x14ac:dyDescent="0.3">
      <c r="B4544" s="34"/>
    </row>
    <row r="4545" spans="2:2" x14ac:dyDescent="0.3">
      <c r="B4545" s="34"/>
    </row>
    <row r="4546" spans="2:2" x14ac:dyDescent="0.3">
      <c r="B4546" s="34"/>
    </row>
    <row r="4547" spans="2:2" x14ac:dyDescent="0.3">
      <c r="B4547" s="34"/>
    </row>
    <row r="4548" spans="2:2" x14ac:dyDescent="0.3">
      <c r="B4548" s="34"/>
    </row>
    <row r="4549" spans="2:2" x14ac:dyDescent="0.3">
      <c r="B4549" s="34"/>
    </row>
    <row r="4550" spans="2:2" x14ac:dyDescent="0.3">
      <c r="B4550" s="34"/>
    </row>
    <row r="4551" spans="2:2" x14ac:dyDescent="0.3">
      <c r="B4551" s="34"/>
    </row>
    <row r="4552" spans="2:2" x14ac:dyDescent="0.3">
      <c r="B4552" s="34"/>
    </row>
    <row r="4553" spans="2:2" x14ac:dyDescent="0.3">
      <c r="B4553" s="34"/>
    </row>
    <row r="4554" spans="2:2" x14ac:dyDescent="0.3">
      <c r="B4554" s="34"/>
    </row>
    <row r="4555" spans="2:2" x14ac:dyDescent="0.3">
      <c r="B4555" s="34"/>
    </row>
    <row r="4556" spans="2:2" x14ac:dyDescent="0.3">
      <c r="B4556" s="34"/>
    </row>
    <row r="4557" spans="2:2" x14ac:dyDescent="0.3">
      <c r="B4557" s="34"/>
    </row>
    <row r="4558" spans="2:2" x14ac:dyDescent="0.3">
      <c r="B4558" s="34"/>
    </row>
    <row r="4559" spans="2:2" x14ac:dyDescent="0.3">
      <c r="B4559" s="34"/>
    </row>
    <row r="4560" spans="2:2" x14ac:dyDescent="0.3">
      <c r="B4560" s="34"/>
    </row>
    <row r="4561" spans="2:2" x14ac:dyDescent="0.3">
      <c r="B4561" s="34"/>
    </row>
    <row r="4562" spans="2:2" x14ac:dyDescent="0.3">
      <c r="B4562" s="34"/>
    </row>
    <row r="4563" spans="2:2" x14ac:dyDescent="0.3">
      <c r="B4563" s="34"/>
    </row>
    <row r="4564" spans="2:2" x14ac:dyDescent="0.3">
      <c r="B4564" s="34"/>
    </row>
    <row r="4565" spans="2:2" x14ac:dyDescent="0.3">
      <c r="B4565" s="34"/>
    </row>
    <row r="4566" spans="2:2" x14ac:dyDescent="0.3">
      <c r="B4566" s="34"/>
    </row>
    <row r="4567" spans="2:2" x14ac:dyDescent="0.3">
      <c r="B4567" s="34"/>
    </row>
    <row r="4568" spans="2:2" x14ac:dyDescent="0.3">
      <c r="B4568" s="34"/>
    </row>
    <row r="4569" spans="2:2" x14ac:dyDescent="0.3">
      <c r="B4569" s="34"/>
    </row>
    <row r="4570" spans="2:2" x14ac:dyDescent="0.3">
      <c r="B4570" s="34"/>
    </row>
    <row r="4571" spans="2:2" x14ac:dyDescent="0.3">
      <c r="B4571" s="34"/>
    </row>
    <row r="4572" spans="2:2" x14ac:dyDescent="0.3">
      <c r="B4572" s="34"/>
    </row>
    <row r="4573" spans="2:2" x14ac:dyDescent="0.3">
      <c r="B4573" s="34"/>
    </row>
    <row r="4574" spans="2:2" x14ac:dyDescent="0.3">
      <c r="B4574" s="34"/>
    </row>
    <row r="4575" spans="2:2" x14ac:dyDescent="0.3">
      <c r="B4575" s="34"/>
    </row>
    <row r="4576" spans="2:2" x14ac:dyDescent="0.3">
      <c r="B4576" s="34"/>
    </row>
    <row r="4577" spans="2:2" x14ac:dyDescent="0.3">
      <c r="B4577" s="34"/>
    </row>
    <row r="4578" spans="2:2" x14ac:dyDescent="0.3">
      <c r="B4578" s="34"/>
    </row>
    <row r="4579" spans="2:2" x14ac:dyDescent="0.3">
      <c r="B4579" s="34"/>
    </row>
    <row r="4580" spans="2:2" x14ac:dyDescent="0.3">
      <c r="B4580" s="34"/>
    </row>
    <row r="4581" spans="2:2" x14ac:dyDescent="0.3">
      <c r="B4581" s="34"/>
    </row>
    <row r="4582" spans="2:2" x14ac:dyDescent="0.3">
      <c r="B4582" s="34"/>
    </row>
    <row r="4583" spans="2:2" x14ac:dyDescent="0.3">
      <c r="B4583" s="34"/>
    </row>
    <row r="4584" spans="2:2" x14ac:dyDescent="0.3">
      <c r="B4584" s="34"/>
    </row>
    <row r="4585" spans="2:2" x14ac:dyDescent="0.3">
      <c r="B4585" s="34"/>
    </row>
    <row r="4586" spans="2:2" x14ac:dyDescent="0.3">
      <c r="B4586" s="34"/>
    </row>
    <row r="4587" spans="2:2" x14ac:dyDescent="0.3">
      <c r="B4587" s="34"/>
    </row>
    <row r="4588" spans="2:2" x14ac:dyDescent="0.3">
      <c r="B4588" s="34"/>
    </row>
    <row r="4589" spans="2:2" x14ac:dyDescent="0.3">
      <c r="B4589" s="34"/>
    </row>
    <row r="4590" spans="2:2" x14ac:dyDescent="0.3">
      <c r="B4590" s="34"/>
    </row>
    <row r="4591" spans="2:2" x14ac:dyDescent="0.3">
      <c r="B4591" s="34"/>
    </row>
    <row r="4592" spans="2:2" x14ac:dyDescent="0.3">
      <c r="B4592" s="34"/>
    </row>
    <row r="4593" spans="2:2" x14ac:dyDescent="0.3">
      <c r="B4593" s="34"/>
    </row>
    <row r="4594" spans="2:2" x14ac:dyDescent="0.3">
      <c r="B4594" s="34"/>
    </row>
    <row r="4595" spans="2:2" x14ac:dyDescent="0.3">
      <c r="B4595" s="34"/>
    </row>
    <row r="4596" spans="2:2" x14ac:dyDescent="0.3">
      <c r="B4596" s="34"/>
    </row>
    <row r="4597" spans="2:2" x14ac:dyDescent="0.3">
      <c r="B4597" s="34"/>
    </row>
    <row r="4598" spans="2:2" x14ac:dyDescent="0.3">
      <c r="B4598" s="34"/>
    </row>
    <row r="4599" spans="2:2" x14ac:dyDescent="0.3">
      <c r="B4599" s="34"/>
    </row>
    <row r="4600" spans="2:2" x14ac:dyDescent="0.3">
      <c r="B4600" s="34"/>
    </row>
    <row r="4601" spans="2:2" x14ac:dyDescent="0.3">
      <c r="B4601" s="34"/>
    </row>
    <row r="4602" spans="2:2" x14ac:dyDescent="0.3">
      <c r="B4602" s="34"/>
    </row>
    <row r="4603" spans="2:2" x14ac:dyDescent="0.3">
      <c r="B4603" s="34"/>
    </row>
    <row r="4604" spans="2:2" x14ac:dyDescent="0.3">
      <c r="B4604" s="34"/>
    </row>
    <row r="4605" spans="2:2" x14ac:dyDescent="0.3">
      <c r="B4605" s="34"/>
    </row>
    <row r="4606" spans="2:2" x14ac:dyDescent="0.3">
      <c r="B4606" s="34"/>
    </row>
    <row r="4607" spans="2:2" x14ac:dyDescent="0.3">
      <c r="B4607" s="34"/>
    </row>
    <row r="4608" spans="2:2" x14ac:dyDescent="0.3">
      <c r="B4608" s="34"/>
    </row>
    <row r="4609" spans="2:2" x14ac:dyDescent="0.3">
      <c r="B4609" s="34"/>
    </row>
    <row r="4610" spans="2:2" x14ac:dyDescent="0.3">
      <c r="B4610" s="34"/>
    </row>
    <row r="4611" spans="2:2" x14ac:dyDescent="0.3">
      <c r="B4611" s="34"/>
    </row>
    <row r="4612" spans="2:2" x14ac:dyDescent="0.3">
      <c r="B4612" s="34"/>
    </row>
    <row r="4613" spans="2:2" x14ac:dyDescent="0.3">
      <c r="B4613" s="34"/>
    </row>
    <row r="4614" spans="2:2" x14ac:dyDescent="0.3">
      <c r="B4614" s="34"/>
    </row>
    <row r="4615" spans="2:2" x14ac:dyDescent="0.3">
      <c r="B4615" s="34"/>
    </row>
    <row r="4616" spans="2:2" x14ac:dyDescent="0.3">
      <c r="B4616" s="34"/>
    </row>
    <row r="4617" spans="2:2" x14ac:dyDescent="0.3">
      <c r="B4617" s="34"/>
    </row>
    <row r="4618" spans="2:2" x14ac:dyDescent="0.3">
      <c r="B4618" s="34"/>
    </row>
    <row r="4619" spans="2:2" x14ac:dyDescent="0.3">
      <c r="B4619" s="34"/>
    </row>
    <row r="4620" spans="2:2" x14ac:dyDescent="0.3">
      <c r="B4620" s="34"/>
    </row>
    <row r="4621" spans="2:2" x14ac:dyDescent="0.3">
      <c r="B4621" s="34"/>
    </row>
    <row r="4622" spans="2:2" x14ac:dyDescent="0.3">
      <c r="B4622" s="34"/>
    </row>
    <row r="4623" spans="2:2" x14ac:dyDescent="0.3">
      <c r="B4623" s="34"/>
    </row>
    <row r="4624" spans="2:2" x14ac:dyDescent="0.3">
      <c r="B4624" s="34"/>
    </row>
    <row r="4625" spans="2:2" x14ac:dyDescent="0.3">
      <c r="B4625" s="34"/>
    </row>
    <row r="4626" spans="2:2" x14ac:dyDescent="0.3">
      <c r="B4626" s="34"/>
    </row>
    <row r="4627" spans="2:2" x14ac:dyDescent="0.3">
      <c r="B4627" s="34"/>
    </row>
    <row r="4628" spans="2:2" x14ac:dyDescent="0.3">
      <c r="B4628" s="34"/>
    </row>
    <row r="4629" spans="2:2" x14ac:dyDescent="0.3">
      <c r="B4629" s="34"/>
    </row>
    <row r="4630" spans="2:2" x14ac:dyDescent="0.3">
      <c r="B4630" s="34"/>
    </row>
    <row r="4631" spans="2:2" x14ac:dyDescent="0.3">
      <c r="B4631" s="34"/>
    </row>
    <row r="4632" spans="2:2" x14ac:dyDescent="0.3">
      <c r="B4632" s="34"/>
    </row>
    <row r="4633" spans="2:2" x14ac:dyDescent="0.3">
      <c r="B4633" s="34"/>
    </row>
    <row r="4634" spans="2:2" x14ac:dyDescent="0.3">
      <c r="B4634" s="34"/>
    </row>
    <row r="4635" spans="2:2" x14ac:dyDescent="0.3">
      <c r="B4635" s="34"/>
    </row>
    <row r="4636" spans="2:2" x14ac:dyDescent="0.3">
      <c r="B4636" s="34"/>
    </row>
    <row r="4637" spans="2:2" x14ac:dyDescent="0.3">
      <c r="B4637" s="34"/>
    </row>
    <row r="4638" spans="2:2" x14ac:dyDescent="0.3">
      <c r="B4638" s="34"/>
    </row>
    <row r="4639" spans="2:2" x14ac:dyDescent="0.3">
      <c r="B4639" s="34"/>
    </row>
    <row r="4640" spans="2:2" x14ac:dyDescent="0.3">
      <c r="B4640" s="34"/>
    </row>
    <row r="4641" spans="2:2" x14ac:dyDescent="0.3">
      <c r="B4641" s="34"/>
    </row>
    <row r="4642" spans="2:2" x14ac:dyDescent="0.3">
      <c r="B4642" s="34"/>
    </row>
    <row r="4643" spans="2:2" x14ac:dyDescent="0.3">
      <c r="B4643" s="34"/>
    </row>
    <row r="4644" spans="2:2" x14ac:dyDescent="0.3">
      <c r="B4644" s="34"/>
    </row>
    <row r="4645" spans="2:2" x14ac:dyDescent="0.3">
      <c r="B4645" s="34"/>
    </row>
    <row r="4646" spans="2:2" x14ac:dyDescent="0.3">
      <c r="B4646" s="34"/>
    </row>
    <row r="4647" spans="2:2" x14ac:dyDescent="0.3">
      <c r="B4647" s="34"/>
    </row>
    <row r="4648" spans="2:2" x14ac:dyDescent="0.3">
      <c r="B4648" s="34"/>
    </row>
    <row r="4649" spans="2:2" x14ac:dyDescent="0.3">
      <c r="B4649" s="34"/>
    </row>
    <row r="4650" spans="2:2" x14ac:dyDescent="0.3">
      <c r="B4650" s="34"/>
    </row>
    <row r="4651" spans="2:2" x14ac:dyDescent="0.3">
      <c r="B4651" s="34"/>
    </row>
    <row r="4652" spans="2:2" x14ac:dyDescent="0.3">
      <c r="B4652" s="34"/>
    </row>
    <row r="4653" spans="2:2" x14ac:dyDescent="0.3">
      <c r="B4653" s="34"/>
    </row>
    <row r="4654" spans="2:2" x14ac:dyDescent="0.3">
      <c r="B4654" s="34"/>
    </row>
    <row r="4655" spans="2:2" x14ac:dyDescent="0.3">
      <c r="B4655" s="34"/>
    </row>
    <row r="4656" spans="2:2" x14ac:dyDescent="0.3">
      <c r="B4656" s="34"/>
    </row>
    <row r="4657" spans="2:2" x14ac:dyDescent="0.3">
      <c r="B4657" s="34"/>
    </row>
    <row r="4658" spans="2:2" x14ac:dyDescent="0.3">
      <c r="B4658" s="34"/>
    </row>
    <row r="4659" spans="2:2" x14ac:dyDescent="0.3">
      <c r="B4659" s="34"/>
    </row>
    <row r="4660" spans="2:2" x14ac:dyDescent="0.3">
      <c r="B4660" s="34"/>
    </row>
    <row r="4661" spans="2:2" x14ac:dyDescent="0.3">
      <c r="B4661" s="34"/>
    </row>
    <row r="4662" spans="2:2" x14ac:dyDescent="0.3">
      <c r="B4662" s="34"/>
    </row>
    <row r="4663" spans="2:2" x14ac:dyDescent="0.3">
      <c r="B4663" s="34"/>
    </row>
    <row r="4664" spans="2:2" x14ac:dyDescent="0.3">
      <c r="B4664" s="34"/>
    </row>
    <row r="4665" spans="2:2" x14ac:dyDescent="0.3">
      <c r="B4665" s="34"/>
    </row>
    <row r="4666" spans="2:2" x14ac:dyDescent="0.3">
      <c r="B4666" s="34"/>
    </row>
    <row r="4667" spans="2:2" x14ac:dyDescent="0.3">
      <c r="B4667" s="34"/>
    </row>
    <row r="4668" spans="2:2" x14ac:dyDescent="0.3">
      <c r="B4668" s="34"/>
    </row>
    <row r="4669" spans="2:2" x14ac:dyDescent="0.3">
      <c r="B4669" s="34"/>
    </row>
    <row r="4670" spans="2:2" x14ac:dyDescent="0.3">
      <c r="B4670" s="34"/>
    </row>
    <row r="4671" spans="2:2" x14ac:dyDescent="0.3">
      <c r="B4671" s="34"/>
    </row>
    <row r="4672" spans="2:2" x14ac:dyDescent="0.3">
      <c r="B4672" s="34"/>
    </row>
    <row r="4673" spans="2:2" x14ac:dyDescent="0.3">
      <c r="B4673" s="34"/>
    </row>
    <row r="4674" spans="2:2" x14ac:dyDescent="0.3">
      <c r="B4674" s="34"/>
    </row>
    <row r="4675" spans="2:2" x14ac:dyDescent="0.3">
      <c r="B4675" s="34"/>
    </row>
    <row r="4676" spans="2:2" x14ac:dyDescent="0.3">
      <c r="B4676" s="34"/>
    </row>
    <row r="4677" spans="2:2" x14ac:dyDescent="0.3">
      <c r="B4677" s="34"/>
    </row>
    <row r="4678" spans="2:2" x14ac:dyDescent="0.3">
      <c r="B4678" s="34"/>
    </row>
    <row r="4679" spans="2:2" x14ac:dyDescent="0.3">
      <c r="B4679" s="34"/>
    </row>
    <row r="4680" spans="2:2" x14ac:dyDescent="0.3">
      <c r="B4680" s="34"/>
    </row>
    <row r="4681" spans="2:2" x14ac:dyDescent="0.3">
      <c r="B4681" s="34"/>
    </row>
    <row r="4682" spans="2:2" x14ac:dyDescent="0.3">
      <c r="B4682" s="34"/>
    </row>
    <row r="4683" spans="2:2" x14ac:dyDescent="0.3">
      <c r="B4683" s="34"/>
    </row>
    <row r="4684" spans="2:2" x14ac:dyDescent="0.3">
      <c r="B4684" s="34"/>
    </row>
    <row r="4685" spans="2:2" x14ac:dyDescent="0.3">
      <c r="B4685" s="34"/>
    </row>
    <row r="4686" spans="2:2" x14ac:dyDescent="0.3">
      <c r="B4686" s="34"/>
    </row>
    <row r="4687" spans="2:2" x14ac:dyDescent="0.3">
      <c r="B4687" s="34"/>
    </row>
    <row r="4688" spans="2:2" x14ac:dyDescent="0.3">
      <c r="B4688" s="34"/>
    </row>
    <row r="4689" spans="2:2" x14ac:dyDescent="0.3">
      <c r="B4689" s="34"/>
    </row>
    <row r="4690" spans="2:2" x14ac:dyDescent="0.3">
      <c r="B4690" s="34"/>
    </row>
    <row r="4691" spans="2:2" x14ac:dyDescent="0.3">
      <c r="B4691" s="34"/>
    </row>
    <row r="4692" spans="2:2" x14ac:dyDescent="0.3">
      <c r="B4692" s="34"/>
    </row>
    <row r="4693" spans="2:2" x14ac:dyDescent="0.3">
      <c r="B4693" s="34"/>
    </row>
    <row r="4694" spans="2:2" x14ac:dyDescent="0.3">
      <c r="B4694" s="34"/>
    </row>
    <row r="4695" spans="2:2" x14ac:dyDescent="0.3">
      <c r="B4695" s="34"/>
    </row>
    <row r="4696" spans="2:2" x14ac:dyDescent="0.3">
      <c r="B4696" s="34"/>
    </row>
    <row r="4697" spans="2:2" x14ac:dyDescent="0.3">
      <c r="B4697" s="34"/>
    </row>
    <row r="4698" spans="2:2" x14ac:dyDescent="0.3">
      <c r="B4698" s="34"/>
    </row>
    <row r="4699" spans="2:2" x14ac:dyDescent="0.3">
      <c r="B4699" s="34"/>
    </row>
    <row r="4700" spans="2:2" x14ac:dyDescent="0.3">
      <c r="B4700" s="34"/>
    </row>
    <row r="4701" spans="2:2" x14ac:dyDescent="0.3">
      <c r="B4701" s="34"/>
    </row>
    <row r="4702" spans="2:2" x14ac:dyDescent="0.3">
      <c r="B4702" s="34"/>
    </row>
    <row r="4703" spans="2:2" x14ac:dyDescent="0.3">
      <c r="B4703" s="34"/>
    </row>
    <row r="4704" spans="2:2" x14ac:dyDescent="0.3">
      <c r="B4704" s="34"/>
    </row>
    <row r="4705" spans="2:2" x14ac:dyDescent="0.3">
      <c r="B4705" s="34"/>
    </row>
    <row r="4706" spans="2:2" x14ac:dyDescent="0.3">
      <c r="B4706" s="34"/>
    </row>
    <row r="4707" spans="2:2" x14ac:dyDescent="0.3">
      <c r="B4707" s="34"/>
    </row>
    <row r="4708" spans="2:2" x14ac:dyDescent="0.3">
      <c r="B4708" s="34"/>
    </row>
    <row r="4709" spans="2:2" x14ac:dyDescent="0.3">
      <c r="B4709" s="34"/>
    </row>
    <row r="4710" spans="2:2" x14ac:dyDescent="0.3">
      <c r="B4710" s="34"/>
    </row>
    <row r="4711" spans="2:2" x14ac:dyDescent="0.3">
      <c r="B4711" s="34"/>
    </row>
    <row r="4712" spans="2:2" x14ac:dyDescent="0.3">
      <c r="B4712" s="34"/>
    </row>
    <row r="4713" spans="2:2" x14ac:dyDescent="0.3">
      <c r="B4713" s="34"/>
    </row>
    <row r="4714" spans="2:2" x14ac:dyDescent="0.3">
      <c r="B4714" s="34"/>
    </row>
    <row r="4715" spans="2:2" x14ac:dyDescent="0.3">
      <c r="B4715" s="34"/>
    </row>
    <row r="4716" spans="2:2" x14ac:dyDescent="0.3">
      <c r="B4716" s="34"/>
    </row>
    <row r="4717" spans="2:2" x14ac:dyDescent="0.3">
      <c r="B4717" s="34"/>
    </row>
    <row r="4718" spans="2:2" x14ac:dyDescent="0.3">
      <c r="B4718" s="34"/>
    </row>
    <row r="4719" spans="2:2" x14ac:dyDescent="0.3">
      <c r="B4719" s="34"/>
    </row>
    <row r="4720" spans="2:2" x14ac:dyDescent="0.3">
      <c r="B4720" s="34"/>
    </row>
    <row r="4721" spans="2:2" x14ac:dyDescent="0.3">
      <c r="B4721" s="34"/>
    </row>
    <row r="4722" spans="2:2" x14ac:dyDescent="0.3">
      <c r="B4722" s="34"/>
    </row>
    <row r="4723" spans="2:2" x14ac:dyDescent="0.3">
      <c r="B4723" s="34"/>
    </row>
    <row r="4724" spans="2:2" x14ac:dyDescent="0.3">
      <c r="B4724" s="34"/>
    </row>
    <row r="4725" spans="2:2" x14ac:dyDescent="0.3">
      <c r="B4725" s="34"/>
    </row>
    <row r="4726" spans="2:2" x14ac:dyDescent="0.3">
      <c r="B4726" s="34"/>
    </row>
    <row r="4727" spans="2:2" x14ac:dyDescent="0.3">
      <c r="B4727" s="34"/>
    </row>
    <row r="4728" spans="2:2" x14ac:dyDescent="0.3">
      <c r="B4728" s="34"/>
    </row>
    <row r="4729" spans="2:2" x14ac:dyDescent="0.3">
      <c r="B4729" s="34"/>
    </row>
    <row r="4730" spans="2:2" x14ac:dyDescent="0.3">
      <c r="B4730" s="34"/>
    </row>
    <row r="4731" spans="2:2" x14ac:dyDescent="0.3">
      <c r="B4731" s="34"/>
    </row>
    <row r="4732" spans="2:2" x14ac:dyDescent="0.3">
      <c r="B4732" s="34"/>
    </row>
    <row r="4733" spans="2:2" x14ac:dyDescent="0.3">
      <c r="B4733" s="34"/>
    </row>
    <row r="4734" spans="2:2" x14ac:dyDescent="0.3">
      <c r="B4734" s="34"/>
    </row>
    <row r="4735" spans="2:2" x14ac:dyDescent="0.3">
      <c r="B4735" s="34"/>
    </row>
    <row r="4736" spans="2:2" x14ac:dyDescent="0.3">
      <c r="B4736" s="34"/>
    </row>
    <row r="4737" spans="2:2" x14ac:dyDescent="0.3">
      <c r="B4737" s="34"/>
    </row>
    <row r="4738" spans="2:2" x14ac:dyDescent="0.3">
      <c r="B4738" s="34"/>
    </row>
    <row r="4739" spans="2:2" x14ac:dyDescent="0.3">
      <c r="B4739" s="34"/>
    </row>
    <row r="4740" spans="2:2" x14ac:dyDescent="0.3">
      <c r="B4740" s="34"/>
    </row>
    <row r="4741" spans="2:2" x14ac:dyDescent="0.3">
      <c r="B4741" s="34"/>
    </row>
    <row r="4742" spans="2:2" x14ac:dyDescent="0.3">
      <c r="B4742" s="34"/>
    </row>
    <row r="4743" spans="2:2" x14ac:dyDescent="0.3">
      <c r="B4743" s="34"/>
    </row>
    <row r="4744" spans="2:2" x14ac:dyDescent="0.3">
      <c r="B4744" s="34"/>
    </row>
    <row r="4745" spans="2:2" x14ac:dyDescent="0.3">
      <c r="B4745" s="34"/>
    </row>
    <row r="4746" spans="2:2" x14ac:dyDescent="0.3">
      <c r="B4746" s="34"/>
    </row>
    <row r="4747" spans="2:2" x14ac:dyDescent="0.3">
      <c r="B4747" s="34"/>
    </row>
    <row r="4748" spans="2:2" x14ac:dyDescent="0.3">
      <c r="B4748" s="34"/>
    </row>
    <row r="4749" spans="2:2" x14ac:dyDescent="0.3">
      <c r="B4749" s="34"/>
    </row>
    <row r="4750" spans="2:2" x14ac:dyDescent="0.3">
      <c r="B4750" s="34"/>
    </row>
    <row r="4751" spans="2:2" x14ac:dyDescent="0.3">
      <c r="B4751" s="34"/>
    </row>
    <row r="4752" spans="2:2" x14ac:dyDescent="0.3">
      <c r="B4752" s="34"/>
    </row>
    <row r="4753" spans="2:2" x14ac:dyDescent="0.3">
      <c r="B4753" s="34"/>
    </row>
    <row r="4754" spans="2:2" x14ac:dyDescent="0.3">
      <c r="B4754" s="34"/>
    </row>
    <row r="4755" spans="2:2" x14ac:dyDescent="0.3">
      <c r="B4755" s="34"/>
    </row>
    <row r="4756" spans="2:2" x14ac:dyDescent="0.3">
      <c r="B4756" s="34"/>
    </row>
    <row r="4757" spans="2:2" x14ac:dyDescent="0.3">
      <c r="B4757" s="34"/>
    </row>
    <row r="4758" spans="2:2" x14ac:dyDescent="0.3">
      <c r="B4758" s="34"/>
    </row>
    <row r="4759" spans="2:2" x14ac:dyDescent="0.3">
      <c r="B4759" s="34"/>
    </row>
    <row r="4760" spans="2:2" x14ac:dyDescent="0.3">
      <c r="B4760" s="34"/>
    </row>
    <row r="4761" spans="2:2" x14ac:dyDescent="0.3">
      <c r="B4761" s="34"/>
    </row>
    <row r="4762" spans="2:2" x14ac:dyDescent="0.3">
      <c r="B4762" s="34"/>
    </row>
    <row r="4763" spans="2:2" x14ac:dyDescent="0.3">
      <c r="B4763" s="34"/>
    </row>
    <row r="4764" spans="2:2" x14ac:dyDescent="0.3">
      <c r="B4764" s="34"/>
    </row>
    <row r="4765" spans="2:2" x14ac:dyDescent="0.3">
      <c r="B4765" s="34"/>
    </row>
    <row r="4766" spans="2:2" x14ac:dyDescent="0.3">
      <c r="B4766" s="34"/>
    </row>
    <row r="4767" spans="2:2" x14ac:dyDescent="0.3">
      <c r="B4767" s="34"/>
    </row>
    <row r="4768" spans="2:2" x14ac:dyDescent="0.3">
      <c r="B4768" s="34"/>
    </row>
    <row r="4769" spans="2:2" x14ac:dyDescent="0.3">
      <c r="B4769" s="34"/>
    </row>
    <row r="4770" spans="2:2" x14ac:dyDescent="0.3">
      <c r="B4770" s="34"/>
    </row>
    <row r="4771" spans="2:2" x14ac:dyDescent="0.3">
      <c r="B4771" s="34"/>
    </row>
    <row r="4772" spans="2:2" x14ac:dyDescent="0.3">
      <c r="B4772" s="34"/>
    </row>
    <row r="4773" spans="2:2" x14ac:dyDescent="0.3">
      <c r="B4773" s="34"/>
    </row>
    <row r="4774" spans="2:2" x14ac:dyDescent="0.3">
      <c r="B4774" s="34"/>
    </row>
    <row r="4775" spans="2:2" x14ac:dyDescent="0.3">
      <c r="B4775" s="34"/>
    </row>
    <row r="4776" spans="2:2" x14ac:dyDescent="0.3">
      <c r="B4776" s="34"/>
    </row>
    <row r="4777" spans="2:2" x14ac:dyDescent="0.3">
      <c r="B4777" s="34"/>
    </row>
    <row r="4778" spans="2:2" x14ac:dyDescent="0.3">
      <c r="B4778" s="34"/>
    </row>
    <row r="4779" spans="2:2" x14ac:dyDescent="0.3">
      <c r="B4779" s="34"/>
    </row>
    <row r="4780" spans="2:2" x14ac:dyDescent="0.3">
      <c r="B4780" s="34"/>
    </row>
    <row r="4781" spans="2:2" x14ac:dyDescent="0.3">
      <c r="B4781" s="34"/>
    </row>
    <row r="4782" spans="2:2" x14ac:dyDescent="0.3">
      <c r="B4782" s="34"/>
    </row>
    <row r="4783" spans="2:2" x14ac:dyDescent="0.3">
      <c r="B4783" s="34"/>
    </row>
    <row r="4784" spans="2:2" x14ac:dyDescent="0.3">
      <c r="B4784" s="34"/>
    </row>
    <row r="4785" spans="2:2" x14ac:dyDescent="0.3">
      <c r="B4785" s="34"/>
    </row>
    <row r="4786" spans="2:2" x14ac:dyDescent="0.3">
      <c r="B4786" s="34"/>
    </row>
    <row r="4787" spans="2:2" x14ac:dyDescent="0.3">
      <c r="B4787" s="34"/>
    </row>
    <row r="4788" spans="2:2" x14ac:dyDescent="0.3">
      <c r="B4788" s="34"/>
    </row>
    <row r="4789" spans="2:2" x14ac:dyDescent="0.3">
      <c r="B4789" s="34"/>
    </row>
    <row r="4790" spans="2:2" x14ac:dyDescent="0.3">
      <c r="B4790" s="34"/>
    </row>
    <row r="4791" spans="2:2" x14ac:dyDescent="0.3">
      <c r="B4791" s="34"/>
    </row>
    <row r="4792" spans="2:2" x14ac:dyDescent="0.3">
      <c r="B4792" s="34"/>
    </row>
    <row r="4793" spans="2:2" x14ac:dyDescent="0.3">
      <c r="B4793" s="34"/>
    </row>
    <row r="4794" spans="2:2" x14ac:dyDescent="0.3">
      <c r="B4794" s="34"/>
    </row>
    <row r="4795" spans="2:2" x14ac:dyDescent="0.3">
      <c r="B4795" s="34"/>
    </row>
    <row r="4796" spans="2:2" x14ac:dyDescent="0.3">
      <c r="B4796" s="34"/>
    </row>
    <row r="4797" spans="2:2" x14ac:dyDescent="0.3">
      <c r="B4797" s="34"/>
    </row>
    <row r="4798" spans="2:2" x14ac:dyDescent="0.3">
      <c r="B4798" s="34"/>
    </row>
    <row r="4799" spans="2:2" x14ac:dyDescent="0.3">
      <c r="B4799" s="34"/>
    </row>
    <row r="4800" spans="2:2" x14ac:dyDescent="0.3">
      <c r="B4800" s="34"/>
    </row>
    <row r="4801" spans="2:2" x14ac:dyDescent="0.3">
      <c r="B4801" s="34"/>
    </row>
    <row r="4802" spans="2:2" x14ac:dyDescent="0.3">
      <c r="B4802" s="34"/>
    </row>
    <row r="4803" spans="2:2" x14ac:dyDescent="0.3">
      <c r="B4803" s="34"/>
    </row>
    <row r="4804" spans="2:2" x14ac:dyDescent="0.3">
      <c r="B4804" s="34"/>
    </row>
    <row r="4805" spans="2:2" x14ac:dyDescent="0.3">
      <c r="B4805" s="34"/>
    </row>
    <row r="4806" spans="2:2" x14ac:dyDescent="0.3">
      <c r="B4806" s="34"/>
    </row>
    <row r="4807" spans="2:2" x14ac:dyDescent="0.3">
      <c r="B4807" s="34"/>
    </row>
    <row r="4808" spans="2:2" x14ac:dyDescent="0.3">
      <c r="B4808" s="34"/>
    </row>
    <row r="4809" spans="2:2" x14ac:dyDescent="0.3">
      <c r="B4809" s="34"/>
    </row>
    <row r="4810" spans="2:2" x14ac:dyDescent="0.3">
      <c r="B4810" s="34"/>
    </row>
    <row r="4811" spans="2:2" x14ac:dyDescent="0.3">
      <c r="B4811" s="34"/>
    </row>
    <row r="4812" spans="2:2" x14ac:dyDescent="0.3">
      <c r="B4812" s="34"/>
    </row>
    <row r="4813" spans="2:2" x14ac:dyDescent="0.3">
      <c r="B4813" s="34"/>
    </row>
    <row r="4814" spans="2:2" x14ac:dyDescent="0.3">
      <c r="B4814" s="34"/>
    </row>
    <row r="4815" spans="2:2" x14ac:dyDescent="0.3">
      <c r="B4815" s="34"/>
    </row>
    <row r="4816" spans="2:2" x14ac:dyDescent="0.3">
      <c r="B4816" s="34"/>
    </row>
    <row r="4817" spans="2:2" x14ac:dyDescent="0.3">
      <c r="B4817" s="34"/>
    </row>
    <row r="4818" spans="2:2" x14ac:dyDescent="0.3">
      <c r="B4818" s="34"/>
    </row>
    <row r="4819" spans="2:2" x14ac:dyDescent="0.3">
      <c r="B4819" s="34"/>
    </row>
    <row r="4820" spans="2:2" x14ac:dyDescent="0.3">
      <c r="B4820" s="34"/>
    </row>
    <row r="4821" spans="2:2" x14ac:dyDescent="0.3">
      <c r="B4821" s="34"/>
    </row>
    <row r="4822" spans="2:2" x14ac:dyDescent="0.3">
      <c r="B4822" s="34"/>
    </row>
    <row r="4823" spans="2:2" x14ac:dyDescent="0.3">
      <c r="B4823" s="34"/>
    </row>
    <row r="4824" spans="2:2" x14ac:dyDescent="0.3">
      <c r="B4824" s="34"/>
    </row>
    <row r="4825" spans="2:2" x14ac:dyDescent="0.3">
      <c r="B4825" s="34"/>
    </row>
    <row r="4826" spans="2:2" x14ac:dyDescent="0.3">
      <c r="B4826" s="34"/>
    </row>
    <row r="4827" spans="2:2" x14ac:dyDescent="0.3">
      <c r="B4827" s="34"/>
    </row>
    <row r="4828" spans="2:2" x14ac:dyDescent="0.3">
      <c r="B4828" s="34"/>
    </row>
    <row r="4829" spans="2:2" x14ac:dyDescent="0.3">
      <c r="B4829" s="34"/>
    </row>
    <row r="4830" spans="2:2" x14ac:dyDescent="0.3">
      <c r="B4830" s="34"/>
    </row>
    <row r="4831" spans="2:2" x14ac:dyDescent="0.3">
      <c r="B4831" s="34"/>
    </row>
    <row r="4832" spans="2:2" x14ac:dyDescent="0.3">
      <c r="B4832" s="34"/>
    </row>
    <row r="4833" spans="2:2" x14ac:dyDescent="0.3">
      <c r="B4833" s="34"/>
    </row>
    <row r="4834" spans="2:2" x14ac:dyDescent="0.3">
      <c r="B4834" s="34"/>
    </row>
    <row r="4835" spans="2:2" x14ac:dyDescent="0.3">
      <c r="B4835" s="34"/>
    </row>
    <row r="4836" spans="2:2" x14ac:dyDescent="0.3">
      <c r="B4836" s="34"/>
    </row>
    <row r="4837" spans="2:2" x14ac:dyDescent="0.3">
      <c r="B4837" s="34"/>
    </row>
    <row r="4838" spans="2:2" x14ac:dyDescent="0.3">
      <c r="B4838" s="34"/>
    </row>
    <row r="4839" spans="2:2" x14ac:dyDescent="0.3">
      <c r="B4839" s="34"/>
    </row>
    <row r="4840" spans="2:2" x14ac:dyDescent="0.3">
      <c r="B4840" s="34"/>
    </row>
    <row r="4841" spans="2:2" x14ac:dyDescent="0.3">
      <c r="B4841" s="34"/>
    </row>
    <row r="4842" spans="2:2" x14ac:dyDescent="0.3">
      <c r="B4842" s="34"/>
    </row>
    <row r="4843" spans="2:2" x14ac:dyDescent="0.3">
      <c r="B4843" s="34"/>
    </row>
    <row r="4844" spans="2:2" x14ac:dyDescent="0.3">
      <c r="B4844" s="34"/>
    </row>
    <row r="4845" spans="2:2" x14ac:dyDescent="0.3">
      <c r="B4845" s="34"/>
    </row>
    <row r="4846" spans="2:2" x14ac:dyDescent="0.3">
      <c r="B4846" s="34"/>
    </row>
    <row r="4847" spans="2:2" x14ac:dyDescent="0.3">
      <c r="B4847" s="34"/>
    </row>
    <row r="4848" spans="2:2" x14ac:dyDescent="0.3">
      <c r="B4848" s="34"/>
    </row>
    <row r="4849" spans="2:2" x14ac:dyDescent="0.3">
      <c r="B4849" s="34"/>
    </row>
    <row r="4850" spans="2:2" x14ac:dyDescent="0.3">
      <c r="B4850" s="34"/>
    </row>
    <row r="4851" spans="2:2" x14ac:dyDescent="0.3">
      <c r="B4851" s="34"/>
    </row>
    <row r="4852" spans="2:2" x14ac:dyDescent="0.3">
      <c r="B4852" s="34"/>
    </row>
    <row r="4853" spans="2:2" x14ac:dyDescent="0.3">
      <c r="B4853" s="34"/>
    </row>
    <row r="4854" spans="2:2" x14ac:dyDescent="0.3">
      <c r="B4854" s="34"/>
    </row>
    <row r="4855" spans="2:2" x14ac:dyDescent="0.3">
      <c r="B4855" s="34"/>
    </row>
    <row r="4856" spans="2:2" x14ac:dyDescent="0.3">
      <c r="B4856" s="34"/>
    </row>
    <row r="4857" spans="2:2" x14ac:dyDescent="0.3">
      <c r="B4857" s="34"/>
    </row>
    <row r="4858" spans="2:2" x14ac:dyDescent="0.3">
      <c r="B4858" s="34"/>
    </row>
    <row r="4859" spans="2:2" x14ac:dyDescent="0.3">
      <c r="B4859" s="34"/>
    </row>
    <row r="4860" spans="2:2" x14ac:dyDescent="0.3">
      <c r="B4860" s="34"/>
    </row>
    <row r="4861" spans="2:2" x14ac:dyDescent="0.3">
      <c r="B4861" s="34"/>
    </row>
    <row r="4862" spans="2:2" x14ac:dyDescent="0.3">
      <c r="B4862" s="34"/>
    </row>
    <row r="4863" spans="2:2" x14ac:dyDescent="0.3">
      <c r="B4863" s="34"/>
    </row>
    <row r="4864" spans="2:2" x14ac:dyDescent="0.3">
      <c r="B4864" s="34"/>
    </row>
    <row r="4865" spans="2:2" x14ac:dyDescent="0.3">
      <c r="B4865" s="34"/>
    </row>
    <row r="4866" spans="2:2" x14ac:dyDescent="0.3">
      <c r="B4866" s="34"/>
    </row>
    <row r="4867" spans="2:2" x14ac:dyDescent="0.3">
      <c r="B4867" s="34"/>
    </row>
    <row r="4868" spans="2:2" x14ac:dyDescent="0.3">
      <c r="B4868" s="34"/>
    </row>
    <row r="4869" spans="2:2" x14ac:dyDescent="0.3">
      <c r="B4869" s="34"/>
    </row>
    <row r="4870" spans="2:2" x14ac:dyDescent="0.3">
      <c r="B4870" s="34"/>
    </row>
    <row r="4871" spans="2:2" x14ac:dyDescent="0.3">
      <c r="B4871" s="34"/>
    </row>
    <row r="4872" spans="2:2" x14ac:dyDescent="0.3">
      <c r="B4872" s="34"/>
    </row>
    <row r="4873" spans="2:2" x14ac:dyDescent="0.3">
      <c r="B4873" s="34"/>
    </row>
    <row r="4874" spans="2:2" x14ac:dyDescent="0.3">
      <c r="B4874" s="34"/>
    </row>
    <row r="4875" spans="2:2" x14ac:dyDescent="0.3">
      <c r="B4875" s="34"/>
    </row>
    <row r="4876" spans="2:2" x14ac:dyDescent="0.3">
      <c r="B4876" s="34"/>
    </row>
    <row r="4877" spans="2:2" x14ac:dyDescent="0.3">
      <c r="B4877" s="34"/>
    </row>
    <row r="4878" spans="2:2" x14ac:dyDescent="0.3">
      <c r="B4878" s="34"/>
    </row>
    <row r="4879" spans="2:2" x14ac:dyDescent="0.3">
      <c r="B4879" s="34"/>
    </row>
    <row r="4880" spans="2:2" x14ac:dyDescent="0.3">
      <c r="B4880" s="34"/>
    </row>
    <row r="4881" spans="2:2" x14ac:dyDescent="0.3">
      <c r="B4881" s="34"/>
    </row>
    <row r="4882" spans="2:2" x14ac:dyDescent="0.3">
      <c r="B4882" s="34"/>
    </row>
    <row r="4883" spans="2:2" x14ac:dyDescent="0.3">
      <c r="B4883" s="34"/>
    </row>
    <row r="4884" spans="2:2" x14ac:dyDescent="0.3">
      <c r="B4884" s="34"/>
    </row>
    <row r="4885" spans="2:2" x14ac:dyDescent="0.3">
      <c r="B4885" s="34"/>
    </row>
    <row r="4886" spans="2:2" x14ac:dyDescent="0.3">
      <c r="B4886" s="34"/>
    </row>
    <row r="4887" spans="2:2" x14ac:dyDescent="0.3">
      <c r="B4887" s="34"/>
    </row>
    <row r="4888" spans="2:2" x14ac:dyDescent="0.3">
      <c r="B4888" s="34"/>
    </row>
    <row r="4889" spans="2:2" x14ac:dyDescent="0.3">
      <c r="B4889" s="34"/>
    </row>
    <row r="4890" spans="2:2" x14ac:dyDescent="0.3">
      <c r="B4890" s="34"/>
    </row>
    <row r="4891" spans="2:2" x14ac:dyDescent="0.3">
      <c r="B4891" s="34"/>
    </row>
    <row r="4892" spans="2:2" x14ac:dyDescent="0.3">
      <c r="B4892" s="34"/>
    </row>
    <row r="4893" spans="2:2" x14ac:dyDescent="0.3">
      <c r="B4893" s="34"/>
    </row>
    <row r="4894" spans="2:2" x14ac:dyDescent="0.3">
      <c r="B4894" s="34"/>
    </row>
    <row r="4895" spans="2:2" x14ac:dyDescent="0.3">
      <c r="B4895" s="34"/>
    </row>
    <row r="4896" spans="2:2" x14ac:dyDescent="0.3">
      <c r="B4896" s="34"/>
    </row>
    <row r="4897" spans="2:2" x14ac:dyDescent="0.3">
      <c r="B4897" s="34"/>
    </row>
    <row r="4898" spans="2:2" x14ac:dyDescent="0.3">
      <c r="B4898" s="34"/>
    </row>
    <row r="4899" spans="2:2" x14ac:dyDescent="0.3">
      <c r="B4899" s="34"/>
    </row>
    <row r="4900" spans="2:2" x14ac:dyDescent="0.3">
      <c r="B4900" s="34"/>
    </row>
    <row r="4901" spans="2:2" x14ac:dyDescent="0.3">
      <c r="B4901" s="34"/>
    </row>
    <row r="4902" spans="2:2" x14ac:dyDescent="0.3">
      <c r="B4902" s="34"/>
    </row>
    <row r="4903" spans="2:2" x14ac:dyDescent="0.3">
      <c r="B4903" s="34"/>
    </row>
    <row r="4904" spans="2:2" x14ac:dyDescent="0.3">
      <c r="B4904" s="34"/>
    </row>
    <row r="4905" spans="2:2" x14ac:dyDescent="0.3">
      <c r="B4905" s="34"/>
    </row>
    <row r="4906" spans="2:2" x14ac:dyDescent="0.3">
      <c r="B4906" s="34"/>
    </row>
    <row r="4907" spans="2:2" x14ac:dyDescent="0.3">
      <c r="B4907" s="34"/>
    </row>
    <row r="4908" spans="2:2" x14ac:dyDescent="0.3">
      <c r="B4908" s="34"/>
    </row>
    <row r="4909" spans="2:2" x14ac:dyDescent="0.3">
      <c r="B4909" s="34"/>
    </row>
    <row r="4910" spans="2:2" x14ac:dyDescent="0.3">
      <c r="B4910" s="34"/>
    </row>
    <row r="4911" spans="2:2" x14ac:dyDescent="0.3">
      <c r="B4911" s="34"/>
    </row>
    <row r="4912" spans="2:2" x14ac:dyDescent="0.3">
      <c r="B4912" s="34"/>
    </row>
    <row r="4913" spans="2:2" x14ac:dyDescent="0.3">
      <c r="B4913" s="34"/>
    </row>
    <row r="4914" spans="2:2" x14ac:dyDescent="0.3">
      <c r="B4914" s="34"/>
    </row>
    <row r="4915" spans="2:2" x14ac:dyDescent="0.3">
      <c r="B4915" s="34"/>
    </row>
    <row r="4916" spans="2:2" x14ac:dyDescent="0.3">
      <c r="B4916" s="34"/>
    </row>
    <row r="4917" spans="2:2" x14ac:dyDescent="0.3">
      <c r="B4917" s="34"/>
    </row>
    <row r="4918" spans="2:2" x14ac:dyDescent="0.3">
      <c r="B4918" s="34"/>
    </row>
    <row r="4919" spans="2:2" x14ac:dyDescent="0.3">
      <c r="B4919" s="34"/>
    </row>
    <row r="4920" spans="2:2" x14ac:dyDescent="0.3">
      <c r="B4920" s="34"/>
    </row>
    <row r="4921" spans="2:2" x14ac:dyDescent="0.3">
      <c r="B4921" s="34"/>
    </row>
    <row r="4922" spans="2:2" x14ac:dyDescent="0.3">
      <c r="B4922" s="34"/>
    </row>
    <row r="4923" spans="2:2" x14ac:dyDescent="0.3">
      <c r="B4923" s="34"/>
    </row>
    <row r="4924" spans="2:2" x14ac:dyDescent="0.3">
      <c r="B4924" s="34"/>
    </row>
    <row r="4925" spans="2:2" x14ac:dyDescent="0.3">
      <c r="B4925" s="34"/>
    </row>
    <row r="4926" spans="2:2" x14ac:dyDescent="0.3">
      <c r="B4926" s="34"/>
    </row>
    <row r="4927" spans="2:2" x14ac:dyDescent="0.3">
      <c r="B4927" s="34"/>
    </row>
    <row r="4928" spans="2:2" x14ac:dyDescent="0.3">
      <c r="B4928" s="34"/>
    </row>
    <row r="4929" spans="2:2" x14ac:dyDescent="0.3">
      <c r="B4929" s="34"/>
    </row>
    <row r="4930" spans="2:2" x14ac:dyDescent="0.3">
      <c r="B4930" s="34"/>
    </row>
    <row r="4931" spans="2:2" x14ac:dyDescent="0.3">
      <c r="B4931" s="34"/>
    </row>
    <row r="4932" spans="2:2" x14ac:dyDescent="0.3">
      <c r="B4932" s="34"/>
    </row>
    <row r="4933" spans="2:2" x14ac:dyDescent="0.3">
      <c r="B4933" s="34"/>
    </row>
    <row r="4934" spans="2:2" x14ac:dyDescent="0.3">
      <c r="B4934" s="34"/>
    </row>
    <row r="4935" spans="2:2" x14ac:dyDescent="0.3">
      <c r="B4935" s="34"/>
    </row>
    <row r="4936" spans="2:2" x14ac:dyDescent="0.3">
      <c r="B4936" s="34"/>
    </row>
    <row r="4937" spans="2:2" x14ac:dyDescent="0.3">
      <c r="B4937" s="34"/>
    </row>
    <row r="4938" spans="2:2" x14ac:dyDescent="0.3">
      <c r="B4938" s="34"/>
    </row>
    <row r="4939" spans="2:2" x14ac:dyDescent="0.3">
      <c r="B4939" s="34"/>
    </row>
    <row r="4940" spans="2:2" x14ac:dyDescent="0.3">
      <c r="B4940" s="34"/>
    </row>
    <row r="4941" spans="2:2" x14ac:dyDescent="0.3">
      <c r="B4941" s="34"/>
    </row>
    <row r="4942" spans="2:2" x14ac:dyDescent="0.3">
      <c r="B4942" s="34"/>
    </row>
    <row r="4943" spans="2:2" x14ac:dyDescent="0.3">
      <c r="B4943" s="34"/>
    </row>
    <row r="4944" spans="2:2" x14ac:dyDescent="0.3">
      <c r="B4944" s="34"/>
    </row>
    <row r="4945" spans="2:2" x14ac:dyDescent="0.3">
      <c r="B4945" s="34"/>
    </row>
    <row r="4946" spans="2:2" x14ac:dyDescent="0.3">
      <c r="B4946" s="34"/>
    </row>
    <row r="4947" spans="2:2" x14ac:dyDescent="0.3">
      <c r="B4947" s="34"/>
    </row>
    <row r="4948" spans="2:2" x14ac:dyDescent="0.3">
      <c r="B4948" s="34"/>
    </row>
    <row r="4949" spans="2:2" x14ac:dyDescent="0.3">
      <c r="B4949" s="34"/>
    </row>
    <row r="4950" spans="2:2" x14ac:dyDescent="0.3">
      <c r="B4950" s="34"/>
    </row>
    <row r="4951" spans="2:2" x14ac:dyDescent="0.3">
      <c r="B4951" s="34"/>
    </row>
    <row r="4952" spans="2:2" x14ac:dyDescent="0.3">
      <c r="B4952" s="34"/>
    </row>
    <row r="4953" spans="2:2" x14ac:dyDescent="0.3">
      <c r="B4953" s="34"/>
    </row>
    <row r="4954" spans="2:2" x14ac:dyDescent="0.3">
      <c r="B4954" s="34"/>
    </row>
    <row r="4955" spans="2:2" x14ac:dyDescent="0.3">
      <c r="B4955" s="34"/>
    </row>
    <row r="4956" spans="2:2" x14ac:dyDescent="0.3">
      <c r="B4956" s="34"/>
    </row>
    <row r="4957" spans="2:2" x14ac:dyDescent="0.3">
      <c r="B4957" s="34"/>
    </row>
    <row r="4958" spans="2:2" x14ac:dyDescent="0.3">
      <c r="B4958" s="34"/>
    </row>
    <row r="4959" spans="2:2" x14ac:dyDescent="0.3">
      <c r="B4959" s="34"/>
    </row>
    <row r="4960" spans="2:2" x14ac:dyDescent="0.3">
      <c r="B4960" s="34"/>
    </row>
    <row r="4961" spans="2:2" x14ac:dyDescent="0.3">
      <c r="B4961" s="34"/>
    </row>
    <row r="4962" spans="2:2" x14ac:dyDescent="0.3">
      <c r="B4962" s="34"/>
    </row>
    <row r="4963" spans="2:2" x14ac:dyDescent="0.3">
      <c r="B4963" s="34"/>
    </row>
    <row r="4964" spans="2:2" x14ac:dyDescent="0.3">
      <c r="B4964" s="34"/>
    </row>
    <row r="4965" spans="2:2" x14ac:dyDescent="0.3">
      <c r="B4965" s="34"/>
    </row>
    <row r="4966" spans="2:2" x14ac:dyDescent="0.3">
      <c r="B4966" s="34"/>
    </row>
    <row r="4967" spans="2:2" x14ac:dyDescent="0.3">
      <c r="B4967" s="34"/>
    </row>
    <row r="4968" spans="2:2" x14ac:dyDescent="0.3">
      <c r="B4968" s="34"/>
    </row>
    <row r="4969" spans="2:2" x14ac:dyDescent="0.3">
      <c r="B4969" s="34"/>
    </row>
    <row r="4970" spans="2:2" x14ac:dyDescent="0.3">
      <c r="B4970" s="34"/>
    </row>
    <row r="4971" spans="2:2" x14ac:dyDescent="0.3">
      <c r="B4971" s="34"/>
    </row>
    <row r="4972" spans="2:2" x14ac:dyDescent="0.3">
      <c r="B4972" s="34"/>
    </row>
    <row r="4973" spans="2:2" x14ac:dyDescent="0.3">
      <c r="B4973" s="34"/>
    </row>
    <row r="4974" spans="2:2" x14ac:dyDescent="0.3">
      <c r="B4974" s="34"/>
    </row>
    <row r="4975" spans="2:2" x14ac:dyDescent="0.3">
      <c r="B4975" s="34"/>
    </row>
    <row r="4976" spans="2:2" x14ac:dyDescent="0.3">
      <c r="B4976" s="34"/>
    </row>
    <row r="4977" spans="2:2" x14ac:dyDescent="0.3">
      <c r="B4977" s="34"/>
    </row>
    <row r="4978" spans="2:2" x14ac:dyDescent="0.3">
      <c r="B4978" s="34"/>
    </row>
    <row r="4979" spans="2:2" x14ac:dyDescent="0.3">
      <c r="B4979" s="34"/>
    </row>
    <row r="4980" spans="2:2" x14ac:dyDescent="0.3">
      <c r="B4980" s="34"/>
    </row>
    <row r="4981" spans="2:2" x14ac:dyDescent="0.3">
      <c r="B4981" s="34"/>
    </row>
    <row r="4982" spans="2:2" x14ac:dyDescent="0.3">
      <c r="B4982" s="34"/>
    </row>
    <row r="4983" spans="2:2" x14ac:dyDescent="0.3">
      <c r="B4983" s="34"/>
    </row>
    <row r="4984" spans="2:2" x14ac:dyDescent="0.3">
      <c r="B4984" s="34"/>
    </row>
    <row r="4985" spans="2:2" x14ac:dyDescent="0.3">
      <c r="B4985" s="34"/>
    </row>
    <row r="4986" spans="2:2" x14ac:dyDescent="0.3">
      <c r="B4986" s="34"/>
    </row>
    <row r="4987" spans="2:2" x14ac:dyDescent="0.3">
      <c r="B4987" s="34"/>
    </row>
    <row r="4988" spans="2:2" x14ac:dyDescent="0.3">
      <c r="B4988" s="34"/>
    </row>
    <row r="4989" spans="2:2" x14ac:dyDescent="0.3">
      <c r="B4989" s="34"/>
    </row>
    <row r="4990" spans="2:2" x14ac:dyDescent="0.3">
      <c r="B4990" s="34"/>
    </row>
    <row r="4991" spans="2:2" x14ac:dyDescent="0.3">
      <c r="B4991" s="34"/>
    </row>
    <row r="4992" spans="2:2" x14ac:dyDescent="0.3">
      <c r="B4992" s="34"/>
    </row>
    <row r="4993" spans="2:2" x14ac:dyDescent="0.3">
      <c r="B4993" s="34"/>
    </row>
    <row r="4994" spans="2:2" x14ac:dyDescent="0.3">
      <c r="B4994" s="34"/>
    </row>
    <row r="4995" spans="2:2" x14ac:dyDescent="0.3">
      <c r="B4995" s="34"/>
    </row>
    <row r="4996" spans="2:2" x14ac:dyDescent="0.3">
      <c r="B4996" s="34"/>
    </row>
    <row r="4997" spans="2:2" x14ac:dyDescent="0.3">
      <c r="B4997" s="34"/>
    </row>
    <row r="4998" spans="2:2" x14ac:dyDescent="0.3">
      <c r="B4998" s="34"/>
    </row>
    <row r="4999" spans="2:2" x14ac:dyDescent="0.3">
      <c r="B4999" s="34"/>
    </row>
    <row r="5000" spans="2:2" x14ac:dyDescent="0.3">
      <c r="B5000" s="34"/>
    </row>
    <row r="5001" spans="2:2" x14ac:dyDescent="0.3">
      <c r="B5001" s="34"/>
    </row>
    <row r="5002" spans="2:2" x14ac:dyDescent="0.3">
      <c r="B5002" s="34"/>
    </row>
    <row r="5003" spans="2:2" x14ac:dyDescent="0.3">
      <c r="B5003" s="34"/>
    </row>
    <row r="5004" spans="2:2" x14ac:dyDescent="0.3">
      <c r="B5004" s="34"/>
    </row>
    <row r="5005" spans="2:2" x14ac:dyDescent="0.3">
      <c r="B5005" s="34"/>
    </row>
    <row r="5006" spans="2:2" x14ac:dyDescent="0.3">
      <c r="B5006" s="34"/>
    </row>
    <row r="5007" spans="2:2" x14ac:dyDescent="0.3">
      <c r="B5007" s="34"/>
    </row>
    <row r="5008" spans="2:2" x14ac:dyDescent="0.3">
      <c r="B5008" s="34"/>
    </row>
    <row r="5009" spans="2:2" x14ac:dyDescent="0.3">
      <c r="B5009" s="34"/>
    </row>
    <row r="5010" spans="2:2" x14ac:dyDescent="0.3">
      <c r="B5010" s="34"/>
    </row>
    <row r="5011" spans="2:2" x14ac:dyDescent="0.3">
      <c r="B5011" s="34"/>
    </row>
    <row r="5012" spans="2:2" x14ac:dyDescent="0.3">
      <c r="B5012" s="34"/>
    </row>
    <row r="5013" spans="2:2" x14ac:dyDescent="0.3">
      <c r="B5013" s="34"/>
    </row>
    <row r="5014" spans="2:2" x14ac:dyDescent="0.3">
      <c r="B5014" s="34"/>
    </row>
    <row r="5015" spans="2:2" x14ac:dyDescent="0.3">
      <c r="B5015" s="34"/>
    </row>
    <row r="5016" spans="2:2" x14ac:dyDescent="0.3">
      <c r="B5016" s="34"/>
    </row>
    <row r="5017" spans="2:2" x14ac:dyDescent="0.3">
      <c r="B5017" s="34"/>
    </row>
    <row r="5018" spans="2:2" x14ac:dyDescent="0.3">
      <c r="B5018" s="34"/>
    </row>
    <row r="5019" spans="2:2" x14ac:dyDescent="0.3">
      <c r="B5019" s="34"/>
    </row>
    <row r="5020" spans="2:2" x14ac:dyDescent="0.3">
      <c r="B5020" s="34"/>
    </row>
    <row r="5021" spans="2:2" x14ac:dyDescent="0.3">
      <c r="B5021" s="34"/>
    </row>
    <row r="5022" spans="2:2" x14ac:dyDescent="0.3">
      <c r="B5022" s="34"/>
    </row>
    <row r="5023" spans="2:2" x14ac:dyDescent="0.3">
      <c r="B5023" s="34"/>
    </row>
    <row r="5024" spans="2:2" x14ac:dyDescent="0.3">
      <c r="B5024" s="34"/>
    </row>
    <row r="5025" spans="2:2" x14ac:dyDescent="0.3">
      <c r="B5025" s="34"/>
    </row>
    <row r="5026" spans="2:2" x14ac:dyDescent="0.3">
      <c r="B5026" s="34"/>
    </row>
    <row r="5027" spans="2:2" x14ac:dyDescent="0.3">
      <c r="B5027" s="34"/>
    </row>
    <row r="5028" spans="2:2" x14ac:dyDescent="0.3">
      <c r="B5028" s="34"/>
    </row>
    <row r="5029" spans="2:2" x14ac:dyDescent="0.3">
      <c r="B5029" s="34"/>
    </row>
    <row r="5030" spans="2:2" x14ac:dyDescent="0.3">
      <c r="B5030" s="34"/>
    </row>
    <row r="5031" spans="2:2" x14ac:dyDescent="0.3">
      <c r="B5031" s="34"/>
    </row>
    <row r="5032" spans="2:2" x14ac:dyDescent="0.3">
      <c r="B5032" s="34"/>
    </row>
    <row r="5033" spans="2:2" x14ac:dyDescent="0.3">
      <c r="B5033" s="34"/>
    </row>
    <row r="5034" spans="2:2" x14ac:dyDescent="0.3">
      <c r="B5034" s="34"/>
    </row>
    <row r="5035" spans="2:2" x14ac:dyDescent="0.3">
      <c r="B5035" s="34"/>
    </row>
    <row r="5036" spans="2:2" x14ac:dyDescent="0.3">
      <c r="B5036" s="34"/>
    </row>
    <row r="5037" spans="2:2" x14ac:dyDescent="0.3">
      <c r="B5037" s="34"/>
    </row>
    <row r="5038" spans="2:2" x14ac:dyDescent="0.3">
      <c r="B5038" s="34"/>
    </row>
    <row r="5039" spans="2:2" x14ac:dyDescent="0.3">
      <c r="B5039" s="34"/>
    </row>
    <row r="5040" spans="2:2" x14ac:dyDescent="0.3">
      <c r="B5040" s="34"/>
    </row>
    <row r="5041" spans="2:2" x14ac:dyDescent="0.3">
      <c r="B5041" s="34"/>
    </row>
    <row r="5042" spans="2:2" x14ac:dyDescent="0.3">
      <c r="B5042" s="34"/>
    </row>
    <row r="5043" spans="2:2" x14ac:dyDescent="0.3">
      <c r="B5043" s="34"/>
    </row>
    <row r="5044" spans="2:2" x14ac:dyDescent="0.3">
      <c r="B5044" s="34"/>
    </row>
    <row r="5045" spans="2:2" x14ac:dyDescent="0.3">
      <c r="B5045" s="34"/>
    </row>
    <row r="5046" spans="2:2" x14ac:dyDescent="0.3">
      <c r="B5046" s="34"/>
    </row>
    <row r="5047" spans="2:2" x14ac:dyDescent="0.3">
      <c r="B5047" s="34"/>
    </row>
    <row r="5048" spans="2:2" x14ac:dyDescent="0.3">
      <c r="B5048" s="34"/>
    </row>
    <row r="5049" spans="2:2" x14ac:dyDescent="0.3">
      <c r="B5049" s="34"/>
    </row>
    <row r="5050" spans="2:2" x14ac:dyDescent="0.3">
      <c r="B5050" s="34"/>
    </row>
    <row r="5051" spans="2:2" x14ac:dyDescent="0.3">
      <c r="B5051" s="34"/>
    </row>
    <row r="5052" spans="2:2" x14ac:dyDescent="0.3">
      <c r="B5052" s="34"/>
    </row>
    <row r="5053" spans="2:2" x14ac:dyDescent="0.3">
      <c r="B5053" s="34"/>
    </row>
    <row r="5054" spans="2:2" x14ac:dyDescent="0.3">
      <c r="B5054" s="34"/>
    </row>
    <row r="5055" spans="2:2" x14ac:dyDescent="0.3">
      <c r="B5055" s="34"/>
    </row>
    <row r="5056" spans="2:2" x14ac:dyDescent="0.3">
      <c r="B5056" s="34"/>
    </row>
    <row r="5057" spans="2:2" x14ac:dyDescent="0.3">
      <c r="B5057" s="34"/>
    </row>
    <row r="5058" spans="2:2" x14ac:dyDescent="0.3">
      <c r="B5058" s="34"/>
    </row>
    <row r="5059" spans="2:2" x14ac:dyDescent="0.3">
      <c r="B5059" s="34"/>
    </row>
    <row r="5060" spans="2:2" x14ac:dyDescent="0.3">
      <c r="B5060" s="34"/>
    </row>
    <row r="5061" spans="2:2" x14ac:dyDescent="0.3">
      <c r="B5061" s="34"/>
    </row>
    <row r="5062" spans="2:2" x14ac:dyDescent="0.3">
      <c r="B5062" s="34"/>
    </row>
    <row r="5063" spans="2:2" x14ac:dyDescent="0.3">
      <c r="B5063" s="34"/>
    </row>
    <row r="5064" spans="2:2" x14ac:dyDescent="0.3">
      <c r="B5064" s="34"/>
    </row>
    <row r="5065" spans="2:2" x14ac:dyDescent="0.3">
      <c r="B5065" s="34"/>
    </row>
    <row r="5066" spans="2:2" x14ac:dyDescent="0.3">
      <c r="B5066" s="34"/>
    </row>
    <row r="5067" spans="2:2" x14ac:dyDescent="0.3">
      <c r="B5067" s="34"/>
    </row>
    <row r="5068" spans="2:2" x14ac:dyDescent="0.3">
      <c r="B5068" s="34"/>
    </row>
    <row r="5069" spans="2:2" x14ac:dyDescent="0.3">
      <c r="B5069" s="34"/>
    </row>
    <row r="5070" spans="2:2" x14ac:dyDescent="0.3">
      <c r="B5070" s="34"/>
    </row>
    <row r="5071" spans="2:2" x14ac:dyDescent="0.3">
      <c r="B5071" s="34"/>
    </row>
    <row r="5072" spans="2:2" x14ac:dyDescent="0.3">
      <c r="B5072" s="34"/>
    </row>
    <row r="5073" spans="2:2" x14ac:dyDescent="0.3">
      <c r="B5073" s="34"/>
    </row>
    <row r="5074" spans="2:2" x14ac:dyDescent="0.3">
      <c r="B5074" s="34"/>
    </row>
    <row r="5075" spans="2:2" x14ac:dyDescent="0.3">
      <c r="B5075" s="34"/>
    </row>
    <row r="5076" spans="2:2" x14ac:dyDescent="0.3">
      <c r="B5076" s="34"/>
    </row>
    <row r="5077" spans="2:2" x14ac:dyDescent="0.3">
      <c r="B5077" s="34"/>
    </row>
    <row r="5078" spans="2:2" x14ac:dyDescent="0.3">
      <c r="B5078" s="34"/>
    </row>
    <row r="5079" spans="2:2" x14ac:dyDescent="0.3">
      <c r="B5079" s="34"/>
    </row>
    <row r="5080" spans="2:2" x14ac:dyDescent="0.3">
      <c r="B5080" s="34"/>
    </row>
    <row r="5081" spans="2:2" x14ac:dyDescent="0.3">
      <c r="B5081" s="34"/>
    </row>
    <row r="5082" spans="2:2" x14ac:dyDescent="0.3">
      <c r="B5082" s="34"/>
    </row>
    <row r="5083" spans="2:2" x14ac:dyDescent="0.3">
      <c r="B5083" s="34"/>
    </row>
    <row r="5084" spans="2:2" x14ac:dyDescent="0.3">
      <c r="B5084" s="34"/>
    </row>
    <row r="5085" spans="2:2" x14ac:dyDescent="0.3">
      <c r="B5085" s="34"/>
    </row>
    <row r="5086" spans="2:2" x14ac:dyDescent="0.3">
      <c r="B5086" s="34"/>
    </row>
    <row r="5087" spans="2:2" x14ac:dyDescent="0.3">
      <c r="B5087" s="34"/>
    </row>
    <row r="5088" spans="2:2" x14ac:dyDescent="0.3">
      <c r="B5088" s="34"/>
    </row>
    <row r="5089" spans="2:2" x14ac:dyDescent="0.3">
      <c r="B5089" s="34"/>
    </row>
    <row r="5090" spans="2:2" x14ac:dyDescent="0.3">
      <c r="B5090" s="34"/>
    </row>
    <row r="5091" spans="2:2" x14ac:dyDescent="0.3">
      <c r="B5091" s="34"/>
    </row>
    <row r="5092" spans="2:2" x14ac:dyDescent="0.3">
      <c r="B5092" s="34"/>
    </row>
    <row r="5093" spans="2:2" x14ac:dyDescent="0.3">
      <c r="B5093" s="34"/>
    </row>
    <row r="5094" spans="2:2" x14ac:dyDescent="0.3">
      <c r="B5094" s="34"/>
    </row>
    <row r="5095" spans="2:2" x14ac:dyDescent="0.3">
      <c r="B5095" s="34"/>
    </row>
    <row r="5096" spans="2:2" x14ac:dyDescent="0.3">
      <c r="B5096" s="34"/>
    </row>
    <row r="5097" spans="2:2" x14ac:dyDescent="0.3">
      <c r="B5097" s="34"/>
    </row>
    <row r="5098" spans="2:2" x14ac:dyDescent="0.3">
      <c r="B5098" s="34"/>
    </row>
    <row r="5099" spans="2:2" x14ac:dyDescent="0.3">
      <c r="B5099" s="34"/>
    </row>
    <row r="5100" spans="2:2" x14ac:dyDescent="0.3">
      <c r="B5100" s="34"/>
    </row>
    <row r="5101" spans="2:2" x14ac:dyDescent="0.3">
      <c r="B5101" s="34"/>
    </row>
    <row r="5102" spans="2:2" x14ac:dyDescent="0.3">
      <c r="B5102" s="34"/>
    </row>
    <row r="5103" spans="2:2" x14ac:dyDescent="0.3">
      <c r="B5103" s="34"/>
    </row>
    <row r="5104" spans="2:2" x14ac:dyDescent="0.3">
      <c r="B5104" s="34"/>
    </row>
    <row r="5105" spans="2:2" x14ac:dyDescent="0.3">
      <c r="B5105" s="34"/>
    </row>
    <row r="5106" spans="2:2" x14ac:dyDescent="0.3">
      <c r="B5106" s="34"/>
    </row>
    <row r="5107" spans="2:2" x14ac:dyDescent="0.3">
      <c r="B5107" s="34"/>
    </row>
    <row r="5108" spans="2:2" x14ac:dyDescent="0.3">
      <c r="B5108" s="34"/>
    </row>
    <row r="5109" spans="2:2" x14ac:dyDescent="0.3">
      <c r="B5109" s="34"/>
    </row>
    <row r="5110" spans="2:2" x14ac:dyDescent="0.3">
      <c r="B5110" s="34"/>
    </row>
    <row r="5111" spans="2:2" x14ac:dyDescent="0.3">
      <c r="B5111" s="34"/>
    </row>
    <row r="5112" spans="2:2" x14ac:dyDescent="0.3">
      <c r="B5112" s="34"/>
    </row>
    <row r="5113" spans="2:2" x14ac:dyDescent="0.3">
      <c r="B5113" s="34"/>
    </row>
    <row r="5114" spans="2:2" x14ac:dyDescent="0.3">
      <c r="B5114" s="34"/>
    </row>
    <row r="5115" spans="2:2" x14ac:dyDescent="0.3">
      <c r="B5115" s="34"/>
    </row>
    <row r="5116" spans="2:2" x14ac:dyDescent="0.3">
      <c r="B5116" s="34"/>
    </row>
    <row r="5117" spans="2:2" x14ac:dyDescent="0.3">
      <c r="B5117" s="34"/>
    </row>
    <row r="5118" spans="2:2" x14ac:dyDescent="0.3">
      <c r="B5118" s="34"/>
    </row>
    <row r="5119" spans="2:2" x14ac:dyDescent="0.3">
      <c r="B5119" s="34"/>
    </row>
    <row r="5120" spans="2:2" x14ac:dyDescent="0.3">
      <c r="B5120" s="34"/>
    </row>
    <row r="5121" spans="2:2" x14ac:dyDescent="0.3">
      <c r="B5121" s="34"/>
    </row>
    <row r="5122" spans="2:2" x14ac:dyDescent="0.3">
      <c r="B5122" s="34"/>
    </row>
    <row r="5123" spans="2:2" x14ac:dyDescent="0.3">
      <c r="B5123" s="34"/>
    </row>
    <row r="5124" spans="2:2" x14ac:dyDescent="0.3">
      <c r="B5124" s="34"/>
    </row>
    <row r="5125" spans="2:2" x14ac:dyDescent="0.3">
      <c r="B5125" s="34"/>
    </row>
    <row r="5126" spans="2:2" x14ac:dyDescent="0.3">
      <c r="B5126" s="34"/>
    </row>
    <row r="5127" spans="2:2" x14ac:dyDescent="0.3">
      <c r="B5127" s="34"/>
    </row>
    <row r="5128" spans="2:2" x14ac:dyDescent="0.3">
      <c r="B5128" s="34"/>
    </row>
    <row r="5129" spans="2:2" x14ac:dyDescent="0.3">
      <c r="B5129" s="34"/>
    </row>
    <row r="5130" spans="2:2" x14ac:dyDescent="0.3">
      <c r="B5130" s="34"/>
    </row>
    <row r="5131" spans="2:2" x14ac:dyDescent="0.3">
      <c r="B5131" s="34"/>
    </row>
    <row r="5132" spans="2:2" x14ac:dyDescent="0.3">
      <c r="B5132" s="34"/>
    </row>
    <row r="5133" spans="2:2" x14ac:dyDescent="0.3">
      <c r="B5133" s="34"/>
    </row>
    <row r="5134" spans="2:2" x14ac:dyDescent="0.3">
      <c r="B5134" s="34"/>
    </row>
    <row r="5135" spans="2:2" x14ac:dyDescent="0.3">
      <c r="B5135" s="34"/>
    </row>
    <row r="5136" spans="2:2" x14ac:dyDescent="0.3">
      <c r="B5136" s="34"/>
    </row>
    <row r="5137" spans="2:2" x14ac:dyDescent="0.3">
      <c r="B5137" s="34"/>
    </row>
    <row r="5138" spans="2:2" x14ac:dyDescent="0.3">
      <c r="B5138" s="34"/>
    </row>
    <row r="5139" spans="2:2" x14ac:dyDescent="0.3">
      <c r="B5139" s="34"/>
    </row>
    <row r="5140" spans="2:2" x14ac:dyDescent="0.3">
      <c r="B5140" s="34"/>
    </row>
    <row r="5141" spans="2:2" x14ac:dyDescent="0.3">
      <c r="B5141" s="34"/>
    </row>
    <row r="5142" spans="2:2" x14ac:dyDescent="0.3">
      <c r="B5142" s="34"/>
    </row>
    <row r="5143" spans="2:2" x14ac:dyDescent="0.3">
      <c r="B5143" s="34"/>
    </row>
    <row r="5144" spans="2:2" x14ac:dyDescent="0.3">
      <c r="B5144" s="34"/>
    </row>
    <row r="5145" spans="2:2" x14ac:dyDescent="0.3">
      <c r="B5145" s="34"/>
    </row>
    <row r="5146" spans="2:2" x14ac:dyDescent="0.3">
      <c r="B5146" s="34"/>
    </row>
    <row r="5147" spans="2:2" x14ac:dyDescent="0.3">
      <c r="B5147" s="34"/>
    </row>
    <row r="5148" spans="2:2" x14ac:dyDescent="0.3">
      <c r="B5148" s="34"/>
    </row>
    <row r="5149" spans="2:2" x14ac:dyDescent="0.3">
      <c r="B5149" s="34"/>
    </row>
    <row r="5150" spans="2:2" x14ac:dyDescent="0.3">
      <c r="B5150" s="34"/>
    </row>
    <row r="5151" spans="2:2" x14ac:dyDescent="0.3">
      <c r="B5151" s="34"/>
    </row>
    <row r="5152" spans="2:2" x14ac:dyDescent="0.3">
      <c r="B5152" s="34"/>
    </row>
    <row r="5153" spans="2:2" x14ac:dyDescent="0.3">
      <c r="B5153" s="34"/>
    </row>
    <row r="5154" spans="2:2" x14ac:dyDescent="0.3">
      <c r="B5154" s="34"/>
    </row>
    <row r="5155" spans="2:2" x14ac:dyDescent="0.3">
      <c r="B5155" s="34"/>
    </row>
    <row r="5156" spans="2:2" x14ac:dyDescent="0.3">
      <c r="B5156" s="34"/>
    </row>
    <row r="5157" spans="2:2" x14ac:dyDescent="0.3">
      <c r="B5157" s="34"/>
    </row>
    <row r="5158" spans="2:2" x14ac:dyDescent="0.3">
      <c r="B5158" s="34"/>
    </row>
    <row r="5159" spans="2:2" x14ac:dyDescent="0.3">
      <c r="B5159" s="34"/>
    </row>
    <row r="5160" spans="2:2" x14ac:dyDescent="0.3">
      <c r="B5160" s="34"/>
    </row>
    <row r="5161" spans="2:2" x14ac:dyDescent="0.3">
      <c r="B5161" s="34"/>
    </row>
    <row r="5162" spans="2:2" x14ac:dyDescent="0.3">
      <c r="B5162" s="34"/>
    </row>
    <row r="5163" spans="2:2" x14ac:dyDescent="0.3">
      <c r="B5163" s="34"/>
    </row>
    <row r="5164" spans="2:2" x14ac:dyDescent="0.3">
      <c r="B5164" s="34"/>
    </row>
    <row r="5165" spans="2:2" x14ac:dyDescent="0.3">
      <c r="B5165" s="34"/>
    </row>
    <row r="5166" spans="2:2" x14ac:dyDescent="0.3">
      <c r="B5166" s="34"/>
    </row>
    <row r="5167" spans="2:2" x14ac:dyDescent="0.3">
      <c r="B5167" s="34"/>
    </row>
    <row r="5168" spans="2:2" x14ac:dyDescent="0.3">
      <c r="B5168" s="34"/>
    </row>
    <row r="5169" spans="2:2" x14ac:dyDescent="0.3">
      <c r="B5169" s="34"/>
    </row>
    <row r="5170" spans="2:2" x14ac:dyDescent="0.3">
      <c r="B5170" s="34"/>
    </row>
    <row r="5171" spans="2:2" x14ac:dyDescent="0.3">
      <c r="B5171" s="34"/>
    </row>
    <row r="5172" spans="2:2" x14ac:dyDescent="0.3">
      <c r="B5172" s="34"/>
    </row>
    <row r="5173" spans="2:2" x14ac:dyDescent="0.3">
      <c r="B5173" s="34"/>
    </row>
    <row r="5174" spans="2:2" x14ac:dyDescent="0.3">
      <c r="B5174" s="34"/>
    </row>
    <row r="5175" spans="2:2" x14ac:dyDescent="0.3">
      <c r="B5175" s="34"/>
    </row>
    <row r="5176" spans="2:2" x14ac:dyDescent="0.3">
      <c r="B5176" s="34"/>
    </row>
    <row r="5177" spans="2:2" x14ac:dyDescent="0.3">
      <c r="B5177" s="34"/>
    </row>
    <row r="5178" spans="2:2" x14ac:dyDescent="0.3">
      <c r="B5178" s="34"/>
    </row>
    <row r="5179" spans="2:2" x14ac:dyDescent="0.3">
      <c r="B5179" s="34"/>
    </row>
    <row r="5180" spans="2:2" x14ac:dyDescent="0.3">
      <c r="B5180" s="34"/>
    </row>
    <row r="5181" spans="2:2" x14ac:dyDescent="0.3">
      <c r="B5181" s="34"/>
    </row>
    <row r="5182" spans="2:2" x14ac:dyDescent="0.3">
      <c r="B5182" s="34"/>
    </row>
    <row r="5183" spans="2:2" x14ac:dyDescent="0.3">
      <c r="B5183" s="34"/>
    </row>
    <row r="5184" spans="2:2" x14ac:dyDescent="0.3">
      <c r="B5184" s="34"/>
    </row>
    <row r="5185" spans="2:2" x14ac:dyDescent="0.3">
      <c r="B5185" s="34"/>
    </row>
    <row r="5186" spans="2:2" x14ac:dyDescent="0.3">
      <c r="B5186" s="34"/>
    </row>
    <row r="5187" spans="2:2" x14ac:dyDescent="0.3">
      <c r="B5187" s="34"/>
    </row>
    <row r="5188" spans="2:2" x14ac:dyDescent="0.3">
      <c r="B5188" s="34"/>
    </row>
    <row r="5189" spans="2:2" x14ac:dyDescent="0.3">
      <c r="B5189" s="34"/>
    </row>
    <row r="5190" spans="2:2" x14ac:dyDescent="0.3">
      <c r="B5190" s="34"/>
    </row>
    <row r="5191" spans="2:2" x14ac:dyDescent="0.3">
      <c r="B5191" s="34"/>
    </row>
    <row r="5192" spans="2:2" x14ac:dyDescent="0.3">
      <c r="B5192" s="34"/>
    </row>
    <row r="5193" spans="2:2" x14ac:dyDescent="0.3">
      <c r="B5193" s="34"/>
    </row>
    <row r="5194" spans="2:2" x14ac:dyDescent="0.3">
      <c r="B5194" s="34"/>
    </row>
    <row r="5195" spans="2:2" x14ac:dyDescent="0.3">
      <c r="B5195" s="34"/>
    </row>
    <row r="5196" spans="2:2" x14ac:dyDescent="0.3">
      <c r="B5196" s="34"/>
    </row>
    <row r="5197" spans="2:2" x14ac:dyDescent="0.3">
      <c r="B5197" s="34"/>
    </row>
    <row r="5198" spans="2:2" x14ac:dyDescent="0.3">
      <c r="B5198" s="34"/>
    </row>
    <row r="5199" spans="2:2" x14ac:dyDescent="0.3">
      <c r="B5199" s="34"/>
    </row>
    <row r="5200" spans="2:2" x14ac:dyDescent="0.3">
      <c r="B5200" s="34"/>
    </row>
    <row r="5201" spans="2:2" x14ac:dyDescent="0.3">
      <c r="B5201" s="34"/>
    </row>
    <row r="5202" spans="2:2" x14ac:dyDescent="0.3">
      <c r="B5202" s="34"/>
    </row>
    <row r="5203" spans="2:2" x14ac:dyDescent="0.3">
      <c r="B5203" s="34"/>
    </row>
    <row r="5204" spans="2:2" x14ac:dyDescent="0.3">
      <c r="B5204" s="34"/>
    </row>
    <row r="5205" spans="2:2" x14ac:dyDescent="0.3">
      <c r="B5205" s="34"/>
    </row>
    <row r="5206" spans="2:2" x14ac:dyDescent="0.3">
      <c r="B5206" s="34"/>
    </row>
    <row r="5207" spans="2:2" x14ac:dyDescent="0.3">
      <c r="B5207" s="34"/>
    </row>
    <row r="5208" spans="2:2" x14ac:dyDescent="0.3">
      <c r="B5208" s="34"/>
    </row>
    <row r="5209" spans="2:2" x14ac:dyDescent="0.3">
      <c r="B5209" s="34"/>
    </row>
    <row r="5210" spans="2:2" x14ac:dyDescent="0.3">
      <c r="B5210" s="34"/>
    </row>
    <row r="5211" spans="2:2" x14ac:dyDescent="0.3">
      <c r="B5211" s="34"/>
    </row>
    <row r="5212" spans="2:2" x14ac:dyDescent="0.3">
      <c r="B5212" s="34"/>
    </row>
    <row r="5213" spans="2:2" x14ac:dyDescent="0.3">
      <c r="B5213" s="34"/>
    </row>
    <row r="5214" spans="2:2" x14ac:dyDescent="0.3">
      <c r="B5214" s="34"/>
    </row>
    <row r="5215" spans="2:2" x14ac:dyDescent="0.3">
      <c r="B5215" s="34"/>
    </row>
    <row r="5216" spans="2:2" x14ac:dyDescent="0.3">
      <c r="B5216" s="34"/>
    </row>
    <row r="5217" spans="2:2" x14ac:dyDescent="0.3">
      <c r="B5217" s="34"/>
    </row>
    <row r="5218" spans="2:2" x14ac:dyDescent="0.3">
      <c r="B5218" s="34"/>
    </row>
    <row r="5219" spans="2:2" x14ac:dyDescent="0.3">
      <c r="B5219" s="34"/>
    </row>
    <row r="5220" spans="2:2" x14ac:dyDescent="0.3">
      <c r="B5220" s="34"/>
    </row>
    <row r="5221" spans="2:2" x14ac:dyDescent="0.3">
      <c r="B5221" s="34"/>
    </row>
    <row r="5222" spans="2:2" x14ac:dyDescent="0.3">
      <c r="B5222" s="34"/>
    </row>
    <row r="5223" spans="2:2" x14ac:dyDescent="0.3">
      <c r="B5223" s="34"/>
    </row>
    <row r="5224" spans="2:2" x14ac:dyDescent="0.3">
      <c r="B5224" s="34"/>
    </row>
    <row r="5225" spans="2:2" x14ac:dyDescent="0.3">
      <c r="B5225" s="34"/>
    </row>
    <row r="5226" spans="2:2" x14ac:dyDescent="0.3">
      <c r="B5226" s="34"/>
    </row>
    <row r="5227" spans="2:2" x14ac:dyDescent="0.3">
      <c r="B5227" s="34"/>
    </row>
    <row r="5228" spans="2:2" x14ac:dyDescent="0.3">
      <c r="B5228" s="34"/>
    </row>
    <row r="5229" spans="2:2" x14ac:dyDescent="0.3">
      <c r="B5229" s="34"/>
    </row>
    <row r="5230" spans="2:2" x14ac:dyDescent="0.3">
      <c r="B5230" s="34"/>
    </row>
    <row r="5231" spans="2:2" x14ac:dyDescent="0.3">
      <c r="B5231" s="34"/>
    </row>
    <row r="5232" spans="2:2" x14ac:dyDescent="0.3">
      <c r="B5232" s="34"/>
    </row>
    <row r="5233" spans="2:2" x14ac:dyDescent="0.3">
      <c r="B5233" s="34"/>
    </row>
    <row r="5234" spans="2:2" x14ac:dyDescent="0.3">
      <c r="B5234" s="34"/>
    </row>
    <row r="5235" spans="2:2" x14ac:dyDescent="0.3">
      <c r="B5235" s="34"/>
    </row>
    <row r="5236" spans="2:2" x14ac:dyDescent="0.3">
      <c r="B5236" s="34"/>
    </row>
    <row r="5237" spans="2:2" x14ac:dyDescent="0.3">
      <c r="B5237" s="34"/>
    </row>
    <row r="5238" spans="2:2" x14ac:dyDescent="0.3">
      <c r="B5238" s="34"/>
    </row>
    <row r="5239" spans="2:2" x14ac:dyDescent="0.3">
      <c r="B5239" s="34"/>
    </row>
    <row r="5240" spans="2:2" x14ac:dyDescent="0.3">
      <c r="B5240" s="34"/>
    </row>
    <row r="5241" spans="2:2" x14ac:dyDescent="0.3">
      <c r="B5241" s="34"/>
    </row>
    <row r="5242" spans="2:2" x14ac:dyDescent="0.3">
      <c r="B5242" s="34"/>
    </row>
    <row r="5243" spans="2:2" x14ac:dyDescent="0.3">
      <c r="B5243" s="34"/>
    </row>
    <row r="5244" spans="2:2" x14ac:dyDescent="0.3">
      <c r="B5244" s="34"/>
    </row>
    <row r="5245" spans="2:2" x14ac:dyDescent="0.3">
      <c r="B5245" s="34"/>
    </row>
    <row r="5246" spans="2:2" x14ac:dyDescent="0.3">
      <c r="B5246" s="34"/>
    </row>
    <row r="5247" spans="2:2" x14ac:dyDescent="0.3">
      <c r="B5247" s="34"/>
    </row>
    <row r="5248" spans="2:2" x14ac:dyDescent="0.3">
      <c r="B5248" s="34"/>
    </row>
    <row r="5249" spans="2:2" x14ac:dyDescent="0.3">
      <c r="B5249" s="34"/>
    </row>
    <row r="5250" spans="2:2" x14ac:dyDescent="0.3">
      <c r="B5250" s="34"/>
    </row>
    <row r="5251" spans="2:2" x14ac:dyDescent="0.3">
      <c r="B5251" s="34"/>
    </row>
    <row r="5252" spans="2:2" x14ac:dyDescent="0.3">
      <c r="B5252" s="34"/>
    </row>
    <row r="5253" spans="2:2" x14ac:dyDescent="0.3">
      <c r="B5253" s="34"/>
    </row>
    <row r="5254" spans="2:2" x14ac:dyDescent="0.3">
      <c r="B5254" s="34"/>
    </row>
    <row r="5255" spans="2:2" x14ac:dyDescent="0.3">
      <c r="B5255" s="34"/>
    </row>
    <row r="5256" spans="2:2" x14ac:dyDescent="0.3">
      <c r="B5256" s="34"/>
    </row>
    <row r="5257" spans="2:2" x14ac:dyDescent="0.3">
      <c r="B5257" s="34"/>
    </row>
    <row r="5258" spans="2:2" x14ac:dyDescent="0.3">
      <c r="B5258" s="34"/>
    </row>
    <row r="5259" spans="2:2" x14ac:dyDescent="0.3">
      <c r="B5259" s="34"/>
    </row>
    <row r="5260" spans="2:2" x14ac:dyDescent="0.3">
      <c r="B5260" s="34"/>
    </row>
    <row r="5261" spans="2:2" x14ac:dyDescent="0.3">
      <c r="B5261" s="34"/>
    </row>
    <row r="5262" spans="2:2" x14ac:dyDescent="0.3">
      <c r="B5262" s="34"/>
    </row>
    <row r="5263" spans="2:2" x14ac:dyDescent="0.3">
      <c r="B5263" s="34"/>
    </row>
    <row r="5264" spans="2:2" x14ac:dyDescent="0.3">
      <c r="B5264" s="34"/>
    </row>
    <row r="5265" spans="2:2" x14ac:dyDescent="0.3">
      <c r="B5265" s="34"/>
    </row>
    <row r="5266" spans="2:2" x14ac:dyDescent="0.3">
      <c r="B5266" s="34"/>
    </row>
    <row r="5267" spans="2:2" x14ac:dyDescent="0.3">
      <c r="B5267" s="34"/>
    </row>
    <row r="5268" spans="2:2" x14ac:dyDescent="0.3">
      <c r="B5268" s="34"/>
    </row>
    <row r="5269" spans="2:2" x14ac:dyDescent="0.3">
      <c r="B5269" s="34"/>
    </row>
    <row r="5270" spans="2:2" x14ac:dyDescent="0.3">
      <c r="B5270" s="34"/>
    </row>
    <row r="5271" spans="2:2" x14ac:dyDescent="0.3">
      <c r="B5271" s="34"/>
    </row>
    <row r="5272" spans="2:2" x14ac:dyDescent="0.3">
      <c r="B5272" s="34"/>
    </row>
    <row r="5273" spans="2:2" x14ac:dyDescent="0.3">
      <c r="B5273" s="34"/>
    </row>
    <row r="5274" spans="2:2" x14ac:dyDescent="0.3">
      <c r="B5274" s="34"/>
    </row>
    <row r="5275" spans="2:2" x14ac:dyDescent="0.3">
      <c r="B5275" s="34"/>
    </row>
    <row r="5276" spans="2:2" x14ac:dyDescent="0.3">
      <c r="B5276" s="34"/>
    </row>
    <row r="5277" spans="2:2" x14ac:dyDescent="0.3">
      <c r="B5277" s="34"/>
    </row>
    <row r="5278" spans="2:2" x14ac:dyDescent="0.3">
      <c r="B5278" s="34"/>
    </row>
    <row r="5279" spans="2:2" x14ac:dyDescent="0.3">
      <c r="B5279" s="34"/>
    </row>
    <row r="5280" spans="2:2" x14ac:dyDescent="0.3">
      <c r="B5280" s="34"/>
    </row>
    <row r="5281" spans="2:2" x14ac:dyDescent="0.3">
      <c r="B5281" s="34"/>
    </row>
    <row r="5282" spans="2:2" x14ac:dyDescent="0.3">
      <c r="B5282" s="34"/>
    </row>
    <row r="5283" spans="2:2" x14ac:dyDescent="0.3">
      <c r="B5283" s="34"/>
    </row>
    <row r="5284" spans="2:2" x14ac:dyDescent="0.3">
      <c r="B5284" s="34"/>
    </row>
    <row r="5285" spans="2:2" x14ac:dyDescent="0.3">
      <c r="B5285" s="34"/>
    </row>
    <row r="5286" spans="2:2" x14ac:dyDescent="0.3">
      <c r="B5286" s="34"/>
    </row>
    <row r="5287" spans="2:2" x14ac:dyDescent="0.3">
      <c r="B5287" s="34"/>
    </row>
    <row r="5288" spans="2:2" x14ac:dyDescent="0.3">
      <c r="B5288" s="34"/>
    </row>
    <row r="5289" spans="2:2" x14ac:dyDescent="0.3">
      <c r="B5289" s="34"/>
    </row>
    <row r="5290" spans="2:2" x14ac:dyDescent="0.3">
      <c r="B5290" s="34"/>
    </row>
    <row r="5291" spans="2:2" x14ac:dyDescent="0.3">
      <c r="B5291" s="34"/>
    </row>
    <row r="5292" spans="2:2" x14ac:dyDescent="0.3">
      <c r="B5292" s="34"/>
    </row>
    <row r="5293" spans="2:2" x14ac:dyDescent="0.3">
      <c r="B5293" s="34"/>
    </row>
    <row r="5294" spans="2:2" x14ac:dyDescent="0.3">
      <c r="B5294" s="34"/>
    </row>
    <row r="5295" spans="2:2" x14ac:dyDescent="0.3">
      <c r="B5295" s="34"/>
    </row>
    <row r="5296" spans="2:2" x14ac:dyDescent="0.3">
      <c r="B5296" s="34"/>
    </row>
    <row r="5297" spans="2:2" x14ac:dyDescent="0.3">
      <c r="B5297" s="34"/>
    </row>
    <row r="5298" spans="2:2" x14ac:dyDescent="0.3">
      <c r="B5298" s="34"/>
    </row>
    <row r="5299" spans="2:2" x14ac:dyDescent="0.3">
      <c r="B5299" s="34"/>
    </row>
    <row r="5300" spans="2:2" x14ac:dyDescent="0.3">
      <c r="B5300" s="34"/>
    </row>
    <row r="5301" spans="2:2" x14ac:dyDescent="0.3">
      <c r="B5301" s="34"/>
    </row>
    <row r="5302" spans="2:2" x14ac:dyDescent="0.3">
      <c r="B5302" s="34"/>
    </row>
    <row r="5303" spans="2:2" x14ac:dyDescent="0.3">
      <c r="B5303" s="34"/>
    </row>
    <row r="5304" spans="2:2" x14ac:dyDescent="0.3">
      <c r="B5304" s="34"/>
    </row>
    <row r="5305" spans="2:2" x14ac:dyDescent="0.3">
      <c r="B5305" s="34"/>
    </row>
    <row r="5306" spans="2:2" x14ac:dyDescent="0.3">
      <c r="B5306" s="34"/>
    </row>
    <row r="5307" spans="2:2" x14ac:dyDescent="0.3">
      <c r="B5307" s="34"/>
    </row>
    <row r="5308" spans="2:2" x14ac:dyDescent="0.3">
      <c r="B5308" s="34"/>
    </row>
    <row r="5309" spans="2:2" x14ac:dyDescent="0.3">
      <c r="B5309" s="34"/>
    </row>
    <row r="5310" spans="2:2" x14ac:dyDescent="0.3">
      <c r="B5310" s="34"/>
    </row>
    <row r="5311" spans="2:2" x14ac:dyDescent="0.3">
      <c r="B5311" s="34"/>
    </row>
    <row r="5312" spans="2:2" x14ac:dyDescent="0.3">
      <c r="B5312" s="34"/>
    </row>
    <row r="5313" spans="2:2" x14ac:dyDescent="0.3">
      <c r="B5313" s="34"/>
    </row>
    <row r="5314" spans="2:2" x14ac:dyDescent="0.3">
      <c r="B5314" s="34"/>
    </row>
    <row r="5315" spans="2:2" x14ac:dyDescent="0.3">
      <c r="B5315" s="34"/>
    </row>
    <row r="5316" spans="2:2" x14ac:dyDescent="0.3">
      <c r="B5316" s="34"/>
    </row>
    <row r="5317" spans="2:2" x14ac:dyDescent="0.3">
      <c r="B5317" s="34"/>
    </row>
    <row r="5318" spans="2:2" x14ac:dyDescent="0.3">
      <c r="B5318" s="34"/>
    </row>
    <row r="5319" spans="2:2" x14ac:dyDescent="0.3">
      <c r="B5319" s="34"/>
    </row>
    <row r="5320" spans="2:2" x14ac:dyDescent="0.3">
      <c r="B5320" s="34"/>
    </row>
    <row r="5321" spans="2:2" x14ac:dyDescent="0.3">
      <c r="B5321" s="34"/>
    </row>
    <row r="5322" spans="2:2" x14ac:dyDescent="0.3">
      <c r="B5322" s="34"/>
    </row>
    <row r="5323" spans="2:2" x14ac:dyDescent="0.3">
      <c r="B5323" s="34"/>
    </row>
    <row r="5324" spans="2:2" x14ac:dyDescent="0.3">
      <c r="B5324" s="34"/>
    </row>
    <row r="5325" spans="2:2" x14ac:dyDescent="0.3">
      <c r="B5325" s="34"/>
    </row>
    <row r="5326" spans="2:2" x14ac:dyDescent="0.3">
      <c r="B5326" s="34"/>
    </row>
    <row r="5327" spans="2:2" x14ac:dyDescent="0.3">
      <c r="B5327" s="34"/>
    </row>
    <row r="5328" spans="2:2" x14ac:dyDescent="0.3">
      <c r="B5328" s="34"/>
    </row>
    <row r="5329" spans="2:2" x14ac:dyDescent="0.3">
      <c r="B5329" s="34"/>
    </row>
    <row r="5330" spans="2:2" x14ac:dyDescent="0.3">
      <c r="B5330" s="34"/>
    </row>
    <row r="5331" spans="2:2" x14ac:dyDescent="0.3">
      <c r="B5331" s="34"/>
    </row>
    <row r="5332" spans="2:2" x14ac:dyDescent="0.3">
      <c r="B5332" s="34"/>
    </row>
    <row r="5333" spans="2:2" x14ac:dyDescent="0.3">
      <c r="B5333" s="34"/>
    </row>
    <row r="5334" spans="2:2" x14ac:dyDescent="0.3">
      <c r="B5334" s="34"/>
    </row>
    <row r="5335" spans="2:2" x14ac:dyDescent="0.3">
      <c r="B5335" s="34"/>
    </row>
    <row r="5336" spans="2:2" x14ac:dyDescent="0.3">
      <c r="B5336" s="34"/>
    </row>
    <row r="5337" spans="2:2" x14ac:dyDescent="0.3">
      <c r="B5337" s="34"/>
    </row>
    <row r="5338" spans="2:2" x14ac:dyDescent="0.3">
      <c r="B5338" s="34"/>
    </row>
    <row r="5339" spans="2:2" x14ac:dyDescent="0.3">
      <c r="B5339" s="34"/>
    </row>
    <row r="5340" spans="2:2" x14ac:dyDescent="0.3">
      <c r="B5340" s="34"/>
    </row>
    <row r="5341" spans="2:2" x14ac:dyDescent="0.3">
      <c r="B5341" s="34"/>
    </row>
    <row r="5342" spans="2:2" x14ac:dyDescent="0.3">
      <c r="B5342" s="34"/>
    </row>
    <row r="5343" spans="2:2" x14ac:dyDescent="0.3">
      <c r="B5343" s="34"/>
    </row>
    <row r="5344" spans="2:2" x14ac:dyDescent="0.3">
      <c r="B5344" s="34"/>
    </row>
    <row r="5345" spans="2:2" x14ac:dyDescent="0.3">
      <c r="B5345" s="34"/>
    </row>
    <row r="5346" spans="2:2" x14ac:dyDescent="0.3">
      <c r="B5346" s="34"/>
    </row>
    <row r="5347" spans="2:2" x14ac:dyDescent="0.3">
      <c r="B5347" s="34"/>
    </row>
    <row r="5348" spans="2:2" x14ac:dyDescent="0.3">
      <c r="B5348" s="34"/>
    </row>
    <row r="5349" spans="2:2" x14ac:dyDescent="0.3">
      <c r="B5349" s="34"/>
    </row>
    <row r="5350" spans="2:2" x14ac:dyDescent="0.3">
      <c r="B5350" s="34"/>
    </row>
    <row r="5351" spans="2:2" x14ac:dyDescent="0.3">
      <c r="B5351" s="34"/>
    </row>
    <row r="5352" spans="2:2" x14ac:dyDescent="0.3">
      <c r="B5352" s="34"/>
    </row>
    <row r="5353" spans="2:2" x14ac:dyDescent="0.3">
      <c r="B5353" s="34"/>
    </row>
    <row r="5354" spans="2:2" x14ac:dyDescent="0.3">
      <c r="B5354" s="34"/>
    </row>
    <row r="5355" spans="2:2" x14ac:dyDescent="0.3">
      <c r="B5355" s="34"/>
    </row>
    <row r="5356" spans="2:2" x14ac:dyDescent="0.3">
      <c r="B5356" s="34"/>
    </row>
    <row r="5357" spans="2:2" x14ac:dyDescent="0.3">
      <c r="B5357" s="34"/>
    </row>
    <row r="5358" spans="2:2" x14ac:dyDescent="0.3">
      <c r="B5358" s="34"/>
    </row>
    <row r="5359" spans="2:2" x14ac:dyDescent="0.3">
      <c r="B5359" s="34"/>
    </row>
    <row r="5360" spans="2:2" x14ac:dyDescent="0.3">
      <c r="B5360" s="34"/>
    </row>
    <row r="5361" spans="2:2" x14ac:dyDescent="0.3">
      <c r="B5361" s="34"/>
    </row>
    <row r="5362" spans="2:2" x14ac:dyDescent="0.3">
      <c r="B5362" s="34"/>
    </row>
    <row r="5363" spans="2:2" x14ac:dyDescent="0.3">
      <c r="B5363" s="34"/>
    </row>
    <row r="5364" spans="2:2" x14ac:dyDescent="0.3">
      <c r="B5364" s="34"/>
    </row>
    <row r="5365" spans="2:2" x14ac:dyDescent="0.3">
      <c r="B5365" s="34"/>
    </row>
    <row r="5366" spans="2:2" x14ac:dyDescent="0.3">
      <c r="B5366" s="34"/>
    </row>
    <row r="5367" spans="2:2" x14ac:dyDescent="0.3">
      <c r="B5367" s="34"/>
    </row>
    <row r="5368" spans="2:2" x14ac:dyDescent="0.3">
      <c r="B5368" s="34"/>
    </row>
    <row r="5369" spans="2:2" x14ac:dyDescent="0.3">
      <c r="B5369" s="34"/>
    </row>
    <row r="5370" spans="2:2" x14ac:dyDescent="0.3">
      <c r="B5370" s="34"/>
    </row>
    <row r="5371" spans="2:2" x14ac:dyDescent="0.3">
      <c r="B5371" s="34"/>
    </row>
    <row r="5372" spans="2:2" x14ac:dyDescent="0.3">
      <c r="B5372" s="34"/>
    </row>
    <row r="5373" spans="2:2" x14ac:dyDescent="0.3">
      <c r="B5373" s="34"/>
    </row>
    <row r="5374" spans="2:2" x14ac:dyDescent="0.3">
      <c r="B5374" s="34"/>
    </row>
    <row r="5375" spans="2:2" x14ac:dyDescent="0.3">
      <c r="B5375" s="34"/>
    </row>
    <row r="5376" spans="2:2" x14ac:dyDescent="0.3">
      <c r="B5376" s="34"/>
    </row>
    <row r="5377" spans="2:2" x14ac:dyDescent="0.3">
      <c r="B5377" s="34"/>
    </row>
    <row r="5378" spans="2:2" x14ac:dyDescent="0.3">
      <c r="B5378" s="34"/>
    </row>
    <row r="5379" spans="2:2" x14ac:dyDescent="0.3">
      <c r="B5379" s="34"/>
    </row>
    <row r="5380" spans="2:2" x14ac:dyDescent="0.3">
      <c r="B5380" s="34"/>
    </row>
    <row r="5381" spans="2:2" x14ac:dyDescent="0.3">
      <c r="B5381" s="34"/>
    </row>
    <row r="5382" spans="2:2" x14ac:dyDescent="0.3">
      <c r="B5382" s="34"/>
    </row>
    <row r="5383" spans="2:2" x14ac:dyDescent="0.3">
      <c r="B5383" s="34"/>
    </row>
    <row r="5384" spans="2:2" x14ac:dyDescent="0.3">
      <c r="B5384" s="34"/>
    </row>
    <row r="5385" spans="2:2" x14ac:dyDescent="0.3">
      <c r="B5385" s="34"/>
    </row>
    <row r="5386" spans="2:2" x14ac:dyDescent="0.3">
      <c r="B5386" s="34"/>
    </row>
    <row r="5387" spans="2:2" x14ac:dyDescent="0.3">
      <c r="B5387" s="34"/>
    </row>
    <row r="5388" spans="2:2" x14ac:dyDescent="0.3">
      <c r="B5388" s="34"/>
    </row>
    <row r="5389" spans="2:2" x14ac:dyDescent="0.3">
      <c r="B5389" s="34"/>
    </row>
    <row r="5390" spans="2:2" x14ac:dyDescent="0.3">
      <c r="B5390" s="34"/>
    </row>
    <row r="5391" spans="2:2" x14ac:dyDescent="0.3">
      <c r="B5391" s="34"/>
    </row>
    <row r="5392" spans="2:2" x14ac:dyDescent="0.3">
      <c r="B5392" s="34"/>
    </row>
    <row r="5393" spans="2:2" x14ac:dyDescent="0.3">
      <c r="B5393" s="34"/>
    </row>
    <row r="5394" spans="2:2" x14ac:dyDescent="0.3">
      <c r="B5394" s="34"/>
    </row>
    <row r="5395" spans="2:2" x14ac:dyDescent="0.3">
      <c r="B5395" s="34"/>
    </row>
    <row r="5396" spans="2:2" x14ac:dyDescent="0.3">
      <c r="B5396" s="34"/>
    </row>
    <row r="5397" spans="2:2" x14ac:dyDescent="0.3">
      <c r="B5397" s="34"/>
    </row>
    <row r="5398" spans="2:2" x14ac:dyDescent="0.3">
      <c r="B5398" s="34"/>
    </row>
    <row r="5399" spans="2:2" x14ac:dyDescent="0.3">
      <c r="B5399" s="34"/>
    </row>
    <row r="5400" spans="2:2" x14ac:dyDescent="0.3">
      <c r="B5400" s="34"/>
    </row>
    <row r="5401" spans="2:2" x14ac:dyDescent="0.3">
      <c r="B5401" s="34"/>
    </row>
    <row r="5402" spans="2:2" x14ac:dyDescent="0.3">
      <c r="B5402" s="34"/>
    </row>
    <row r="5403" spans="2:2" x14ac:dyDescent="0.3">
      <c r="B5403" s="34"/>
    </row>
    <row r="5404" spans="2:2" x14ac:dyDescent="0.3">
      <c r="B5404" s="34"/>
    </row>
    <row r="5405" spans="2:2" x14ac:dyDescent="0.3">
      <c r="B5405" s="34"/>
    </row>
    <row r="5406" spans="2:2" x14ac:dyDescent="0.3">
      <c r="B5406" s="34"/>
    </row>
    <row r="5407" spans="2:2" x14ac:dyDescent="0.3">
      <c r="B5407" s="34"/>
    </row>
    <row r="5408" spans="2:2" x14ac:dyDescent="0.3">
      <c r="B5408" s="34"/>
    </row>
    <row r="5409" spans="2:2" x14ac:dyDescent="0.3">
      <c r="B5409" s="34"/>
    </row>
    <row r="5410" spans="2:2" x14ac:dyDescent="0.3">
      <c r="B5410" s="34"/>
    </row>
    <row r="5411" spans="2:2" x14ac:dyDescent="0.3">
      <c r="B5411" s="34"/>
    </row>
    <row r="5412" spans="2:2" x14ac:dyDescent="0.3">
      <c r="B5412" s="34"/>
    </row>
    <row r="5413" spans="2:2" x14ac:dyDescent="0.3">
      <c r="B5413" s="34"/>
    </row>
    <row r="5414" spans="2:2" x14ac:dyDescent="0.3">
      <c r="B5414" s="34"/>
    </row>
    <row r="5415" spans="2:2" x14ac:dyDescent="0.3">
      <c r="B5415" s="34"/>
    </row>
    <row r="5416" spans="2:2" x14ac:dyDescent="0.3">
      <c r="B5416" s="34"/>
    </row>
    <row r="5417" spans="2:2" x14ac:dyDescent="0.3">
      <c r="B5417" s="34"/>
    </row>
    <row r="5418" spans="2:2" x14ac:dyDescent="0.3">
      <c r="B5418" s="34"/>
    </row>
    <row r="5419" spans="2:2" x14ac:dyDescent="0.3">
      <c r="B5419" s="34"/>
    </row>
    <row r="5420" spans="2:2" x14ac:dyDescent="0.3">
      <c r="B5420" s="34"/>
    </row>
    <row r="5421" spans="2:2" x14ac:dyDescent="0.3">
      <c r="B5421" s="34"/>
    </row>
    <row r="5422" spans="2:2" x14ac:dyDescent="0.3">
      <c r="B5422" s="34"/>
    </row>
    <row r="5423" spans="2:2" x14ac:dyDescent="0.3">
      <c r="B5423" s="34"/>
    </row>
    <row r="5424" spans="2:2" x14ac:dyDescent="0.3">
      <c r="B5424" s="34"/>
    </row>
    <row r="5425" spans="2:2" x14ac:dyDescent="0.3">
      <c r="B5425" s="34"/>
    </row>
    <row r="5426" spans="2:2" x14ac:dyDescent="0.3">
      <c r="B5426" s="34"/>
    </row>
    <row r="5427" spans="2:2" x14ac:dyDescent="0.3">
      <c r="B5427" s="34"/>
    </row>
    <row r="5428" spans="2:2" x14ac:dyDescent="0.3">
      <c r="B5428" s="34"/>
    </row>
    <row r="5429" spans="2:2" x14ac:dyDescent="0.3">
      <c r="B5429" s="34"/>
    </row>
    <row r="5430" spans="2:2" x14ac:dyDescent="0.3">
      <c r="B5430" s="34"/>
    </row>
    <row r="5431" spans="2:2" x14ac:dyDescent="0.3">
      <c r="B5431" s="34"/>
    </row>
    <row r="5432" spans="2:2" x14ac:dyDescent="0.3">
      <c r="B5432" s="34"/>
    </row>
    <row r="5433" spans="2:2" x14ac:dyDescent="0.3">
      <c r="B5433" s="34"/>
    </row>
    <row r="5434" spans="2:2" x14ac:dyDescent="0.3">
      <c r="B5434" s="34"/>
    </row>
    <row r="5435" spans="2:2" x14ac:dyDescent="0.3">
      <c r="B5435" s="34"/>
    </row>
    <row r="5436" spans="2:2" x14ac:dyDescent="0.3">
      <c r="B5436" s="34"/>
    </row>
    <row r="5437" spans="2:2" x14ac:dyDescent="0.3">
      <c r="B5437" s="34"/>
    </row>
    <row r="5438" spans="2:2" x14ac:dyDescent="0.3">
      <c r="B5438" s="34"/>
    </row>
    <row r="5439" spans="2:2" x14ac:dyDescent="0.3">
      <c r="B5439" s="34"/>
    </row>
    <row r="5440" spans="2:2" x14ac:dyDescent="0.3">
      <c r="B5440" s="34"/>
    </row>
    <row r="5441" spans="2:2" x14ac:dyDescent="0.3">
      <c r="B5441" s="34"/>
    </row>
    <row r="5442" spans="2:2" x14ac:dyDescent="0.3">
      <c r="B5442" s="34"/>
    </row>
    <row r="5443" spans="2:2" x14ac:dyDescent="0.3">
      <c r="B5443" s="34"/>
    </row>
    <row r="5444" spans="2:2" x14ac:dyDescent="0.3">
      <c r="B5444" s="34"/>
    </row>
    <row r="5445" spans="2:2" x14ac:dyDescent="0.3">
      <c r="B5445" s="34"/>
    </row>
    <row r="5446" spans="2:2" x14ac:dyDescent="0.3">
      <c r="B5446" s="34"/>
    </row>
    <row r="5447" spans="2:2" x14ac:dyDescent="0.3">
      <c r="B5447" s="34"/>
    </row>
    <row r="5448" spans="2:2" x14ac:dyDescent="0.3">
      <c r="B5448" s="34"/>
    </row>
    <row r="5449" spans="2:2" x14ac:dyDescent="0.3">
      <c r="B5449" s="34"/>
    </row>
    <row r="5450" spans="2:2" x14ac:dyDescent="0.3">
      <c r="B5450" s="34"/>
    </row>
    <row r="5451" spans="2:2" x14ac:dyDescent="0.3">
      <c r="B5451" s="34"/>
    </row>
    <row r="5452" spans="2:2" x14ac:dyDescent="0.3">
      <c r="B5452" s="34"/>
    </row>
    <row r="5453" spans="2:2" x14ac:dyDescent="0.3">
      <c r="B5453" s="34"/>
    </row>
    <row r="5454" spans="2:2" x14ac:dyDescent="0.3">
      <c r="B5454" s="34"/>
    </row>
    <row r="5455" spans="2:2" x14ac:dyDescent="0.3">
      <c r="B5455" s="34"/>
    </row>
    <row r="5456" spans="2:2" x14ac:dyDescent="0.3">
      <c r="B5456" s="34"/>
    </row>
    <row r="5457" spans="2:2" x14ac:dyDescent="0.3">
      <c r="B5457" s="34"/>
    </row>
    <row r="5458" spans="2:2" x14ac:dyDescent="0.3">
      <c r="B5458" s="34"/>
    </row>
    <row r="5459" spans="2:2" x14ac:dyDescent="0.3">
      <c r="B5459" s="34"/>
    </row>
    <row r="5460" spans="2:2" x14ac:dyDescent="0.3">
      <c r="B5460" s="34"/>
    </row>
    <row r="5461" spans="2:2" x14ac:dyDescent="0.3">
      <c r="B5461" s="34"/>
    </row>
    <row r="5462" spans="2:2" x14ac:dyDescent="0.3">
      <c r="B5462" s="34"/>
    </row>
    <row r="5463" spans="2:2" x14ac:dyDescent="0.3">
      <c r="B5463" s="34"/>
    </row>
    <row r="5464" spans="2:2" x14ac:dyDescent="0.3">
      <c r="B5464" s="34"/>
    </row>
    <row r="5465" spans="2:2" x14ac:dyDescent="0.3">
      <c r="B5465" s="34"/>
    </row>
    <row r="5466" spans="2:2" x14ac:dyDescent="0.3">
      <c r="B5466" s="34"/>
    </row>
    <row r="5467" spans="2:2" x14ac:dyDescent="0.3">
      <c r="B5467" s="34"/>
    </row>
    <row r="5468" spans="2:2" x14ac:dyDescent="0.3">
      <c r="B5468" s="34"/>
    </row>
    <row r="5469" spans="2:2" x14ac:dyDescent="0.3">
      <c r="B5469" s="34"/>
    </row>
    <row r="5470" spans="2:2" x14ac:dyDescent="0.3">
      <c r="B5470" s="34"/>
    </row>
    <row r="5471" spans="2:2" x14ac:dyDescent="0.3">
      <c r="B5471" s="34"/>
    </row>
    <row r="5472" spans="2:2" x14ac:dyDescent="0.3">
      <c r="B5472" s="34"/>
    </row>
    <row r="5473" spans="2:2" x14ac:dyDescent="0.3">
      <c r="B5473" s="34"/>
    </row>
    <row r="5474" spans="2:2" x14ac:dyDescent="0.3">
      <c r="B5474" s="34"/>
    </row>
    <row r="5475" spans="2:2" x14ac:dyDescent="0.3">
      <c r="B5475" s="34"/>
    </row>
    <row r="5476" spans="2:2" x14ac:dyDescent="0.3">
      <c r="B5476" s="34"/>
    </row>
    <row r="5477" spans="2:2" x14ac:dyDescent="0.3">
      <c r="B5477" s="34"/>
    </row>
    <row r="5478" spans="2:2" x14ac:dyDescent="0.3">
      <c r="B5478" s="34"/>
    </row>
    <row r="5479" spans="2:2" x14ac:dyDescent="0.3">
      <c r="B5479" s="34"/>
    </row>
    <row r="5480" spans="2:2" x14ac:dyDescent="0.3">
      <c r="B5480" s="34"/>
    </row>
    <row r="5481" spans="2:2" x14ac:dyDescent="0.3">
      <c r="B5481" s="34"/>
    </row>
    <row r="5482" spans="2:2" x14ac:dyDescent="0.3">
      <c r="B5482" s="34"/>
    </row>
    <row r="5483" spans="2:2" x14ac:dyDescent="0.3">
      <c r="B5483" s="34"/>
    </row>
    <row r="5484" spans="2:2" x14ac:dyDescent="0.3">
      <c r="B5484" s="34"/>
    </row>
    <row r="5485" spans="2:2" x14ac:dyDescent="0.3">
      <c r="B5485" s="34"/>
    </row>
    <row r="5486" spans="2:2" x14ac:dyDescent="0.3">
      <c r="B5486" s="34"/>
    </row>
    <row r="5487" spans="2:2" x14ac:dyDescent="0.3">
      <c r="B5487" s="34"/>
    </row>
    <row r="5488" spans="2:2" x14ac:dyDescent="0.3">
      <c r="B5488" s="34"/>
    </row>
    <row r="5489" spans="2:2" x14ac:dyDescent="0.3">
      <c r="B5489" s="34"/>
    </row>
    <row r="5490" spans="2:2" x14ac:dyDescent="0.3">
      <c r="B5490" s="34"/>
    </row>
    <row r="5491" spans="2:2" x14ac:dyDescent="0.3">
      <c r="B5491" s="34"/>
    </row>
    <row r="5492" spans="2:2" x14ac:dyDescent="0.3">
      <c r="B5492" s="34"/>
    </row>
    <row r="5493" spans="2:2" x14ac:dyDescent="0.3">
      <c r="B5493" s="34"/>
    </row>
    <row r="5494" spans="2:2" x14ac:dyDescent="0.3">
      <c r="B5494" s="34"/>
    </row>
    <row r="5495" spans="2:2" x14ac:dyDescent="0.3">
      <c r="B5495" s="34"/>
    </row>
    <row r="5496" spans="2:2" x14ac:dyDescent="0.3">
      <c r="B5496" s="34"/>
    </row>
    <row r="5497" spans="2:2" x14ac:dyDescent="0.3">
      <c r="B5497" s="34"/>
    </row>
    <row r="5498" spans="2:2" x14ac:dyDescent="0.3">
      <c r="B5498" s="34"/>
    </row>
    <row r="5499" spans="2:2" x14ac:dyDescent="0.3">
      <c r="B5499" s="34"/>
    </row>
    <row r="5500" spans="2:2" x14ac:dyDescent="0.3">
      <c r="B5500" s="34"/>
    </row>
    <row r="5501" spans="2:2" x14ac:dyDescent="0.3">
      <c r="B5501" s="34"/>
    </row>
    <row r="5502" spans="2:2" x14ac:dyDescent="0.3">
      <c r="B5502" s="34"/>
    </row>
    <row r="5503" spans="2:2" x14ac:dyDescent="0.3">
      <c r="B5503" s="34"/>
    </row>
    <row r="5504" spans="2:2" x14ac:dyDescent="0.3">
      <c r="B5504" s="34"/>
    </row>
    <row r="5505" spans="2:2" x14ac:dyDescent="0.3">
      <c r="B5505" s="34"/>
    </row>
    <row r="5506" spans="2:2" x14ac:dyDescent="0.3">
      <c r="B5506" s="34"/>
    </row>
    <row r="5507" spans="2:2" x14ac:dyDescent="0.3">
      <c r="B5507" s="34"/>
    </row>
    <row r="5508" spans="2:2" x14ac:dyDescent="0.3">
      <c r="B5508" s="34"/>
    </row>
    <row r="5509" spans="2:2" x14ac:dyDescent="0.3">
      <c r="B5509" s="34"/>
    </row>
    <row r="5510" spans="2:2" x14ac:dyDescent="0.3">
      <c r="B5510" s="34"/>
    </row>
    <row r="5511" spans="2:2" x14ac:dyDescent="0.3">
      <c r="B5511" s="34"/>
    </row>
    <row r="5512" spans="2:2" x14ac:dyDescent="0.3">
      <c r="B5512" s="34"/>
    </row>
    <row r="5513" spans="2:2" x14ac:dyDescent="0.3">
      <c r="B5513" s="34"/>
    </row>
    <row r="5514" spans="2:2" x14ac:dyDescent="0.3">
      <c r="B5514" s="34"/>
    </row>
    <row r="5515" spans="2:2" x14ac:dyDescent="0.3">
      <c r="B5515" s="34"/>
    </row>
    <row r="5516" spans="2:2" x14ac:dyDescent="0.3">
      <c r="B5516" s="34"/>
    </row>
    <row r="5517" spans="2:2" x14ac:dyDescent="0.3">
      <c r="B5517" s="34"/>
    </row>
    <row r="5518" spans="2:2" x14ac:dyDescent="0.3">
      <c r="B5518" s="34"/>
    </row>
    <row r="5519" spans="2:2" x14ac:dyDescent="0.3">
      <c r="B5519" s="34"/>
    </row>
    <row r="5520" spans="2:2" x14ac:dyDescent="0.3">
      <c r="B5520" s="34"/>
    </row>
    <row r="5521" spans="2:2" x14ac:dyDescent="0.3">
      <c r="B5521" s="34"/>
    </row>
    <row r="5522" spans="2:2" x14ac:dyDescent="0.3">
      <c r="B5522" s="34"/>
    </row>
    <row r="5523" spans="2:2" x14ac:dyDescent="0.3">
      <c r="B5523" s="34"/>
    </row>
    <row r="5524" spans="2:2" x14ac:dyDescent="0.3">
      <c r="B5524" s="34"/>
    </row>
    <row r="5525" spans="2:2" x14ac:dyDescent="0.3">
      <c r="B5525" s="34"/>
    </row>
    <row r="5526" spans="2:2" x14ac:dyDescent="0.3">
      <c r="B5526" s="34"/>
    </row>
    <row r="5527" spans="2:2" x14ac:dyDescent="0.3">
      <c r="B5527" s="34"/>
    </row>
    <row r="5528" spans="2:2" x14ac:dyDescent="0.3">
      <c r="B5528" s="34"/>
    </row>
    <row r="5529" spans="2:2" x14ac:dyDescent="0.3">
      <c r="B5529" s="34"/>
    </row>
    <row r="5530" spans="2:2" x14ac:dyDescent="0.3">
      <c r="B5530" s="34"/>
    </row>
    <row r="5531" spans="2:2" x14ac:dyDescent="0.3">
      <c r="B5531" s="34"/>
    </row>
    <row r="5532" spans="2:2" x14ac:dyDescent="0.3">
      <c r="B5532" s="34"/>
    </row>
    <row r="5533" spans="2:2" x14ac:dyDescent="0.3">
      <c r="B5533" s="34"/>
    </row>
    <row r="5534" spans="2:2" x14ac:dyDescent="0.3">
      <c r="B5534" s="34"/>
    </row>
    <row r="5535" spans="2:2" x14ac:dyDescent="0.3">
      <c r="B5535" s="34"/>
    </row>
    <row r="5536" spans="2:2" x14ac:dyDescent="0.3">
      <c r="B5536" s="34"/>
    </row>
    <row r="5537" spans="2:2" x14ac:dyDescent="0.3">
      <c r="B5537" s="34"/>
    </row>
    <row r="5538" spans="2:2" x14ac:dyDescent="0.3">
      <c r="B5538" s="34"/>
    </row>
    <row r="5539" spans="2:2" x14ac:dyDescent="0.3">
      <c r="B5539" s="34"/>
    </row>
    <row r="5540" spans="2:2" x14ac:dyDescent="0.3">
      <c r="B5540" s="34"/>
    </row>
    <row r="5541" spans="2:2" x14ac:dyDescent="0.3">
      <c r="B5541" s="34"/>
    </row>
    <row r="5542" spans="2:2" x14ac:dyDescent="0.3">
      <c r="B5542" s="34"/>
    </row>
    <row r="5543" spans="2:2" x14ac:dyDescent="0.3">
      <c r="B5543" s="34"/>
    </row>
    <row r="5544" spans="2:2" x14ac:dyDescent="0.3">
      <c r="B5544" s="34"/>
    </row>
    <row r="5545" spans="2:2" x14ac:dyDescent="0.3">
      <c r="B5545" s="34"/>
    </row>
    <row r="5546" spans="2:2" x14ac:dyDescent="0.3">
      <c r="B5546" s="34"/>
    </row>
    <row r="5547" spans="2:2" x14ac:dyDescent="0.3">
      <c r="B5547" s="34"/>
    </row>
    <row r="5548" spans="2:2" x14ac:dyDescent="0.3">
      <c r="B5548" s="34"/>
    </row>
    <row r="5549" spans="2:2" x14ac:dyDescent="0.3">
      <c r="B5549" s="34"/>
    </row>
    <row r="5550" spans="2:2" x14ac:dyDescent="0.3">
      <c r="B5550" s="34"/>
    </row>
    <row r="5551" spans="2:2" x14ac:dyDescent="0.3">
      <c r="B5551" s="34"/>
    </row>
    <row r="5552" spans="2:2" x14ac:dyDescent="0.3">
      <c r="B5552" s="34"/>
    </row>
    <row r="5553" spans="2:2" x14ac:dyDescent="0.3">
      <c r="B5553" s="34"/>
    </row>
    <row r="5554" spans="2:2" x14ac:dyDescent="0.3">
      <c r="B5554" s="34"/>
    </row>
    <row r="5555" spans="2:2" x14ac:dyDescent="0.3">
      <c r="B5555" s="34"/>
    </row>
    <row r="5556" spans="2:2" x14ac:dyDescent="0.3">
      <c r="B5556" s="34"/>
    </row>
    <row r="5557" spans="2:2" x14ac:dyDescent="0.3">
      <c r="B5557" s="34"/>
    </row>
    <row r="5558" spans="2:2" x14ac:dyDescent="0.3">
      <c r="B5558" s="34"/>
    </row>
    <row r="5559" spans="2:2" x14ac:dyDescent="0.3">
      <c r="B5559" s="34"/>
    </row>
    <row r="5560" spans="2:2" x14ac:dyDescent="0.3">
      <c r="B5560" s="34"/>
    </row>
    <row r="5561" spans="2:2" x14ac:dyDescent="0.3">
      <c r="B5561" s="34"/>
    </row>
    <row r="5562" spans="2:2" x14ac:dyDescent="0.3">
      <c r="B5562" s="34"/>
    </row>
    <row r="5563" spans="2:2" x14ac:dyDescent="0.3">
      <c r="B5563" s="34"/>
    </row>
    <row r="5564" spans="2:2" x14ac:dyDescent="0.3">
      <c r="B5564" s="34"/>
    </row>
    <row r="5565" spans="2:2" x14ac:dyDescent="0.3">
      <c r="B5565" s="34"/>
    </row>
    <row r="5566" spans="2:2" x14ac:dyDescent="0.3">
      <c r="B5566" s="34"/>
    </row>
    <row r="5567" spans="2:2" x14ac:dyDescent="0.3">
      <c r="B5567" s="34"/>
    </row>
    <row r="5568" spans="2:2" x14ac:dyDescent="0.3">
      <c r="B5568" s="34"/>
    </row>
    <row r="5569" spans="2:2" x14ac:dyDescent="0.3">
      <c r="B5569" s="34"/>
    </row>
    <row r="5570" spans="2:2" x14ac:dyDescent="0.3">
      <c r="B5570" s="34"/>
    </row>
    <row r="5571" spans="2:2" x14ac:dyDescent="0.3">
      <c r="B5571" s="34"/>
    </row>
    <row r="5572" spans="2:2" x14ac:dyDescent="0.3">
      <c r="B5572" s="34"/>
    </row>
    <row r="5573" spans="2:2" x14ac:dyDescent="0.3">
      <c r="B5573" s="34"/>
    </row>
    <row r="5574" spans="2:2" x14ac:dyDescent="0.3">
      <c r="B5574" s="34"/>
    </row>
    <row r="5575" spans="2:2" x14ac:dyDescent="0.3">
      <c r="B5575" s="34"/>
    </row>
    <row r="5576" spans="2:2" x14ac:dyDescent="0.3">
      <c r="B5576" s="34"/>
    </row>
    <row r="5577" spans="2:2" x14ac:dyDescent="0.3">
      <c r="B5577" s="34"/>
    </row>
    <row r="5578" spans="2:2" x14ac:dyDescent="0.3">
      <c r="B5578" s="34"/>
    </row>
    <row r="5579" spans="2:2" x14ac:dyDescent="0.3">
      <c r="B5579" s="34"/>
    </row>
    <row r="5580" spans="2:2" x14ac:dyDescent="0.3">
      <c r="B5580" s="34"/>
    </row>
    <row r="5581" spans="2:2" x14ac:dyDescent="0.3">
      <c r="B5581" s="34"/>
    </row>
    <row r="5582" spans="2:2" x14ac:dyDescent="0.3">
      <c r="B5582" s="34"/>
    </row>
    <row r="5583" spans="2:2" x14ac:dyDescent="0.3">
      <c r="B5583" s="34"/>
    </row>
    <row r="5584" spans="2:2" x14ac:dyDescent="0.3">
      <c r="B5584" s="34"/>
    </row>
    <row r="5585" spans="2:2" x14ac:dyDescent="0.3">
      <c r="B5585" s="34"/>
    </row>
    <row r="5586" spans="2:2" x14ac:dyDescent="0.3">
      <c r="B5586" s="34"/>
    </row>
    <row r="5587" spans="2:2" x14ac:dyDescent="0.3">
      <c r="B5587" s="34"/>
    </row>
    <row r="5588" spans="2:2" x14ac:dyDescent="0.3">
      <c r="B5588" s="34"/>
    </row>
    <row r="5589" spans="2:2" x14ac:dyDescent="0.3">
      <c r="B5589" s="34"/>
    </row>
    <row r="5590" spans="2:2" x14ac:dyDescent="0.3">
      <c r="B5590" s="34"/>
    </row>
    <row r="5591" spans="2:2" x14ac:dyDescent="0.3">
      <c r="B5591" s="34"/>
    </row>
    <row r="5592" spans="2:2" x14ac:dyDescent="0.3">
      <c r="B5592" s="34"/>
    </row>
    <row r="5593" spans="2:2" x14ac:dyDescent="0.3">
      <c r="B5593" s="34"/>
    </row>
    <row r="5594" spans="2:2" x14ac:dyDescent="0.3">
      <c r="B5594" s="34"/>
    </row>
    <row r="5595" spans="2:2" x14ac:dyDescent="0.3">
      <c r="B5595" s="34"/>
    </row>
    <row r="5596" spans="2:2" x14ac:dyDescent="0.3">
      <c r="B5596" s="34"/>
    </row>
    <row r="5597" spans="2:2" x14ac:dyDescent="0.3">
      <c r="B5597" s="34"/>
    </row>
    <row r="5598" spans="2:2" x14ac:dyDescent="0.3">
      <c r="B5598" s="34"/>
    </row>
    <row r="5599" spans="2:2" x14ac:dyDescent="0.3">
      <c r="B5599" s="34"/>
    </row>
    <row r="5600" spans="2:2" x14ac:dyDescent="0.3">
      <c r="B5600" s="34"/>
    </row>
    <row r="5601" spans="2:2" x14ac:dyDescent="0.3">
      <c r="B5601" s="34"/>
    </row>
    <row r="5602" spans="2:2" x14ac:dyDescent="0.3">
      <c r="B5602" s="34"/>
    </row>
    <row r="5603" spans="2:2" x14ac:dyDescent="0.3">
      <c r="B5603" s="34"/>
    </row>
    <row r="5604" spans="2:2" x14ac:dyDescent="0.3">
      <c r="B5604" s="34"/>
    </row>
    <row r="5605" spans="2:2" x14ac:dyDescent="0.3">
      <c r="B5605" s="34"/>
    </row>
    <row r="5606" spans="2:2" x14ac:dyDescent="0.3">
      <c r="B5606" s="34"/>
    </row>
    <row r="5607" spans="2:2" x14ac:dyDescent="0.3">
      <c r="B5607" s="34"/>
    </row>
    <row r="5608" spans="2:2" x14ac:dyDescent="0.3">
      <c r="B5608" s="34"/>
    </row>
    <row r="5609" spans="2:2" x14ac:dyDescent="0.3">
      <c r="B5609" s="34"/>
    </row>
    <row r="5610" spans="2:2" x14ac:dyDescent="0.3">
      <c r="B5610" s="34"/>
    </row>
    <row r="5611" spans="2:2" x14ac:dyDescent="0.3">
      <c r="B5611" s="34"/>
    </row>
    <row r="5612" spans="2:2" x14ac:dyDescent="0.3">
      <c r="B5612" s="34"/>
    </row>
    <row r="5613" spans="2:2" x14ac:dyDescent="0.3">
      <c r="B5613" s="34"/>
    </row>
    <row r="5614" spans="2:2" x14ac:dyDescent="0.3">
      <c r="B5614" s="34"/>
    </row>
    <row r="5615" spans="2:2" x14ac:dyDescent="0.3">
      <c r="B5615" s="34"/>
    </row>
    <row r="5616" spans="2:2" x14ac:dyDescent="0.3">
      <c r="B5616" s="34"/>
    </row>
    <row r="5617" spans="2:2" x14ac:dyDescent="0.3">
      <c r="B5617" s="34"/>
    </row>
    <row r="5618" spans="2:2" x14ac:dyDescent="0.3">
      <c r="B5618" s="34"/>
    </row>
    <row r="5619" spans="2:2" x14ac:dyDescent="0.3">
      <c r="B5619" s="34"/>
    </row>
    <row r="5620" spans="2:2" x14ac:dyDescent="0.3">
      <c r="B5620" s="34"/>
    </row>
    <row r="5621" spans="2:2" x14ac:dyDescent="0.3">
      <c r="B5621" s="34"/>
    </row>
    <row r="5622" spans="2:2" x14ac:dyDescent="0.3">
      <c r="B5622" s="34"/>
    </row>
    <row r="5623" spans="2:2" x14ac:dyDescent="0.3">
      <c r="B5623" s="34"/>
    </row>
    <row r="5624" spans="2:2" x14ac:dyDescent="0.3">
      <c r="B5624" s="34"/>
    </row>
    <row r="5625" spans="2:2" x14ac:dyDescent="0.3">
      <c r="B5625" s="34"/>
    </row>
    <row r="5626" spans="2:2" x14ac:dyDescent="0.3">
      <c r="B5626" s="34"/>
    </row>
    <row r="5627" spans="2:2" x14ac:dyDescent="0.3">
      <c r="B5627" s="34"/>
    </row>
    <row r="5628" spans="2:2" x14ac:dyDescent="0.3">
      <c r="B5628" s="34"/>
    </row>
    <row r="5629" spans="2:2" x14ac:dyDescent="0.3">
      <c r="B5629" s="34"/>
    </row>
    <row r="5630" spans="2:2" x14ac:dyDescent="0.3">
      <c r="B5630" s="34"/>
    </row>
    <row r="5631" spans="2:2" x14ac:dyDescent="0.3">
      <c r="B5631" s="34"/>
    </row>
    <row r="5632" spans="2:2" x14ac:dyDescent="0.3">
      <c r="B5632" s="34"/>
    </row>
    <row r="5633" spans="2:2" x14ac:dyDescent="0.3">
      <c r="B5633" s="34"/>
    </row>
    <row r="5634" spans="2:2" x14ac:dyDescent="0.3">
      <c r="B5634" s="34"/>
    </row>
    <row r="5635" spans="2:2" x14ac:dyDescent="0.3">
      <c r="B5635" s="34"/>
    </row>
    <row r="5636" spans="2:2" x14ac:dyDescent="0.3">
      <c r="B5636" s="34"/>
    </row>
    <row r="5637" spans="2:2" x14ac:dyDescent="0.3">
      <c r="B5637" s="34"/>
    </row>
    <row r="5638" spans="2:2" x14ac:dyDescent="0.3">
      <c r="B5638" s="34"/>
    </row>
    <row r="5639" spans="2:2" x14ac:dyDescent="0.3">
      <c r="B5639" s="34"/>
    </row>
    <row r="5640" spans="2:2" x14ac:dyDescent="0.3">
      <c r="B5640" s="34"/>
    </row>
    <row r="5641" spans="2:2" x14ac:dyDescent="0.3">
      <c r="B5641" s="34"/>
    </row>
    <row r="5642" spans="2:2" x14ac:dyDescent="0.3">
      <c r="B5642" s="34"/>
    </row>
    <row r="5643" spans="2:2" x14ac:dyDescent="0.3">
      <c r="B5643" s="34"/>
    </row>
    <row r="5644" spans="2:2" x14ac:dyDescent="0.3">
      <c r="B5644" s="34"/>
    </row>
    <row r="5645" spans="2:2" x14ac:dyDescent="0.3">
      <c r="B5645" s="34"/>
    </row>
    <row r="5646" spans="2:2" x14ac:dyDescent="0.3">
      <c r="B5646" s="34"/>
    </row>
    <row r="5647" spans="2:2" x14ac:dyDescent="0.3">
      <c r="B5647" s="34"/>
    </row>
    <row r="5648" spans="2:2" x14ac:dyDescent="0.3">
      <c r="B5648" s="34"/>
    </row>
    <row r="5649" spans="2:2" x14ac:dyDescent="0.3">
      <c r="B5649" s="34"/>
    </row>
    <row r="5650" spans="2:2" x14ac:dyDescent="0.3">
      <c r="B5650" s="34"/>
    </row>
    <row r="5651" spans="2:2" x14ac:dyDescent="0.3">
      <c r="B5651" s="34"/>
    </row>
    <row r="5652" spans="2:2" x14ac:dyDescent="0.3">
      <c r="B5652" s="34"/>
    </row>
    <row r="5653" spans="2:2" x14ac:dyDescent="0.3">
      <c r="B5653" s="34"/>
    </row>
    <row r="5654" spans="2:2" x14ac:dyDescent="0.3">
      <c r="B5654" s="34"/>
    </row>
    <row r="5655" spans="2:2" x14ac:dyDescent="0.3">
      <c r="B5655" s="34"/>
    </row>
    <row r="5656" spans="2:2" x14ac:dyDescent="0.3">
      <c r="B5656" s="34"/>
    </row>
    <row r="5657" spans="2:2" x14ac:dyDescent="0.3">
      <c r="B5657" s="34"/>
    </row>
    <row r="5658" spans="2:2" x14ac:dyDescent="0.3">
      <c r="B5658" s="34"/>
    </row>
    <row r="5659" spans="2:2" x14ac:dyDescent="0.3">
      <c r="B5659" s="34"/>
    </row>
    <row r="5660" spans="2:2" x14ac:dyDescent="0.3">
      <c r="B5660" s="34"/>
    </row>
    <row r="5661" spans="2:2" x14ac:dyDescent="0.3">
      <c r="B5661" s="34"/>
    </row>
    <row r="5662" spans="2:2" x14ac:dyDescent="0.3">
      <c r="B5662" s="34"/>
    </row>
    <row r="5663" spans="2:2" x14ac:dyDescent="0.3">
      <c r="B5663" s="34"/>
    </row>
    <row r="5664" spans="2:2" x14ac:dyDescent="0.3">
      <c r="B5664" s="34"/>
    </row>
    <row r="5665" spans="2:2" x14ac:dyDescent="0.3">
      <c r="B5665" s="34"/>
    </row>
    <row r="5666" spans="2:2" x14ac:dyDescent="0.3">
      <c r="B5666" s="34"/>
    </row>
    <row r="5667" spans="2:2" x14ac:dyDescent="0.3">
      <c r="B5667" s="34"/>
    </row>
    <row r="5668" spans="2:2" x14ac:dyDescent="0.3">
      <c r="B5668" s="34"/>
    </row>
    <row r="5669" spans="2:2" x14ac:dyDescent="0.3">
      <c r="B5669" s="34"/>
    </row>
    <row r="5670" spans="2:2" x14ac:dyDescent="0.3">
      <c r="B5670" s="34"/>
    </row>
    <row r="5671" spans="2:2" x14ac:dyDescent="0.3">
      <c r="B5671" s="34"/>
    </row>
    <row r="5672" spans="2:2" x14ac:dyDescent="0.3">
      <c r="B5672" s="34"/>
    </row>
    <row r="5673" spans="2:2" x14ac:dyDescent="0.3">
      <c r="B5673" s="34"/>
    </row>
    <row r="5674" spans="2:2" x14ac:dyDescent="0.3">
      <c r="B5674" s="34"/>
    </row>
    <row r="5675" spans="2:2" x14ac:dyDescent="0.3">
      <c r="B5675" s="34"/>
    </row>
    <row r="5676" spans="2:2" x14ac:dyDescent="0.3">
      <c r="B5676" s="34"/>
    </row>
    <row r="5677" spans="2:2" x14ac:dyDescent="0.3">
      <c r="B5677" s="34"/>
    </row>
    <row r="5678" spans="2:2" x14ac:dyDescent="0.3">
      <c r="B5678" s="34"/>
    </row>
    <row r="5679" spans="2:2" x14ac:dyDescent="0.3">
      <c r="B5679" s="34"/>
    </row>
    <row r="5680" spans="2:2" x14ac:dyDescent="0.3">
      <c r="B5680" s="34"/>
    </row>
    <row r="5681" spans="2:2" x14ac:dyDescent="0.3">
      <c r="B5681" s="34"/>
    </row>
    <row r="5682" spans="2:2" x14ac:dyDescent="0.3">
      <c r="B5682" s="34"/>
    </row>
    <row r="5683" spans="2:2" x14ac:dyDescent="0.3">
      <c r="B5683" s="34"/>
    </row>
    <row r="5684" spans="2:2" x14ac:dyDescent="0.3">
      <c r="B5684" s="34"/>
    </row>
    <row r="5685" spans="2:2" x14ac:dyDescent="0.3">
      <c r="B5685" s="34"/>
    </row>
    <row r="5686" spans="2:2" x14ac:dyDescent="0.3">
      <c r="B5686" s="34"/>
    </row>
    <row r="5687" spans="2:2" x14ac:dyDescent="0.3">
      <c r="B5687" s="34"/>
    </row>
    <row r="5688" spans="2:2" x14ac:dyDescent="0.3">
      <c r="B5688" s="34"/>
    </row>
    <row r="5689" spans="2:2" x14ac:dyDescent="0.3">
      <c r="B5689" s="34"/>
    </row>
    <row r="5690" spans="2:2" x14ac:dyDescent="0.3">
      <c r="B5690" s="34"/>
    </row>
    <row r="5691" spans="2:2" x14ac:dyDescent="0.3">
      <c r="B5691" s="34"/>
    </row>
    <row r="5692" spans="2:2" x14ac:dyDescent="0.3">
      <c r="B5692" s="34"/>
    </row>
    <row r="5693" spans="2:2" x14ac:dyDescent="0.3">
      <c r="B5693" s="34"/>
    </row>
    <row r="5694" spans="2:2" x14ac:dyDescent="0.3">
      <c r="B5694" s="34"/>
    </row>
    <row r="5695" spans="2:2" x14ac:dyDescent="0.3">
      <c r="B5695" s="34"/>
    </row>
    <row r="5696" spans="2:2" x14ac:dyDescent="0.3">
      <c r="B5696" s="34"/>
    </row>
    <row r="5697" spans="2:2" x14ac:dyDescent="0.3">
      <c r="B5697" s="34"/>
    </row>
    <row r="5698" spans="2:2" x14ac:dyDescent="0.3">
      <c r="B5698" s="34"/>
    </row>
    <row r="5699" spans="2:2" x14ac:dyDescent="0.3">
      <c r="B5699" s="34"/>
    </row>
    <row r="5700" spans="2:2" x14ac:dyDescent="0.3">
      <c r="B5700" s="34"/>
    </row>
    <row r="5701" spans="2:2" x14ac:dyDescent="0.3">
      <c r="B5701" s="34"/>
    </row>
    <row r="5702" spans="2:2" x14ac:dyDescent="0.3">
      <c r="B5702" s="34"/>
    </row>
    <row r="5703" spans="2:2" x14ac:dyDescent="0.3">
      <c r="B5703" s="34"/>
    </row>
    <row r="5704" spans="2:2" x14ac:dyDescent="0.3">
      <c r="B5704" s="34"/>
    </row>
    <row r="5705" spans="2:2" x14ac:dyDescent="0.3">
      <c r="B5705" s="34"/>
    </row>
    <row r="5706" spans="2:2" x14ac:dyDescent="0.3">
      <c r="B5706" s="34"/>
    </row>
    <row r="5707" spans="2:2" x14ac:dyDescent="0.3">
      <c r="B5707" s="34"/>
    </row>
    <row r="5708" spans="2:2" x14ac:dyDescent="0.3">
      <c r="B5708" s="34"/>
    </row>
    <row r="5709" spans="2:2" x14ac:dyDescent="0.3">
      <c r="B5709" s="34"/>
    </row>
    <row r="5710" spans="2:2" x14ac:dyDescent="0.3">
      <c r="B5710" s="34"/>
    </row>
    <row r="5711" spans="2:2" x14ac:dyDescent="0.3">
      <c r="B5711" s="34"/>
    </row>
    <row r="5712" spans="2:2" x14ac:dyDescent="0.3">
      <c r="B5712" s="34"/>
    </row>
    <row r="5713" spans="2:2" x14ac:dyDescent="0.3">
      <c r="B5713" s="34"/>
    </row>
    <row r="5714" spans="2:2" x14ac:dyDescent="0.3">
      <c r="B5714" s="34"/>
    </row>
    <row r="5715" spans="2:2" x14ac:dyDescent="0.3">
      <c r="B5715" s="34"/>
    </row>
    <row r="5716" spans="2:2" x14ac:dyDescent="0.3">
      <c r="B5716" s="34"/>
    </row>
    <row r="5717" spans="2:2" x14ac:dyDescent="0.3">
      <c r="B5717" s="34"/>
    </row>
    <row r="5718" spans="2:2" x14ac:dyDescent="0.3">
      <c r="B5718" s="34"/>
    </row>
    <row r="5719" spans="2:2" x14ac:dyDescent="0.3">
      <c r="B5719" s="34"/>
    </row>
    <row r="5720" spans="2:2" x14ac:dyDescent="0.3">
      <c r="B5720" s="34"/>
    </row>
    <row r="5721" spans="2:2" x14ac:dyDescent="0.3">
      <c r="B5721" s="34"/>
    </row>
    <row r="5722" spans="2:2" x14ac:dyDescent="0.3">
      <c r="B5722" s="34"/>
    </row>
    <row r="5723" spans="2:2" x14ac:dyDescent="0.3">
      <c r="B5723" s="34"/>
    </row>
    <row r="5724" spans="2:2" x14ac:dyDescent="0.3">
      <c r="B5724" s="34"/>
    </row>
    <row r="5725" spans="2:2" x14ac:dyDescent="0.3">
      <c r="B5725" s="34"/>
    </row>
    <row r="5726" spans="2:2" x14ac:dyDescent="0.3">
      <c r="B5726" s="34"/>
    </row>
    <row r="5727" spans="2:2" x14ac:dyDescent="0.3">
      <c r="B5727" s="34"/>
    </row>
    <row r="5728" spans="2:2" x14ac:dyDescent="0.3">
      <c r="B5728" s="34"/>
    </row>
    <row r="5729" spans="2:2" x14ac:dyDescent="0.3">
      <c r="B5729" s="34"/>
    </row>
    <row r="5730" spans="2:2" x14ac:dyDescent="0.3">
      <c r="B5730" s="34"/>
    </row>
    <row r="5731" spans="2:2" x14ac:dyDescent="0.3">
      <c r="B5731" s="34"/>
    </row>
    <row r="5732" spans="2:2" x14ac:dyDescent="0.3">
      <c r="B5732" s="34"/>
    </row>
    <row r="5733" spans="2:2" x14ac:dyDescent="0.3">
      <c r="B5733" s="34"/>
    </row>
    <row r="5734" spans="2:2" x14ac:dyDescent="0.3">
      <c r="B5734" s="34"/>
    </row>
    <row r="5735" spans="2:2" x14ac:dyDescent="0.3">
      <c r="B5735" s="34"/>
    </row>
    <row r="5736" spans="2:2" x14ac:dyDescent="0.3">
      <c r="B5736" s="34"/>
    </row>
    <row r="5737" spans="2:2" x14ac:dyDescent="0.3">
      <c r="B5737" s="34"/>
    </row>
    <row r="5738" spans="2:2" x14ac:dyDescent="0.3">
      <c r="B5738" s="34"/>
    </row>
    <row r="5739" spans="2:2" x14ac:dyDescent="0.3">
      <c r="B5739" s="34"/>
    </row>
    <row r="5740" spans="2:2" x14ac:dyDescent="0.3">
      <c r="B5740" s="34"/>
    </row>
    <row r="5741" spans="2:2" x14ac:dyDescent="0.3">
      <c r="B5741" s="34"/>
    </row>
    <row r="5742" spans="2:2" x14ac:dyDescent="0.3">
      <c r="B5742" s="34"/>
    </row>
    <row r="5743" spans="2:2" x14ac:dyDescent="0.3">
      <c r="B5743" s="34"/>
    </row>
    <row r="5744" spans="2:2" x14ac:dyDescent="0.3">
      <c r="B5744" s="34"/>
    </row>
    <row r="5745" spans="2:2" x14ac:dyDescent="0.3">
      <c r="B5745" s="34"/>
    </row>
    <row r="5746" spans="2:2" x14ac:dyDescent="0.3">
      <c r="B5746" s="34"/>
    </row>
    <row r="5747" spans="2:2" x14ac:dyDescent="0.3">
      <c r="B5747" s="34"/>
    </row>
    <row r="5748" spans="2:2" x14ac:dyDescent="0.3">
      <c r="B5748" s="34"/>
    </row>
    <row r="5749" spans="2:2" x14ac:dyDescent="0.3">
      <c r="B5749" s="34"/>
    </row>
    <row r="5750" spans="2:2" x14ac:dyDescent="0.3">
      <c r="B5750" s="34"/>
    </row>
    <row r="5751" spans="2:2" x14ac:dyDescent="0.3">
      <c r="B5751" s="34"/>
    </row>
    <row r="5752" spans="2:2" x14ac:dyDescent="0.3">
      <c r="B5752" s="34"/>
    </row>
    <row r="5753" spans="2:2" x14ac:dyDescent="0.3">
      <c r="B5753" s="34"/>
    </row>
    <row r="5754" spans="2:2" x14ac:dyDescent="0.3">
      <c r="B5754" s="34"/>
    </row>
    <row r="5755" spans="2:2" x14ac:dyDescent="0.3">
      <c r="B5755" s="34"/>
    </row>
    <row r="5756" spans="2:2" x14ac:dyDescent="0.3">
      <c r="B5756" s="34"/>
    </row>
    <row r="5757" spans="2:2" x14ac:dyDescent="0.3">
      <c r="B5757" s="34"/>
    </row>
    <row r="5758" spans="2:2" x14ac:dyDescent="0.3">
      <c r="B5758" s="34"/>
    </row>
    <row r="5759" spans="2:2" x14ac:dyDescent="0.3">
      <c r="B5759" s="34"/>
    </row>
    <row r="5760" spans="2:2" x14ac:dyDescent="0.3">
      <c r="B5760" s="34"/>
    </row>
    <row r="5761" spans="2:2" x14ac:dyDescent="0.3">
      <c r="B5761" s="34"/>
    </row>
    <row r="5762" spans="2:2" x14ac:dyDescent="0.3">
      <c r="B5762" s="34"/>
    </row>
    <row r="5763" spans="2:2" x14ac:dyDescent="0.3">
      <c r="B5763" s="34"/>
    </row>
    <row r="5764" spans="2:2" x14ac:dyDescent="0.3">
      <c r="B5764" s="34"/>
    </row>
    <row r="5765" spans="2:2" x14ac:dyDescent="0.3">
      <c r="B5765" s="34"/>
    </row>
    <row r="5766" spans="2:2" x14ac:dyDescent="0.3">
      <c r="B5766" s="34"/>
    </row>
    <row r="5767" spans="2:2" x14ac:dyDescent="0.3">
      <c r="B5767" s="34"/>
    </row>
    <row r="5768" spans="2:2" x14ac:dyDescent="0.3">
      <c r="B5768" s="34"/>
    </row>
    <row r="5769" spans="2:2" x14ac:dyDescent="0.3">
      <c r="B5769" s="34"/>
    </row>
    <row r="5770" spans="2:2" x14ac:dyDescent="0.3">
      <c r="B5770" s="34"/>
    </row>
    <row r="5771" spans="2:2" x14ac:dyDescent="0.3">
      <c r="B5771" s="34"/>
    </row>
    <row r="5772" spans="2:2" x14ac:dyDescent="0.3">
      <c r="B5772" s="34"/>
    </row>
    <row r="5773" spans="2:2" x14ac:dyDescent="0.3">
      <c r="B5773" s="34"/>
    </row>
    <row r="5774" spans="2:2" x14ac:dyDescent="0.3">
      <c r="B5774" s="34"/>
    </row>
    <row r="5775" spans="2:2" x14ac:dyDescent="0.3">
      <c r="B5775" s="34"/>
    </row>
    <row r="5776" spans="2:2" x14ac:dyDescent="0.3">
      <c r="B5776" s="34"/>
    </row>
    <row r="5777" spans="2:2" x14ac:dyDescent="0.3">
      <c r="B5777" s="34"/>
    </row>
    <row r="5778" spans="2:2" x14ac:dyDescent="0.3">
      <c r="B5778" s="34"/>
    </row>
    <row r="5779" spans="2:2" x14ac:dyDescent="0.3">
      <c r="B5779" s="34"/>
    </row>
    <row r="5780" spans="2:2" x14ac:dyDescent="0.3">
      <c r="B5780" s="34"/>
    </row>
    <row r="5781" spans="2:2" x14ac:dyDescent="0.3">
      <c r="B5781" s="34"/>
    </row>
    <row r="5782" spans="2:2" x14ac:dyDescent="0.3">
      <c r="B5782" s="34"/>
    </row>
    <row r="5783" spans="2:2" x14ac:dyDescent="0.3">
      <c r="B5783" s="34"/>
    </row>
    <row r="5784" spans="2:2" x14ac:dyDescent="0.3">
      <c r="B5784" s="34"/>
    </row>
    <row r="5785" spans="2:2" x14ac:dyDescent="0.3">
      <c r="B5785" s="34"/>
    </row>
    <row r="5786" spans="2:2" x14ac:dyDescent="0.3">
      <c r="B5786" s="34"/>
    </row>
    <row r="5787" spans="2:2" x14ac:dyDescent="0.3">
      <c r="B5787" s="34"/>
    </row>
    <row r="5788" spans="2:2" x14ac:dyDescent="0.3">
      <c r="B5788" s="34"/>
    </row>
    <row r="5789" spans="2:2" x14ac:dyDescent="0.3">
      <c r="B5789" s="34"/>
    </row>
    <row r="5790" spans="2:2" x14ac:dyDescent="0.3">
      <c r="B5790" s="34"/>
    </row>
    <row r="5791" spans="2:2" x14ac:dyDescent="0.3">
      <c r="B5791" s="34"/>
    </row>
    <row r="5792" spans="2:2" x14ac:dyDescent="0.3">
      <c r="B5792" s="34"/>
    </row>
    <row r="5793" spans="2:2" x14ac:dyDescent="0.3">
      <c r="B5793" s="34"/>
    </row>
    <row r="5794" spans="2:2" x14ac:dyDescent="0.3">
      <c r="B5794" s="34"/>
    </row>
    <row r="5795" spans="2:2" x14ac:dyDescent="0.3">
      <c r="B5795" s="34"/>
    </row>
    <row r="5796" spans="2:2" x14ac:dyDescent="0.3">
      <c r="B5796" s="34"/>
    </row>
    <row r="5797" spans="2:2" x14ac:dyDescent="0.3">
      <c r="B5797" s="34"/>
    </row>
    <row r="5798" spans="2:2" x14ac:dyDescent="0.3">
      <c r="B5798" s="34"/>
    </row>
    <row r="5799" spans="2:2" x14ac:dyDescent="0.3">
      <c r="B5799" s="34"/>
    </row>
    <row r="5800" spans="2:2" x14ac:dyDescent="0.3">
      <c r="B5800" s="34"/>
    </row>
    <row r="5801" spans="2:2" x14ac:dyDescent="0.3">
      <c r="B5801" s="34"/>
    </row>
    <row r="5802" spans="2:2" x14ac:dyDescent="0.3">
      <c r="B5802" s="34"/>
    </row>
    <row r="5803" spans="2:2" x14ac:dyDescent="0.3">
      <c r="B5803" s="34"/>
    </row>
    <row r="5804" spans="2:2" x14ac:dyDescent="0.3">
      <c r="B5804" s="34"/>
    </row>
    <row r="5805" spans="2:2" x14ac:dyDescent="0.3">
      <c r="B5805" s="34"/>
    </row>
    <row r="5806" spans="2:2" x14ac:dyDescent="0.3">
      <c r="B5806" s="34"/>
    </row>
    <row r="5807" spans="2:2" x14ac:dyDescent="0.3">
      <c r="B5807" s="34"/>
    </row>
    <row r="5808" spans="2:2" x14ac:dyDescent="0.3">
      <c r="B5808" s="34"/>
    </row>
    <row r="5809" spans="2:2" x14ac:dyDescent="0.3">
      <c r="B5809" s="34"/>
    </row>
    <row r="5810" spans="2:2" x14ac:dyDescent="0.3">
      <c r="B5810" s="34"/>
    </row>
    <row r="5811" spans="2:2" x14ac:dyDescent="0.3">
      <c r="B5811" s="34"/>
    </row>
    <row r="5812" spans="2:2" x14ac:dyDescent="0.3">
      <c r="B5812" s="34"/>
    </row>
    <row r="5813" spans="2:2" x14ac:dyDescent="0.3">
      <c r="B5813" s="34"/>
    </row>
    <row r="5814" spans="2:2" x14ac:dyDescent="0.3">
      <c r="B5814" s="34"/>
    </row>
    <row r="5815" spans="2:2" x14ac:dyDescent="0.3">
      <c r="B5815" s="34"/>
    </row>
    <row r="5816" spans="2:2" x14ac:dyDescent="0.3">
      <c r="B5816" s="34"/>
    </row>
    <row r="5817" spans="2:2" x14ac:dyDescent="0.3">
      <c r="B5817" s="34"/>
    </row>
    <row r="5818" spans="2:2" x14ac:dyDescent="0.3">
      <c r="B5818" s="34"/>
    </row>
    <row r="5819" spans="2:2" x14ac:dyDescent="0.3">
      <c r="B5819" s="34"/>
    </row>
    <row r="5820" spans="2:2" x14ac:dyDescent="0.3">
      <c r="B5820" s="34"/>
    </row>
    <row r="5821" spans="2:2" x14ac:dyDescent="0.3">
      <c r="B5821" s="34"/>
    </row>
    <row r="5822" spans="2:2" x14ac:dyDescent="0.3">
      <c r="B5822" s="34"/>
    </row>
    <row r="5823" spans="2:2" x14ac:dyDescent="0.3">
      <c r="B5823" s="34"/>
    </row>
    <row r="5824" spans="2:2" x14ac:dyDescent="0.3">
      <c r="B5824" s="34"/>
    </row>
    <row r="5825" spans="2:2" x14ac:dyDescent="0.3">
      <c r="B5825" s="34"/>
    </row>
    <row r="5826" spans="2:2" x14ac:dyDescent="0.3">
      <c r="B5826" s="34"/>
    </row>
    <row r="5827" spans="2:2" x14ac:dyDescent="0.3">
      <c r="B5827" s="34"/>
    </row>
    <row r="5828" spans="2:2" x14ac:dyDescent="0.3">
      <c r="B5828" s="34"/>
    </row>
    <row r="5829" spans="2:2" x14ac:dyDescent="0.3">
      <c r="B5829" s="34"/>
    </row>
    <row r="5830" spans="2:2" x14ac:dyDescent="0.3">
      <c r="B5830" s="34"/>
    </row>
    <row r="5831" spans="2:2" x14ac:dyDescent="0.3">
      <c r="B5831" s="34"/>
    </row>
    <row r="5832" spans="2:2" x14ac:dyDescent="0.3">
      <c r="B5832" s="34"/>
    </row>
    <row r="5833" spans="2:2" x14ac:dyDescent="0.3">
      <c r="B5833" s="34"/>
    </row>
    <row r="5834" spans="2:2" x14ac:dyDescent="0.3">
      <c r="B5834" s="34"/>
    </row>
    <row r="5835" spans="2:2" x14ac:dyDescent="0.3">
      <c r="B5835" s="34"/>
    </row>
    <row r="5836" spans="2:2" x14ac:dyDescent="0.3">
      <c r="B5836" s="34"/>
    </row>
    <row r="5837" spans="2:2" x14ac:dyDescent="0.3">
      <c r="B5837" s="34"/>
    </row>
    <row r="5838" spans="2:2" x14ac:dyDescent="0.3">
      <c r="B5838" s="34"/>
    </row>
    <row r="5839" spans="2:2" x14ac:dyDescent="0.3">
      <c r="B5839" s="34"/>
    </row>
    <row r="5840" spans="2:2" x14ac:dyDescent="0.3">
      <c r="B5840" s="34"/>
    </row>
    <row r="5841" spans="2:2" x14ac:dyDescent="0.3">
      <c r="B5841" s="34"/>
    </row>
    <row r="5842" spans="2:2" x14ac:dyDescent="0.3">
      <c r="B5842" s="34"/>
    </row>
    <row r="5843" spans="2:2" x14ac:dyDescent="0.3">
      <c r="B5843" s="34"/>
    </row>
    <row r="5844" spans="2:2" x14ac:dyDescent="0.3">
      <c r="B5844" s="34"/>
    </row>
    <row r="5845" spans="2:2" x14ac:dyDescent="0.3">
      <c r="B5845" s="34"/>
    </row>
    <row r="5846" spans="2:2" x14ac:dyDescent="0.3">
      <c r="B5846" s="34"/>
    </row>
    <row r="5847" spans="2:2" x14ac:dyDescent="0.3">
      <c r="B5847" s="34"/>
    </row>
    <row r="5848" spans="2:2" x14ac:dyDescent="0.3">
      <c r="B5848" s="34"/>
    </row>
    <row r="5849" spans="2:2" x14ac:dyDescent="0.3">
      <c r="B5849" s="34"/>
    </row>
    <row r="5850" spans="2:2" x14ac:dyDescent="0.3">
      <c r="B5850" s="34"/>
    </row>
    <row r="5851" spans="2:2" x14ac:dyDescent="0.3">
      <c r="B5851" s="34"/>
    </row>
    <row r="5852" spans="2:2" x14ac:dyDescent="0.3">
      <c r="B5852" s="34"/>
    </row>
    <row r="5853" spans="2:2" x14ac:dyDescent="0.3">
      <c r="B5853" s="34"/>
    </row>
    <row r="5854" spans="2:2" x14ac:dyDescent="0.3">
      <c r="B5854" s="34"/>
    </row>
    <row r="5855" spans="2:2" x14ac:dyDescent="0.3">
      <c r="B5855" s="34"/>
    </row>
    <row r="5856" spans="2:2" x14ac:dyDescent="0.3">
      <c r="B5856" s="34"/>
    </row>
    <row r="5857" spans="2:2" x14ac:dyDescent="0.3">
      <c r="B5857" s="34"/>
    </row>
    <row r="5858" spans="2:2" x14ac:dyDescent="0.3">
      <c r="B5858" s="34"/>
    </row>
    <row r="5859" spans="2:2" x14ac:dyDescent="0.3">
      <c r="B5859" s="34"/>
    </row>
    <row r="5860" spans="2:2" x14ac:dyDescent="0.3">
      <c r="B5860" s="34"/>
    </row>
    <row r="5861" spans="2:2" x14ac:dyDescent="0.3">
      <c r="B5861" s="34"/>
    </row>
    <row r="5862" spans="2:2" x14ac:dyDescent="0.3">
      <c r="B5862" s="34"/>
    </row>
    <row r="5863" spans="2:2" x14ac:dyDescent="0.3">
      <c r="B5863" s="34"/>
    </row>
    <row r="5864" spans="2:2" x14ac:dyDescent="0.3">
      <c r="B5864" s="34"/>
    </row>
    <row r="5865" spans="2:2" x14ac:dyDescent="0.3">
      <c r="B5865" s="34"/>
    </row>
    <row r="5866" spans="2:2" x14ac:dyDescent="0.3">
      <c r="B5866" s="34"/>
    </row>
    <row r="5867" spans="2:2" x14ac:dyDescent="0.3">
      <c r="B5867" s="34"/>
    </row>
    <row r="5868" spans="2:2" x14ac:dyDescent="0.3">
      <c r="B5868" s="34"/>
    </row>
    <row r="5869" spans="2:2" x14ac:dyDescent="0.3">
      <c r="B5869" s="34"/>
    </row>
    <row r="5870" spans="2:2" x14ac:dyDescent="0.3">
      <c r="B5870" s="34"/>
    </row>
    <row r="5871" spans="2:2" x14ac:dyDescent="0.3">
      <c r="B5871" s="34"/>
    </row>
    <row r="5872" spans="2:2" x14ac:dyDescent="0.3">
      <c r="B5872" s="34"/>
    </row>
    <row r="5873" spans="2:2" x14ac:dyDescent="0.3">
      <c r="B5873" s="34"/>
    </row>
    <row r="5874" spans="2:2" x14ac:dyDescent="0.3">
      <c r="B5874" s="34"/>
    </row>
    <row r="5875" spans="2:2" x14ac:dyDescent="0.3">
      <c r="B5875" s="34"/>
    </row>
    <row r="5876" spans="2:2" x14ac:dyDescent="0.3">
      <c r="B5876" s="34"/>
    </row>
    <row r="5877" spans="2:2" x14ac:dyDescent="0.3">
      <c r="B5877" s="34"/>
    </row>
    <row r="5878" spans="2:2" x14ac:dyDescent="0.3">
      <c r="B5878" s="34"/>
    </row>
    <row r="5879" spans="2:2" x14ac:dyDescent="0.3">
      <c r="B5879" s="34"/>
    </row>
    <row r="5880" spans="2:2" x14ac:dyDescent="0.3">
      <c r="B5880" s="34"/>
    </row>
    <row r="5881" spans="2:2" x14ac:dyDescent="0.3">
      <c r="B5881" s="34"/>
    </row>
    <row r="5882" spans="2:2" x14ac:dyDescent="0.3">
      <c r="B5882" s="34"/>
    </row>
    <row r="5883" spans="2:2" x14ac:dyDescent="0.3">
      <c r="B5883" s="34"/>
    </row>
    <row r="5884" spans="2:2" x14ac:dyDescent="0.3">
      <c r="B5884" s="34"/>
    </row>
    <row r="5885" spans="2:2" x14ac:dyDescent="0.3">
      <c r="B5885" s="34"/>
    </row>
    <row r="5886" spans="2:2" x14ac:dyDescent="0.3">
      <c r="B5886" s="34"/>
    </row>
    <row r="5887" spans="2:2" x14ac:dyDescent="0.3">
      <c r="B5887" s="34"/>
    </row>
    <row r="5888" spans="2:2" x14ac:dyDescent="0.3">
      <c r="B5888" s="34"/>
    </row>
    <row r="5889" spans="2:2" x14ac:dyDescent="0.3">
      <c r="B5889" s="34"/>
    </row>
    <row r="5890" spans="2:2" x14ac:dyDescent="0.3">
      <c r="B5890" s="34"/>
    </row>
    <row r="5891" spans="2:2" x14ac:dyDescent="0.3">
      <c r="B5891" s="34"/>
    </row>
    <row r="5892" spans="2:2" x14ac:dyDescent="0.3">
      <c r="B5892" s="34"/>
    </row>
    <row r="5893" spans="2:2" x14ac:dyDescent="0.3">
      <c r="B5893" s="34"/>
    </row>
    <row r="5894" spans="2:2" x14ac:dyDescent="0.3">
      <c r="B5894" s="34"/>
    </row>
    <row r="5895" spans="2:2" x14ac:dyDescent="0.3">
      <c r="B5895" s="34"/>
    </row>
    <row r="5896" spans="2:2" x14ac:dyDescent="0.3">
      <c r="B5896" s="34"/>
    </row>
    <row r="5897" spans="2:2" x14ac:dyDescent="0.3">
      <c r="B5897" s="34"/>
    </row>
    <row r="5898" spans="2:2" x14ac:dyDescent="0.3">
      <c r="B5898" s="34"/>
    </row>
    <row r="5899" spans="2:2" x14ac:dyDescent="0.3">
      <c r="B5899" s="34"/>
    </row>
    <row r="5900" spans="2:2" x14ac:dyDescent="0.3">
      <c r="B5900" s="34"/>
    </row>
    <row r="5901" spans="2:2" x14ac:dyDescent="0.3">
      <c r="B5901" s="34"/>
    </row>
    <row r="5902" spans="2:2" x14ac:dyDescent="0.3">
      <c r="B5902" s="34"/>
    </row>
    <row r="5903" spans="2:2" x14ac:dyDescent="0.3">
      <c r="B5903" s="34"/>
    </row>
    <row r="5904" spans="2:2" x14ac:dyDescent="0.3">
      <c r="B5904" s="34"/>
    </row>
    <row r="5905" spans="2:2" x14ac:dyDescent="0.3">
      <c r="B5905" s="34"/>
    </row>
    <row r="5906" spans="2:2" x14ac:dyDescent="0.3">
      <c r="B5906" s="34"/>
    </row>
    <row r="5907" spans="2:2" x14ac:dyDescent="0.3">
      <c r="B5907" s="34"/>
    </row>
    <row r="5908" spans="2:2" x14ac:dyDescent="0.3">
      <c r="B5908" s="34"/>
    </row>
    <row r="5909" spans="2:2" x14ac:dyDescent="0.3">
      <c r="B5909" s="34"/>
    </row>
    <row r="5910" spans="2:2" x14ac:dyDescent="0.3">
      <c r="B5910" s="34"/>
    </row>
    <row r="5911" spans="2:2" x14ac:dyDescent="0.3">
      <c r="B5911" s="34"/>
    </row>
    <row r="5912" spans="2:2" x14ac:dyDescent="0.3">
      <c r="B5912" s="34"/>
    </row>
    <row r="5913" spans="2:2" x14ac:dyDescent="0.3">
      <c r="B5913" s="34"/>
    </row>
    <row r="5914" spans="2:2" x14ac:dyDescent="0.3">
      <c r="B5914" s="34"/>
    </row>
    <row r="5915" spans="2:2" x14ac:dyDescent="0.3">
      <c r="B5915" s="34"/>
    </row>
    <row r="5916" spans="2:2" x14ac:dyDescent="0.3">
      <c r="B5916" s="34"/>
    </row>
    <row r="5917" spans="2:2" x14ac:dyDescent="0.3">
      <c r="B5917" s="34"/>
    </row>
    <row r="5918" spans="2:2" x14ac:dyDescent="0.3">
      <c r="B5918" s="34"/>
    </row>
    <row r="5919" spans="2:2" x14ac:dyDescent="0.3">
      <c r="B5919" s="34"/>
    </row>
    <row r="5920" spans="2:2" x14ac:dyDescent="0.3">
      <c r="B5920" s="34"/>
    </row>
    <row r="5921" spans="2:2" x14ac:dyDescent="0.3">
      <c r="B5921" s="34"/>
    </row>
    <row r="5922" spans="2:2" x14ac:dyDescent="0.3">
      <c r="B5922" s="34"/>
    </row>
    <row r="5923" spans="2:2" x14ac:dyDescent="0.3">
      <c r="B5923" s="34"/>
    </row>
    <row r="5924" spans="2:2" x14ac:dyDescent="0.3">
      <c r="B5924" s="34"/>
    </row>
    <row r="5925" spans="2:2" x14ac:dyDescent="0.3">
      <c r="B5925" s="34"/>
    </row>
    <row r="5926" spans="2:2" x14ac:dyDescent="0.3">
      <c r="B5926" s="34"/>
    </row>
    <row r="5927" spans="2:2" x14ac:dyDescent="0.3">
      <c r="B5927" s="34"/>
    </row>
    <row r="5928" spans="2:2" x14ac:dyDescent="0.3">
      <c r="B5928" s="34"/>
    </row>
    <row r="5929" spans="2:2" x14ac:dyDescent="0.3">
      <c r="B5929" s="34"/>
    </row>
    <row r="5930" spans="2:2" x14ac:dyDescent="0.3">
      <c r="B5930" s="34"/>
    </row>
    <row r="5931" spans="2:2" x14ac:dyDescent="0.3">
      <c r="B5931" s="34"/>
    </row>
    <row r="5932" spans="2:2" x14ac:dyDescent="0.3">
      <c r="B5932" s="34"/>
    </row>
    <row r="5933" spans="2:2" x14ac:dyDescent="0.3">
      <c r="B5933" s="34"/>
    </row>
    <row r="5934" spans="2:2" x14ac:dyDescent="0.3">
      <c r="B5934" s="34"/>
    </row>
    <row r="5935" spans="2:2" x14ac:dyDescent="0.3">
      <c r="B5935" s="34"/>
    </row>
    <row r="5936" spans="2:2" x14ac:dyDescent="0.3">
      <c r="B5936" s="34"/>
    </row>
    <row r="5937" spans="2:2" x14ac:dyDescent="0.3">
      <c r="B5937" s="34"/>
    </row>
    <row r="5938" spans="2:2" x14ac:dyDescent="0.3">
      <c r="B5938" s="34"/>
    </row>
    <row r="5939" spans="2:2" x14ac:dyDescent="0.3">
      <c r="B5939" s="34"/>
    </row>
    <row r="5940" spans="2:2" x14ac:dyDescent="0.3">
      <c r="B5940" s="34"/>
    </row>
    <row r="5941" spans="2:2" x14ac:dyDescent="0.3">
      <c r="B5941" s="34"/>
    </row>
    <row r="5942" spans="2:2" x14ac:dyDescent="0.3">
      <c r="B5942" s="34"/>
    </row>
    <row r="5943" spans="2:2" x14ac:dyDescent="0.3">
      <c r="B5943" s="34"/>
    </row>
    <row r="5944" spans="2:2" x14ac:dyDescent="0.3">
      <c r="B5944" s="34"/>
    </row>
    <row r="5945" spans="2:2" x14ac:dyDescent="0.3">
      <c r="B5945" s="34"/>
    </row>
    <row r="5946" spans="2:2" x14ac:dyDescent="0.3">
      <c r="B5946" s="34"/>
    </row>
    <row r="5947" spans="2:2" x14ac:dyDescent="0.3">
      <c r="B5947" s="34"/>
    </row>
    <row r="5948" spans="2:2" x14ac:dyDescent="0.3">
      <c r="B5948" s="34"/>
    </row>
    <row r="5949" spans="2:2" x14ac:dyDescent="0.3">
      <c r="B5949" s="34"/>
    </row>
    <row r="5950" spans="2:2" x14ac:dyDescent="0.3">
      <c r="B5950" s="34"/>
    </row>
    <row r="5951" spans="2:2" x14ac:dyDescent="0.3">
      <c r="B5951" s="34"/>
    </row>
    <row r="5952" spans="2:2" x14ac:dyDescent="0.3">
      <c r="B5952" s="34"/>
    </row>
    <row r="5953" spans="2:2" x14ac:dyDescent="0.3">
      <c r="B5953" s="34"/>
    </row>
    <row r="5954" spans="2:2" x14ac:dyDescent="0.3">
      <c r="B5954" s="34"/>
    </row>
    <row r="5955" spans="2:2" x14ac:dyDescent="0.3">
      <c r="B5955" s="34"/>
    </row>
    <row r="5956" spans="2:2" x14ac:dyDescent="0.3">
      <c r="B5956" s="34"/>
    </row>
    <row r="5957" spans="2:2" x14ac:dyDescent="0.3">
      <c r="B5957" s="34"/>
    </row>
    <row r="5958" spans="2:2" x14ac:dyDescent="0.3">
      <c r="B5958" s="34"/>
    </row>
    <row r="5959" spans="2:2" x14ac:dyDescent="0.3">
      <c r="B5959" s="34"/>
    </row>
    <row r="5960" spans="2:2" x14ac:dyDescent="0.3">
      <c r="B5960" s="34"/>
    </row>
    <row r="5961" spans="2:2" x14ac:dyDescent="0.3">
      <c r="B5961" s="34"/>
    </row>
    <row r="5962" spans="2:2" x14ac:dyDescent="0.3">
      <c r="B5962" s="34"/>
    </row>
    <row r="5963" spans="2:2" x14ac:dyDescent="0.3">
      <c r="B5963" s="34"/>
    </row>
    <row r="5964" spans="2:2" x14ac:dyDescent="0.3">
      <c r="B5964" s="34"/>
    </row>
    <row r="5965" spans="2:2" x14ac:dyDescent="0.3">
      <c r="B5965" s="34"/>
    </row>
    <row r="5966" spans="2:2" x14ac:dyDescent="0.3">
      <c r="B5966" s="34"/>
    </row>
    <row r="5967" spans="2:2" x14ac:dyDescent="0.3">
      <c r="B5967" s="34"/>
    </row>
    <row r="5968" spans="2:2" x14ac:dyDescent="0.3">
      <c r="B5968" s="34"/>
    </row>
    <row r="5969" spans="2:2" x14ac:dyDescent="0.3">
      <c r="B5969" s="34"/>
    </row>
    <row r="5970" spans="2:2" x14ac:dyDescent="0.3">
      <c r="B5970" s="34"/>
    </row>
    <row r="5971" spans="2:2" x14ac:dyDescent="0.3">
      <c r="B5971" s="34"/>
    </row>
    <row r="5972" spans="2:2" x14ac:dyDescent="0.3">
      <c r="B5972" s="34"/>
    </row>
    <row r="5973" spans="2:2" x14ac:dyDescent="0.3">
      <c r="B5973" s="34"/>
    </row>
    <row r="5974" spans="2:2" x14ac:dyDescent="0.3">
      <c r="B5974" s="34"/>
    </row>
    <row r="5975" spans="2:2" x14ac:dyDescent="0.3">
      <c r="B5975" s="34"/>
    </row>
    <row r="5976" spans="2:2" x14ac:dyDescent="0.3">
      <c r="B5976" s="34"/>
    </row>
    <row r="5977" spans="2:2" x14ac:dyDescent="0.3">
      <c r="B5977" s="34"/>
    </row>
    <row r="5978" spans="2:2" x14ac:dyDescent="0.3">
      <c r="B5978" s="34"/>
    </row>
    <row r="5979" spans="2:2" x14ac:dyDescent="0.3">
      <c r="B5979" s="34"/>
    </row>
    <row r="5980" spans="2:2" x14ac:dyDescent="0.3">
      <c r="B5980" s="34"/>
    </row>
    <row r="5981" spans="2:2" x14ac:dyDescent="0.3">
      <c r="B5981" s="34"/>
    </row>
    <row r="5982" spans="2:2" x14ac:dyDescent="0.3">
      <c r="B5982" s="34"/>
    </row>
    <row r="5983" spans="2:2" x14ac:dyDescent="0.3">
      <c r="B5983" s="34"/>
    </row>
    <row r="5984" spans="2:2" x14ac:dyDescent="0.3">
      <c r="B5984" s="34"/>
    </row>
    <row r="5985" spans="2:2" x14ac:dyDescent="0.3">
      <c r="B5985" s="34"/>
    </row>
    <row r="5986" spans="2:2" x14ac:dyDescent="0.3">
      <c r="B5986" s="34"/>
    </row>
    <row r="5987" spans="2:2" x14ac:dyDescent="0.3">
      <c r="B5987" s="34"/>
    </row>
    <row r="5988" spans="2:2" x14ac:dyDescent="0.3">
      <c r="B5988" s="34"/>
    </row>
    <row r="5989" spans="2:2" x14ac:dyDescent="0.3">
      <c r="B5989" s="34"/>
    </row>
    <row r="5990" spans="2:2" x14ac:dyDescent="0.3">
      <c r="B5990" s="34"/>
    </row>
    <row r="5991" spans="2:2" x14ac:dyDescent="0.3">
      <c r="B5991" s="34"/>
    </row>
    <row r="5992" spans="2:2" x14ac:dyDescent="0.3">
      <c r="B5992" s="34"/>
    </row>
    <row r="5993" spans="2:2" x14ac:dyDescent="0.3">
      <c r="B5993" s="34"/>
    </row>
    <row r="5994" spans="2:2" x14ac:dyDescent="0.3">
      <c r="B5994" s="34"/>
    </row>
    <row r="5995" spans="2:2" x14ac:dyDescent="0.3">
      <c r="B5995" s="34"/>
    </row>
    <row r="5996" spans="2:2" x14ac:dyDescent="0.3">
      <c r="B5996" s="34"/>
    </row>
    <row r="5997" spans="2:2" x14ac:dyDescent="0.3">
      <c r="B5997" s="34"/>
    </row>
    <row r="5998" spans="2:2" x14ac:dyDescent="0.3">
      <c r="B5998" s="34"/>
    </row>
    <row r="5999" spans="2:2" x14ac:dyDescent="0.3">
      <c r="B5999" s="34"/>
    </row>
    <row r="6000" spans="2:2" x14ac:dyDescent="0.3">
      <c r="B6000" s="34"/>
    </row>
    <row r="6001" spans="2:2" x14ac:dyDescent="0.3">
      <c r="B6001" s="34"/>
    </row>
    <row r="6002" spans="2:2" x14ac:dyDescent="0.3">
      <c r="B6002" s="34"/>
    </row>
    <row r="6003" spans="2:2" x14ac:dyDescent="0.3">
      <c r="B6003" s="34"/>
    </row>
    <row r="6004" spans="2:2" x14ac:dyDescent="0.3">
      <c r="B6004" s="34"/>
    </row>
    <row r="6005" spans="2:2" x14ac:dyDescent="0.3">
      <c r="B6005" s="34"/>
    </row>
    <row r="6006" spans="2:2" x14ac:dyDescent="0.3">
      <c r="B6006" s="34"/>
    </row>
    <row r="6007" spans="2:2" x14ac:dyDescent="0.3">
      <c r="B6007" s="34"/>
    </row>
    <row r="6008" spans="2:2" x14ac:dyDescent="0.3">
      <c r="B6008" s="34"/>
    </row>
    <row r="6009" spans="2:2" x14ac:dyDescent="0.3">
      <c r="B6009" s="34"/>
    </row>
    <row r="6010" spans="2:2" x14ac:dyDescent="0.3">
      <c r="B6010" s="34"/>
    </row>
    <row r="6011" spans="2:2" x14ac:dyDescent="0.3">
      <c r="B6011" s="34"/>
    </row>
    <row r="6012" spans="2:2" x14ac:dyDescent="0.3">
      <c r="B6012" s="34"/>
    </row>
    <row r="6013" spans="2:2" x14ac:dyDescent="0.3">
      <c r="B6013" s="34"/>
    </row>
    <row r="6014" spans="2:2" x14ac:dyDescent="0.3">
      <c r="B6014" s="34"/>
    </row>
    <row r="6015" spans="2:2" x14ac:dyDescent="0.3">
      <c r="B6015" s="34"/>
    </row>
    <row r="6016" spans="2:2" x14ac:dyDescent="0.3">
      <c r="B6016" s="34"/>
    </row>
    <row r="6017" spans="2:2" x14ac:dyDescent="0.3">
      <c r="B6017" s="34"/>
    </row>
    <row r="6018" spans="2:2" x14ac:dyDescent="0.3">
      <c r="B6018" s="34"/>
    </row>
    <row r="6019" spans="2:2" x14ac:dyDescent="0.3">
      <c r="B6019" s="34"/>
    </row>
    <row r="6020" spans="2:2" x14ac:dyDescent="0.3">
      <c r="B6020" s="34"/>
    </row>
    <row r="6021" spans="2:2" x14ac:dyDescent="0.3">
      <c r="B6021" s="34"/>
    </row>
    <row r="6022" spans="2:2" x14ac:dyDescent="0.3">
      <c r="B6022" s="34"/>
    </row>
    <row r="6023" spans="2:2" x14ac:dyDescent="0.3">
      <c r="B6023" s="34"/>
    </row>
    <row r="6024" spans="2:2" x14ac:dyDescent="0.3">
      <c r="B6024" s="34"/>
    </row>
    <row r="6025" spans="2:2" x14ac:dyDescent="0.3">
      <c r="B6025" s="34"/>
    </row>
    <row r="6026" spans="2:2" x14ac:dyDescent="0.3">
      <c r="B6026" s="34"/>
    </row>
    <row r="6027" spans="2:2" x14ac:dyDescent="0.3">
      <c r="B6027" s="34"/>
    </row>
    <row r="6028" spans="2:2" x14ac:dyDescent="0.3">
      <c r="B6028" s="34"/>
    </row>
    <row r="6029" spans="2:2" x14ac:dyDescent="0.3">
      <c r="B6029" s="34"/>
    </row>
    <row r="6030" spans="2:2" x14ac:dyDescent="0.3">
      <c r="B6030" s="34"/>
    </row>
    <row r="6031" spans="2:2" x14ac:dyDescent="0.3">
      <c r="B6031" s="34"/>
    </row>
    <row r="6032" spans="2:2" x14ac:dyDescent="0.3">
      <c r="B6032" s="34"/>
    </row>
    <row r="6033" spans="2:2" x14ac:dyDescent="0.3">
      <c r="B6033" s="34"/>
    </row>
    <row r="6034" spans="2:2" x14ac:dyDescent="0.3">
      <c r="B6034" s="34"/>
    </row>
    <row r="6035" spans="2:2" x14ac:dyDescent="0.3">
      <c r="B6035" s="34"/>
    </row>
    <row r="6036" spans="2:2" x14ac:dyDescent="0.3">
      <c r="B6036" s="34"/>
    </row>
    <row r="6037" spans="2:2" x14ac:dyDescent="0.3">
      <c r="B6037" s="34"/>
    </row>
    <row r="6038" spans="2:2" x14ac:dyDescent="0.3">
      <c r="B6038" s="34"/>
    </row>
    <row r="6039" spans="2:2" x14ac:dyDescent="0.3">
      <c r="B6039" s="34"/>
    </row>
    <row r="6040" spans="2:2" x14ac:dyDescent="0.3">
      <c r="B6040" s="34"/>
    </row>
    <row r="6041" spans="2:2" x14ac:dyDescent="0.3">
      <c r="B6041" s="34"/>
    </row>
    <row r="6042" spans="2:2" x14ac:dyDescent="0.3">
      <c r="B6042" s="34"/>
    </row>
    <row r="6043" spans="2:2" x14ac:dyDescent="0.3">
      <c r="B6043" s="34"/>
    </row>
    <row r="6044" spans="2:2" x14ac:dyDescent="0.3">
      <c r="B6044" s="34"/>
    </row>
    <row r="6045" spans="2:2" x14ac:dyDescent="0.3">
      <c r="B6045" s="34"/>
    </row>
    <row r="6046" spans="2:2" x14ac:dyDescent="0.3">
      <c r="B6046" s="34"/>
    </row>
    <row r="6047" spans="2:2" x14ac:dyDescent="0.3">
      <c r="B6047" s="34"/>
    </row>
    <row r="6048" spans="2:2" x14ac:dyDescent="0.3">
      <c r="B6048" s="34"/>
    </row>
    <row r="6049" spans="2:2" x14ac:dyDescent="0.3">
      <c r="B6049" s="34"/>
    </row>
    <row r="6050" spans="2:2" x14ac:dyDescent="0.3">
      <c r="B6050" s="34"/>
    </row>
    <row r="6051" spans="2:2" x14ac:dyDescent="0.3">
      <c r="B6051" s="34"/>
    </row>
    <row r="6052" spans="2:2" x14ac:dyDescent="0.3">
      <c r="B6052" s="34"/>
    </row>
    <row r="6053" spans="2:2" x14ac:dyDescent="0.3">
      <c r="B6053" s="34"/>
    </row>
    <row r="6054" spans="2:2" x14ac:dyDescent="0.3">
      <c r="B6054" s="34"/>
    </row>
    <row r="6055" spans="2:2" x14ac:dyDescent="0.3">
      <c r="B6055" s="34"/>
    </row>
    <row r="6056" spans="2:2" x14ac:dyDescent="0.3">
      <c r="B6056" s="34"/>
    </row>
    <row r="6057" spans="2:2" x14ac:dyDescent="0.3">
      <c r="B6057" s="34"/>
    </row>
    <row r="6058" spans="2:2" x14ac:dyDescent="0.3">
      <c r="B6058" s="34"/>
    </row>
    <row r="6059" spans="2:2" x14ac:dyDescent="0.3">
      <c r="B6059" s="34"/>
    </row>
    <row r="6060" spans="2:2" x14ac:dyDescent="0.3">
      <c r="B6060" s="34"/>
    </row>
    <row r="6061" spans="2:2" x14ac:dyDescent="0.3">
      <c r="B6061" s="34"/>
    </row>
    <row r="6062" spans="2:2" x14ac:dyDescent="0.3">
      <c r="B6062" s="34"/>
    </row>
    <row r="6063" spans="2:2" x14ac:dyDescent="0.3">
      <c r="B6063" s="34"/>
    </row>
    <row r="6064" spans="2:2" x14ac:dyDescent="0.3">
      <c r="B6064" s="34"/>
    </row>
    <row r="6065" spans="2:2" x14ac:dyDescent="0.3">
      <c r="B6065" s="34"/>
    </row>
    <row r="6066" spans="2:2" x14ac:dyDescent="0.3">
      <c r="B6066" s="34"/>
    </row>
    <row r="6067" spans="2:2" x14ac:dyDescent="0.3">
      <c r="B6067" s="34"/>
    </row>
    <row r="6068" spans="2:2" x14ac:dyDescent="0.3">
      <c r="B6068" s="34"/>
    </row>
    <row r="6069" spans="2:2" x14ac:dyDescent="0.3">
      <c r="B6069" s="34"/>
    </row>
    <row r="6070" spans="2:2" x14ac:dyDescent="0.3">
      <c r="B6070" s="34"/>
    </row>
    <row r="6071" spans="2:2" x14ac:dyDescent="0.3">
      <c r="B6071" s="34"/>
    </row>
    <row r="6072" spans="2:2" x14ac:dyDescent="0.3">
      <c r="B6072" s="34"/>
    </row>
    <row r="6073" spans="2:2" x14ac:dyDescent="0.3">
      <c r="B6073" s="34"/>
    </row>
    <row r="6074" spans="2:2" x14ac:dyDescent="0.3">
      <c r="B6074" s="34"/>
    </row>
    <row r="6075" spans="2:2" x14ac:dyDescent="0.3">
      <c r="B6075" s="34"/>
    </row>
    <row r="6076" spans="2:2" x14ac:dyDescent="0.3">
      <c r="B6076" s="34"/>
    </row>
    <row r="6077" spans="2:2" x14ac:dyDescent="0.3">
      <c r="B6077" s="34"/>
    </row>
    <row r="6078" spans="2:2" x14ac:dyDescent="0.3">
      <c r="B6078" s="34"/>
    </row>
    <row r="6079" spans="2:2" x14ac:dyDescent="0.3">
      <c r="B6079" s="34"/>
    </row>
    <row r="6080" spans="2:2" x14ac:dyDescent="0.3">
      <c r="B6080" s="34"/>
    </row>
    <row r="6081" spans="2:2" x14ac:dyDescent="0.3">
      <c r="B6081" s="34"/>
    </row>
    <row r="6082" spans="2:2" x14ac:dyDescent="0.3">
      <c r="B6082" s="34"/>
    </row>
    <row r="6083" spans="2:2" x14ac:dyDescent="0.3">
      <c r="B6083" s="34"/>
    </row>
    <row r="6084" spans="2:2" x14ac:dyDescent="0.3">
      <c r="B6084" s="34"/>
    </row>
    <row r="6085" spans="2:2" x14ac:dyDescent="0.3">
      <c r="B6085" s="34"/>
    </row>
    <row r="6086" spans="2:2" x14ac:dyDescent="0.3">
      <c r="B6086" s="34"/>
    </row>
    <row r="6087" spans="2:2" x14ac:dyDescent="0.3">
      <c r="B6087" s="34"/>
    </row>
    <row r="6088" spans="2:2" x14ac:dyDescent="0.3">
      <c r="B6088" s="34"/>
    </row>
    <row r="6089" spans="2:2" x14ac:dyDescent="0.3">
      <c r="B6089" s="34"/>
    </row>
    <row r="6090" spans="2:2" x14ac:dyDescent="0.3">
      <c r="B6090" s="34"/>
    </row>
    <row r="6091" spans="2:2" x14ac:dyDescent="0.3">
      <c r="B6091" s="34"/>
    </row>
    <row r="6092" spans="2:2" x14ac:dyDescent="0.3">
      <c r="B6092" s="34"/>
    </row>
    <row r="6093" spans="2:2" x14ac:dyDescent="0.3">
      <c r="B6093" s="34"/>
    </row>
    <row r="6094" spans="2:2" x14ac:dyDescent="0.3">
      <c r="B6094" s="34"/>
    </row>
    <row r="6095" spans="2:2" x14ac:dyDescent="0.3">
      <c r="B6095" s="34"/>
    </row>
    <row r="6096" spans="2:2" x14ac:dyDescent="0.3">
      <c r="B6096" s="34"/>
    </row>
    <row r="6097" spans="2:2" x14ac:dyDescent="0.3">
      <c r="B6097" s="34"/>
    </row>
    <row r="6098" spans="2:2" x14ac:dyDescent="0.3">
      <c r="B6098" s="34"/>
    </row>
    <row r="6099" spans="2:2" x14ac:dyDescent="0.3">
      <c r="B6099" s="34"/>
    </row>
    <row r="6100" spans="2:2" x14ac:dyDescent="0.3">
      <c r="B6100" s="34"/>
    </row>
    <row r="6101" spans="2:2" x14ac:dyDescent="0.3">
      <c r="B6101" s="34"/>
    </row>
    <row r="6102" spans="2:2" x14ac:dyDescent="0.3">
      <c r="B6102" s="34"/>
    </row>
    <row r="6103" spans="2:2" x14ac:dyDescent="0.3">
      <c r="B6103" s="34"/>
    </row>
    <row r="6104" spans="2:2" x14ac:dyDescent="0.3">
      <c r="B6104" s="34"/>
    </row>
    <row r="6105" spans="2:2" x14ac:dyDescent="0.3">
      <c r="B6105" s="34"/>
    </row>
    <row r="6106" spans="2:2" x14ac:dyDescent="0.3">
      <c r="B6106" s="34"/>
    </row>
    <row r="6107" spans="2:2" x14ac:dyDescent="0.3">
      <c r="B6107" s="34"/>
    </row>
    <row r="6108" spans="2:2" x14ac:dyDescent="0.3">
      <c r="B6108" s="34"/>
    </row>
    <row r="6109" spans="2:2" x14ac:dyDescent="0.3">
      <c r="B6109" s="34"/>
    </row>
    <row r="6110" spans="2:2" x14ac:dyDescent="0.3">
      <c r="B6110" s="34"/>
    </row>
    <row r="6111" spans="2:2" x14ac:dyDescent="0.3">
      <c r="B6111" s="34"/>
    </row>
    <row r="6112" spans="2:2" x14ac:dyDescent="0.3">
      <c r="B6112" s="34"/>
    </row>
    <row r="6113" spans="2:2" x14ac:dyDescent="0.3">
      <c r="B6113" s="34"/>
    </row>
    <row r="6114" spans="2:2" x14ac:dyDescent="0.3">
      <c r="B6114" s="34"/>
    </row>
    <row r="6115" spans="2:2" x14ac:dyDescent="0.3">
      <c r="B6115" s="34"/>
    </row>
    <row r="6116" spans="2:2" x14ac:dyDescent="0.3">
      <c r="B6116" s="34"/>
    </row>
    <row r="6117" spans="2:2" x14ac:dyDescent="0.3">
      <c r="B6117" s="34"/>
    </row>
    <row r="6118" spans="2:2" x14ac:dyDescent="0.3">
      <c r="B6118" s="34"/>
    </row>
    <row r="6119" spans="2:2" x14ac:dyDescent="0.3">
      <c r="B6119" s="34"/>
    </row>
    <row r="6120" spans="2:2" x14ac:dyDescent="0.3">
      <c r="B6120" s="34"/>
    </row>
    <row r="6121" spans="2:2" x14ac:dyDescent="0.3">
      <c r="B6121" s="34"/>
    </row>
    <row r="6122" spans="2:2" x14ac:dyDescent="0.3">
      <c r="B6122" s="34"/>
    </row>
    <row r="6123" spans="2:2" x14ac:dyDescent="0.3">
      <c r="B6123" s="34"/>
    </row>
    <row r="6124" spans="2:2" x14ac:dyDescent="0.3">
      <c r="B6124" s="34"/>
    </row>
    <row r="6125" spans="2:2" x14ac:dyDescent="0.3">
      <c r="B6125" s="34"/>
    </row>
    <row r="6126" spans="2:2" x14ac:dyDescent="0.3">
      <c r="B6126" s="34"/>
    </row>
    <row r="6127" spans="2:2" x14ac:dyDescent="0.3">
      <c r="B6127" s="34"/>
    </row>
    <row r="6128" spans="2:2" x14ac:dyDescent="0.3">
      <c r="B6128" s="34"/>
    </row>
    <row r="6129" spans="2:2" x14ac:dyDescent="0.3">
      <c r="B6129" s="34"/>
    </row>
    <row r="6130" spans="2:2" x14ac:dyDescent="0.3">
      <c r="B6130" s="34"/>
    </row>
    <row r="6131" spans="2:2" x14ac:dyDescent="0.3">
      <c r="B6131" s="34"/>
    </row>
    <row r="6132" spans="2:2" x14ac:dyDescent="0.3">
      <c r="B6132" s="34"/>
    </row>
    <row r="6133" spans="2:2" x14ac:dyDescent="0.3">
      <c r="B6133" s="34"/>
    </row>
    <row r="6134" spans="2:2" x14ac:dyDescent="0.3">
      <c r="B6134" s="34"/>
    </row>
    <row r="6135" spans="2:2" x14ac:dyDescent="0.3">
      <c r="B6135" s="34"/>
    </row>
    <row r="6136" spans="2:2" x14ac:dyDescent="0.3">
      <c r="B6136" s="34"/>
    </row>
    <row r="6137" spans="2:2" x14ac:dyDescent="0.3">
      <c r="B6137" s="34"/>
    </row>
    <row r="6138" spans="2:2" x14ac:dyDescent="0.3">
      <c r="B6138" s="34"/>
    </row>
    <row r="6139" spans="2:2" x14ac:dyDescent="0.3">
      <c r="B6139" s="34"/>
    </row>
    <row r="6140" spans="2:2" x14ac:dyDescent="0.3">
      <c r="B6140" s="34"/>
    </row>
    <row r="6141" spans="2:2" x14ac:dyDescent="0.3">
      <c r="B6141" s="34"/>
    </row>
    <row r="6142" spans="2:2" x14ac:dyDescent="0.3">
      <c r="B6142" s="34"/>
    </row>
    <row r="6143" spans="2:2" x14ac:dyDescent="0.3">
      <c r="B6143" s="34"/>
    </row>
    <row r="6144" spans="2:2" x14ac:dyDescent="0.3">
      <c r="B6144" s="34"/>
    </row>
    <row r="6145" spans="2:2" x14ac:dyDescent="0.3">
      <c r="B6145" s="34"/>
    </row>
    <row r="6146" spans="2:2" x14ac:dyDescent="0.3">
      <c r="B6146" s="34"/>
    </row>
    <row r="6147" spans="2:2" x14ac:dyDescent="0.3">
      <c r="B6147" s="34"/>
    </row>
    <row r="6148" spans="2:2" x14ac:dyDescent="0.3">
      <c r="B6148" s="34"/>
    </row>
    <row r="6149" spans="2:2" x14ac:dyDescent="0.3">
      <c r="B6149" s="34"/>
    </row>
    <row r="6150" spans="2:2" x14ac:dyDescent="0.3">
      <c r="B6150" s="34"/>
    </row>
    <row r="6151" spans="2:2" x14ac:dyDescent="0.3">
      <c r="B6151" s="34"/>
    </row>
    <row r="6152" spans="2:2" x14ac:dyDescent="0.3">
      <c r="B6152" s="34"/>
    </row>
    <row r="6153" spans="2:2" x14ac:dyDescent="0.3">
      <c r="B6153" s="34"/>
    </row>
    <row r="6154" spans="2:2" x14ac:dyDescent="0.3">
      <c r="B6154" s="34"/>
    </row>
    <row r="6155" spans="2:2" x14ac:dyDescent="0.3">
      <c r="B6155" s="34"/>
    </row>
    <row r="6156" spans="2:2" x14ac:dyDescent="0.3">
      <c r="B6156" s="34"/>
    </row>
    <row r="6157" spans="2:2" x14ac:dyDescent="0.3">
      <c r="B6157" s="34"/>
    </row>
    <row r="6158" spans="2:2" x14ac:dyDescent="0.3">
      <c r="B6158" s="34"/>
    </row>
    <row r="6159" spans="2:2" x14ac:dyDescent="0.3">
      <c r="B6159" s="34"/>
    </row>
    <row r="6160" spans="2:2" x14ac:dyDescent="0.3">
      <c r="B6160" s="34"/>
    </row>
    <row r="6161" spans="2:2" x14ac:dyDescent="0.3">
      <c r="B6161" s="34"/>
    </row>
    <row r="6162" spans="2:2" x14ac:dyDescent="0.3">
      <c r="B6162" s="34"/>
    </row>
    <row r="6163" spans="2:2" x14ac:dyDescent="0.3">
      <c r="B6163" s="34"/>
    </row>
    <row r="6164" spans="2:2" x14ac:dyDescent="0.3">
      <c r="B6164" s="34"/>
    </row>
    <row r="6165" spans="2:2" x14ac:dyDescent="0.3">
      <c r="B6165" s="34"/>
    </row>
    <row r="6166" spans="2:2" x14ac:dyDescent="0.3">
      <c r="B6166" s="34"/>
    </row>
    <row r="6167" spans="2:2" x14ac:dyDescent="0.3">
      <c r="B6167" s="34"/>
    </row>
    <row r="6168" spans="2:2" x14ac:dyDescent="0.3">
      <c r="B6168" s="34"/>
    </row>
    <row r="6169" spans="2:2" x14ac:dyDescent="0.3">
      <c r="B6169" s="34"/>
    </row>
    <row r="6170" spans="2:2" x14ac:dyDescent="0.3">
      <c r="B6170" s="34"/>
    </row>
    <row r="6171" spans="2:2" x14ac:dyDescent="0.3">
      <c r="B6171" s="34"/>
    </row>
    <row r="6172" spans="2:2" x14ac:dyDescent="0.3">
      <c r="B6172" s="34"/>
    </row>
    <row r="6173" spans="2:2" x14ac:dyDescent="0.3">
      <c r="B6173" s="34"/>
    </row>
    <row r="6174" spans="2:2" x14ac:dyDescent="0.3">
      <c r="B6174" s="34"/>
    </row>
    <row r="6175" spans="2:2" x14ac:dyDescent="0.3">
      <c r="B6175" s="34"/>
    </row>
    <row r="6176" spans="2:2" x14ac:dyDescent="0.3">
      <c r="B6176" s="34"/>
    </row>
    <row r="6177" spans="2:2" x14ac:dyDescent="0.3">
      <c r="B6177" s="34"/>
    </row>
    <row r="6178" spans="2:2" x14ac:dyDescent="0.3">
      <c r="B6178" s="34"/>
    </row>
    <row r="6179" spans="2:2" x14ac:dyDescent="0.3">
      <c r="B6179" s="34"/>
    </row>
    <row r="6180" spans="2:2" x14ac:dyDescent="0.3">
      <c r="B6180" s="34"/>
    </row>
    <row r="6181" spans="2:2" x14ac:dyDescent="0.3">
      <c r="B6181" s="34"/>
    </row>
    <row r="6182" spans="2:2" x14ac:dyDescent="0.3">
      <c r="B6182" s="34"/>
    </row>
    <row r="6183" spans="2:2" x14ac:dyDescent="0.3">
      <c r="B6183" s="34"/>
    </row>
    <row r="6184" spans="2:2" x14ac:dyDescent="0.3">
      <c r="B6184" s="34"/>
    </row>
    <row r="6185" spans="2:2" x14ac:dyDescent="0.3">
      <c r="B6185" s="34"/>
    </row>
    <row r="6186" spans="2:2" x14ac:dyDescent="0.3">
      <c r="B6186" s="34"/>
    </row>
    <row r="6187" spans="2:2" x14ac:dyDescent="0.3">
      <c r="B6187" s="34"/>
    </row>
    <row r="6188" spans="2:2" x14ac:dyDescent="0.3">
      <c r="B6188" s="34"/>
    </row>
    <row r="6189" spans="2:2" x14ac:dyDescent="0.3">
      <c r="B6189" s="34"/>
    </row>
    <row r="6190" spans="2:2" x14ac:dyDescent="0.3">
      <c r="B6190" s="34"/>
    </row>
    <row r="6191" spans="2:2" x14ac:dyDescent="0.3">
      <c r="B6191" s="34"/>
    </row>
    <row r="6192" spans="2:2" x14ac:dyDescent="0.3">
      <c r="B6192" s="34"/>
    </row>
    <row r="6193" spans="2:2" x14ac:dyDescent="0.3">
      <c r="B6193" s="34"/>
    </row>
    <row r="6194" spans="2:2" x14ac:dyDescent="0.3">
      <c r="B6194" s="34"/>
    </row>
    <row r="6195" spans="2:2" x14ac:dyDescent="0.3">
      <c r="B6195" s="34"/>
    </row>
    <row r="6196" spans="2:2" x14ac:dyDescent="0.3">
      <c r="B6196" s="34"/>
    </row>
    <row r="6197" spans="2:2" x14ac:dyDescent="0.3">
      <c r="B6197" s="34"/>
    </row>
    <row r="6198" spans="2:2" x14ac:dyDescent="0.3">
      <c r="B6198" s="34"/>
    </row>
    <row r="6199" spans="2:2" x14ac:dyDescent="0.3">
      <c r="B6199" s="34"/>
    </row>
    <row r="6200" spans="2:2" x14ac:dyDescent="0.3">
      <c r="B6200" s="34"/>
    </row>
    <row r="6201" spans="2:2" x14ac:dyDescent="0.3">
      <c r="B6201" s="34"/>
    </row>
    <row r="6202" spans="2:2" x14ac:dyDescent="0.3">
      <c r="B6202" s="34"/>
    </row>
    <row r="6203" spans="2:2" x14ac:dyDescent="0.3">
      <c r="B6203" s="34"/>
    </row>
    <row r="6204" spans="2:2" x14ac:dyDescent="0.3">
      <c r="B6204" s="34"/>
    </row>
    <row r="6205" spans="2:2" x14ac:dyDescent="0.3">
      <c r="B6205" s="34"/>
    </row>
    <row r="6206" spans="2:2" x14ac:dyDescent="0.3">
      <c r="B6206" s="34"/>
    </row>
    <row r="6207" spans="2:2" x14ac:dyDescent="0.3">
      <c r="B6207" s="34"/>
    </row>
    <row r="6208" spans="2:2" x14ac:dyDescent="0.3">
      <c r="B6208" s="34"/>
    </row>
    <row r="6209" spans="2:2" x14ac:dyDescent="0.3">
      <c r="B6209" s="34"/>
    </row>
    <row r="6210" spans="2:2" x14ac:dyDescent="0.3">
      <c r="B6210" s="34"/>
    </row>
    <row r="6211" spans="2:2" x14ac:dyDescent="0.3">
      <c r="B6211" s="34"/>
    </row>
    <row r="6212" spans="2:2" x14ac:dyDescent="0.3">
      <c r="B6212" s="34"/>
    </row>
    <row r="6213" spans="2:2" x14ac:dyDescent="0.3">
      <c r="B6213" s="34"/>
    </row>
    <row r="6214" spans="2:2" x14ac:dyDescent="0.3">
      <c r="B6214" s="34"/>
    </row>
    <row r="6215" spans="2:2" x14ac:dyDescent="0.3">
      <c r="B6215" s="34"/>
    </row>
    <row r="6216" spans="2:2" x14ac:dyDescent="0.3">
      <c r="B6216" s="34"/>
    </row>
    <row r="6217" spans="2:2" x14ac:dyDescent="0.3">
      <c r="B6217" s="34"/>
    </row>
    <row r="6218" spans="2:2" x14ac:dyDescent="0.3">
      <c r="B6218" s="34"/>
    </row>
    <row r="6219" spans="2:2" x14ac:dyDescent="0.3">
      <c r="B6219" s="34"/>
    </row>
    <row r="6220" spans="2:2" x14ac:dyDescent="0.3">
      <c r="B6220" s="34"/>
    </row>
    <row r="6221" spans="2:2" x14ac:dyDescent="0.3">
      <c r="B6221" s="34"/>
    </row>
    <row r="6222" spans="2:2" x14ac:dyDescent="0.3">
      <c r="B6222" s="34"/>
    </row>
    <row r="6223" spans="2:2" x14ac:dyDescent="0.3">
      <c r="B6223" s="34"/>
    </row>
    <row r="6224" spans="2:2" x14ac:dyDescent="0.3">
      <c r="B6224" s="34"/>
    </row>
    <row r="6225" spans="2:2" x14ac:dyDescent="0.3">
      <c r="B6225" s="34"/>
    </row>
    <row r="6226" spans="2:2" x14ac:dyDescent="0.3">
      <c r="B6226" s="34"/>
    </row>
    <row r="6227" spans="2:2" x14ac:dyDescent="0.3">
      <c r="B6227" s="34"/>
    </row>
    <row r="6228" spans="2:2" x14ac:dyDescent="0.3">
      <c r="B6228" s="34"/>
    </row>
    <row r="6229" spans="2:2" x14ac:dyDescent="0.3">
      <c r="B6229" s="34"/>
    </row>
    <row r="6230" spans="2:2" x14ac:dyDescent="0.3">
      <c r="B6230" s="34"/>
    </row>
    <row r="6231" spans="2:2" x14ac:dyDescent="0.3">
      <c r="B6231" s="34"/>
    </row>
    <row r="6232" spans="2:2" x14ac:dyDescent="0.3">
      <c r="B6232" s="34"/>
    </row>
    <row r="6233" spans="2:2" x14ac:dyDescent="0.3">
      <c r="B6233" s="34"/>
    </row>
    <row r="6234" spans="2:2" x14ac:dyDescent="0.3">
      <c r="B6234" s="34"/>
    </row>
    <row r="6235" spans="2:2" x14ac:dyDescent="0.3">
      <c r="B6235" s="34"/>
    </row>
    <row r="6236" spans="2:2" x14ac:dyDescent="0.3">
      <c r="B6236" s="34"/>
    </row>
    <row r="6237" spans="2:2" x14ac:dyDescent="0.3">
      <c r="B6237" s="34"/>
    </row>
    <row r="6238" spans="2:2" x14ac:dyDescent="0.3">
      <c r="B6238" s="34"/>
    </row>
    <row r="6239" spans="2:2" x14ac:dyDescent="0.3">
      <c r="B6239" s="34"/>
    </row>
    <row r="6240" spans="2:2" x14ac:dyDescent="0.3">
      <c r="B6240" s="34"/>
    </row>
    <row r="6241" spans="2:2" x14ac:dyDescent="0.3">
      <c r="B6241" s="34"/>
    </row>
    <row r="6242" spans="2:2" x14ac:dyDescent="0.3">
      <c r="B6242" s="34"/>
    </row>
    <row r="6243" spans="2:2" x14ac:dyDescent="0.3">
      <c r="B6243" s="34"/>
    </row>
    <row r="6244" spans="2:2" x14ac:dyDescent="0.3">
      <c r="B6244" s="34"/>
    </row>
    <row r="6245" spans="2:2" x14ac:dyDescent="0.3">
      <c r="B6245" s="34"/>
    </row>
    <row r="6246" spans="2:2" x14ac:dyDescent="0.3">
      <c r="B6246" s="34"/>
    </row>
    <row r="6247" spans="2:2" x14ac:dyDescent="0.3">
      <c r="B6247" s="34"/>
    </row>
    <row r="6248" spans="2:2" x14ac:dyDescent="0.3">
      <c r="B6248" s="34"/>
    </row>
    <row r="6249" spans="2:2" x14ac:dyDescent="0.3">
      <c r="B6249" s="34"/>
    </row>
    <row r="6250" spans="2:2" x14ac:dyDescent="0.3">
      <c r="B6250" s="34"/>
    </row>
    <row r="6251" spans="2:2" x14ac:dyDescent="0.3">
      <c r="B6251" s="34"/>
    </row>
    <row r="6252" spans="2:2" x14ac:dyDescent="0.3">
      <c r="B6252" s="34"/>
    </row>
    <row r="6253" spans="2:2" x14ac:dyDescent="0.3">
      <c r="B6253" s="34"/>
    </row>
    <row r="6254" spans="2:2" x14ac:dyDescent="0.3">
      <c r="B6254" s="34"/>
    </row>
    <row r="6255" spans="2:2" x14ac:dyDescent="0.3">
      <c r="B6255" s="34"/>
    </row>
    <row r="6256" spans="2:2" x14ac:dyDescent="0.3">
      <c r="B6256" s="34"/>
    </row>
    <row r="6257" spans="2:2" x14ac:dyDescent="0.3">
      <c r="B6257" s="34"/>
    </row>
    <row r="6258" spans="2:2" x14ac:dyDescent="0.3">
      <c r="B6258" s="34"/>
    </row>
    <row r="6259" spans="2:2" x14ac:dyDescent="0.3">
      <c r="B6259" s="34"/>
    </row>
    <row r="6260" spans="2:2" x14ac:dyDescent="0.3">
      <c r="B6260" s="34"/>
    </row>
    <row r="6261" spans="2:2" x14ac:dyDescent="0.3">
      <c r="B6261" s="34"/>
    </row>
    <row r="6262" spans="2:2" x14ac:dyDescent="0.3">
      <c r="B6262" s="34"/>
    </row>
    <row r="6263" spans="2:2" x14ac:dyDescent="0.3">
      <c r="B6263" s="34"/>
    </row>
    <row r="6264" spans="2:2" x14ac:dyDescent="0.3">
      <c r="B6264" s="34"/>
    </row>
    <row r="6265" spans="2:2" x14ac:dyDescent="0.3">
      <c r="B6265" s="34"/>
    </row>
    <row r="6266" spans="2:2" x14ac:dyDescent="0.3">
      <c r="B6266" s="34"/>
    </row>
    <row r="6267" spans="2:2" x14ac:dyDescent="0.3">
      <c r="B6267" s="34"/>
    </row>
    <row r="6268" spans="2:2" x14ac:dyDescent="0.3">
      <c r="B6268" s="34"/>
    </row>
    <row r="6269" spans="2:2" x14ac:dyDescent="0.3">
      <c r="B6269" s="34"/>
    </row>
    <row r="6270" spans="2:2" x14ac:dyDescent="0.3">
      <c r="B6270" s="34"/>
    </row>
    <row r="6271" spans="2:2" x14ac:dyDescent="0.3">
      <c r="B6271" s="34"/>
    </row>
    <row r="6272" spans="2:2" x14ac:dyDescent="0.3">
      <c r="B6272" s="34"/>
    </row>
    <row r="6273" spans="2:2" x14ac:dyDescent="0.3">
      <c r="B6273" s="34"/>
    </row>
    <row r="6274" spans="2:2" x14ac:dyDescent="0.3">
      <c r="B6274" s="34"/>
    </row>
    <row r="6275" spans="2:2" x14ac:dyDescent="0.3">
      <c r="B6275" s="34"/>
    </row>
    <row r="6276" spans="2:2" x14ac:dyDescent="0.3">
      <c r="B6276" s="34"/>
    </row>
    <row r="6277" spans="2:2" x14ac:dyDescent="0.3">
      <c r="B6277" s="34"/>
    </row>
    <row r="6278" spans="2:2" x14ac:dyDescent="0.3">
      <c r="B6278" s="34"/>
    </row>
    <row r="6279" spans="2:2" x14ac:dyDescent="0.3">
      <c r="B6279" s="34"/>
    </row>
    <row r="6280" spans="2:2" x14ac:dyDescent="0.3">
      <c r="B6280" s="34"/>
    </row>
    <row r="6281" spans="2:2" x14ac:dyDescent="0.3">
      <c r="B6281" s="34"/>
    </row>
    <row r="6282" spans="2:2" x14ac:dyDescent="0.3">
      <c r="B6282" s="34"/>
    </row>
    <row r="6283" spans="2:2" x14ac:dyDescent="0.3">
      <c r="B6283" s="34"/>
    </row>
    <row r="6284" spans="2:2" x14ac:dyDescent="0.3">
      <c r="B6284" s="34"/>
    </row>
    <row r="6285" spans="2:2" x14ac:dyDescent="0.3">
      <c r="B6285" s="34"/>
    </row>
    <row r="6286" spans="2:2" x14ac:dyDescent="0.3">
      <c r="B6286" s="34"/>
    </row>
    <row r="6287" spans="2:2" x14ac:dyDescent="0.3">
      <c r="B6287" s="34"/>
    </row>
    <row r="6288" spans="2:2" x14ac:dyDescent="0.3">
      <c r="B6288" s="34"/>
    </row>
    <row r="6289" spans="2:2" x14ac:dyDescent="0.3">
      <c r="B6289" s="34"/>
    </row>
    <row r="6290" spans="2:2" x14ac:dyDescent="0.3">
      <c r="B6290" s="34"/>
    </row>
    <row r="6291" spans="2:2" x14ac:dyDescent="0.3">
      <c r="B6291" s="34"/>
    </row>
    <row r="6292" spans="2:2" x14ac:dyDescent="0.3">
      <c r="B6292" s="34"/>
    </row>
    <row r="6293" spans="2:2" x14ac:dyDescent="0.3">
      <c r="B6293" s="34"/>
    </row>
    <row r="6294" spans="2:2" x14ac:dyDescent="0.3">
      <c r="B6294" s="34"/>
    </row>
    <row r="6295" spans="2:2" x14ac:dyDescent="0.3">
      <c r="B6295" s="34"/>
    </row>
    <row r="6296" spans="2:2" x14ac:dyDescent="0.3">
      <c r="B6296" s="34"/>
    </row>
    <row r="6297" spans="2:2" x14ac:dyDescent="0.3">
      <c r="B6297" s="34"/>
    </row>
    <row r="6298" spans="2:2" x14ac:dyDescent="0.3">
      <c r="B6298" s="34"/>
    </row>
    <row r="6299" spans="2:2" x14ac:dyDescent="0.3">
      <c r="B6299" s="34"/>
    </row>
    <row r="6300" spans="2:2" x14ac:dyDescent="0.3">
      <c r="B6300" s="34"/>
    </row>
    <row r="6301" spans="2:2" x14ac:dyDescent="0.3">
      <c r="B6301" s="34"/>
    </row>
    <row r="6302" spans="2:2" x14ac:dyDescent="0.3">
      <c r="B6302" s="34"/>
    </row>
    <row r="6303" spans="2:2" x14ac:dyDescent="0.3">
      <c r="B6303" s="34"/>
    </row>
    <row r="6304" spans="2:2" x14ac:dyDescent="0.3">
      <c r="B6304" s="34"/>
    </row>
    <row r="6305" spans="2:2" x14ac:dyDescent="0.3">
      <c r="B6305" s="34"/>
    </row>
    <row r="6306" spans="2:2" x14ac:dyDescent="0.3">
      <c r="B6306" s="34"/>
    </row>
    <row r="6307" spans="2:2" x14ac:dyDescent="0.3">
      <c r="B6307" s="34"/>
    </row>
    <row r="6308" spans="2:2" x14ac:dyDescent="0.3">
      <c r="B6308" s="34"/>
    </row>
    <row r="6309" spans="2:2" x14ac:dyDescent="0.3">
      <c r="B6309" s="34"/>
    </row>
    <row r="6310" spans="2:2" x14ac:dyDescent="0.3">
      <c r="B6310" s="34"/>
    </row>
    <row r="6311" spans="2:2" x14ac:dyDescent="0.3">
      <c r="B6311" s="34"/>
    </row>
    <row r="6312" spans="2:2" x14ac:dyDescent="0.3">
      <c r="B6312" s="34"/>
    </row>
    <row r="6313" spans="2:2" x14ac:dyDescent="0.3">
      <c r="B6313" s="34"/>
    </row>
    <row r="6314" spans="2:2" x14ac:dyDescent="0.3">
      <c r="B6314" s="34"/>
    </row>
    <row r="6315" spans="2:2" x14ac:dyDescent="0.3">
      <c r="B6315" s="34"/>
    </row>
    <row r="6316" spans="2:2" x14ac:dyDescent="0.3">
      <c r="B6316" s="34"/>
    </row>
    <row r="6317" spans="2:2" x14ac:dyDescent="0.3">
      <c r="B6317" s="34"/>
    </row>
    <row r="6318" spans="2:2" x14ac:dyDescent="0.3">
      <c r="B6318" s="34"/>
    </row>
    <row r="6319" spans="2:2" x14ac:dyDescent="0.3">
      <c r="B6319" s="34"/>
    </row>
    <row r="6320" spans="2:2" x14ac:dyDescent="0.3">
      <c r="B6320" s="34"/>
    </row>
    <row r="6321" spans="2:2" x14ac:dyDescent="0.3">
      <c r="B6321" s="34"/>
    </row>
    <row r="6322" spans="2:2" x14ac:dyDescent="0.3">
      <c r="B6322" s="34"/>
    </row>
    <row r="6323" spans="2:2" x14ac:dyDescent="0.3">
      <c r="B6323" s="34"/>
    </row>
    <row r="6324" spans="2:2" x14ac:dyDescent="0.3">
      <c r="B6324" s="34"/>
    </row>
    <row r="6325" spans="2:2" x14ac:dyDescent="0.3">
      <c r="B6325" s="34"/>
    </row>
    <row r="6326" spans="2:2" x14ac:dyDescent="0.3">
      <c r="B6326" s="34"/>
    </row>
    <row r="6327" spans="2:2" x14ac:dyDescent="0.3">
      <c r="B6327" s="34"/>
    </row>
    <row r="6328" spans="2:2" x14ac:dyDescent="0.3">
      <c r="B6328" s="34"/>
    </row>
    <row r="6329" spans="2:2" x14ac:dyDescent="0.3">
      <c r="B6329" s="34"/>
    </row>
    <row r="6330" spans="2:2" x14ac:dyDescent="0.3">
      <c r="B6330" s="34"/>
    </row>
    <row r="6331" spans="2:2" x14ac:dyDescent="0.3">
      <c r="B6331" s="34"/>
    </row>
    <row r="6332" spans="2:2" x14ac:dyDescent="0.3">
      <c r="B6332" s="34"/>
    </row>
    <row r="6333" spans="2:2" x14ac:dyDescent="0.3">
      <c r="B6333" s="34"/>
    </row>
    <row r="6334" spans="2:2" x14ac:dyDescent="0.3">
      <c r="B6334" s="34"/>
    </row>
    <row r="6335" spans="2:2" x14ac:dyDescent="0.3">
      <c r="B6335" s="34"/>
    </row>
    <row r="6336" spans="2:2" x14ac:dyDescent="0.3">
      <c r="B6336" s="34"/>
    </row>
    <row r="6337" spans="2:2" x14ac:dyDescent="0.3">
      <c r="B6337" s="34"/>
    </row>
    <row r="6338" spans="2:2" x14ac:dyDescent="0.3">
      <c r="B6338" s="34"/>
    </row>
    <row r="6339" spans="2:2" x14ac:dyDescent="0.3">
      <c r="B6339" s="34"/>
    </row>
    <row r="6340" spans="2:2" x14ac:dyDescent="0.3">
      <c r="B6340" s="34"/>
    </row>
    <row r="6341" spans="2:2" x14ac:dyDescent="0.3">
      <c r="B6341" s="34"/>
    </row>
    <row r="6342" spans="2:2" x14ac:dyDescent="0.3">
      <c r="B6342" s="34"/>
    </row>
    <row r="6343" spans="2:2" x14ac:dyDescent="0.3">
      <c r="B6343" s="34"/>
    </row>
    <row r="6344" spans="2:2" x14ac:dyDescent="0.3">
      <c r="B6344" s="34"/>
    </row>
    <row r="6345" spans="2:2" x14ac:dyDescent="0.3">
      <c r="B6345" s="34"/>
    </row>
    <row r="6346" spans="2:2" x14ac:dyDescent="0.3">
      <c r="B6346" s="34"/>
    </row>
    <row r="6347" spans="2:2" x14ac:dyDescent="0.3">
      <c r="B6347" s="34"/>
    </row>
    <row r="6348" spans="2:2" x14ac:dyDescent="0.3">
      <c r="B6348" s="34"/>
    </row>
    <row r="6349" spans="2:2" x14ac:dyDescent="0.3">
      <c r="B6349" s="34"/>
    </row>
    <row r="6350" spans="2:2" x14ac:dyDescent="0.3">
      <c r="B6350" s="34"/>
    </row>
    <row r="6351" spans="2:2" x14ac:dyDescent="0.3">
      <c r="B6351" s="34"/>
    </row>
    <row r="6352" spans="2:2" x14ac:dyDescent="0.3">
      <c r="B6352" s="34"/>
    </row>
    <row r="6353" spans="2:2" x14ac:dyDescent="0.3">
      <c r="B6353" s="34"/>
    </row>
    <row r="6354" spans="2:2" x14ac:dyDescent="0.3">
      <c r="B6354" s="34"/>
    </row>
    <row r="6355" spans="2:2" x14ac:dyDescent="0.3">
      <c r="B6355" s="34"/>
    </row>
    <row r="6356" spans="2:2" x14ac:dyDescent="0.3">
      <c r="B6356" s="34"/>
    </row>
    <row r="6357" spans="2:2" x14ac:dyDescent="0.3">
      <c r="B6357" s="34"/>
    </row>
    <row r="6358" spans="2:2" x14ac:dyDescent="0.3">
      <c r="B6358" s="34"/>
    </row>
    <row r="6359" spans="2:2" x14ac:dyDescent="0.3">
      <c r="B6359" s="34"/>
    </row>
    <row r="6360" spans="2:2" x14ac:dyDescent="0.3">
      <c r="B6360" s="34"/>
    </row>
    <row r="6361" spans="2:2" x14ac:dyDescent="0.3">
      <c r="B6361" s="34"/>
    </row>
    <row r="6362" spans="2:2" x14ac:dyDescent="0.3">
      <c r="B6362" s="34"/>
    </row>
    <row r="6363" spans="2:2" x14ac:dyDescent="0.3">
      <c r="B6363" s="34"/>
    </row>
    <row r="6364" spans="2:2" x14ac:dyDescent="0.3">
      <c r="B6364" s="34"/>
    </row>
    <row r="6365" spans="2:2" x14ac:dyDescent="0.3">
      <c r="B6365" s="34"/>
    </row>
    <row r="6366" spans="2:2" x14ac:dyDescent="0.3">
      <c r="B6366" s="34"/>
    </row>
    <row r="6367" spans="2:2" x14ac:dyDescent="0.3">
      <c r="B6367" s="34"/>
    </row>
    <row r="6368" spans="2:2" x14ac:dyDescent="0.3">
      <c r="B6368" s="34"/>
    </row>
    <row r="6369" spans="2:2" x14ac:dyDescent="0.3">
      <c r="B6369" s="34"/>
    </row>
    <row r="6370" spans="2:2" x14ac:dyDescent="0.3">
      <c r="B6370" s="34"/>
    </row>
    <row r="6371" spans="2:2" x14ac:dyDescent="0.3">
      <c r="B6371" s="34"/>
    </row>
    <row r="6372" spans="2:2" x14ac:dyDescent="0.3">
      <c r="B6372" s="34"/>
    </row>
    <row r="6373" spans="2:2" x14ac:dyDescent="0.3">
      <c r="B6373" s="34"/>
    </row>
    <row r="6374" spans="2:2" x14ac:dyDescent="0.3">
      <c r="B6374" s="34"/>
    </row>
    <row r="6375" spans="2:2" x14ac:dyDescent="0.3">
      <c r="B6375" s="34"/>
    </row>
    <row r="6376" spans="2:2" x14ac:dyDescent="0.3">
      <c r="B6376" s="34"/>
    </row>
    <row r="6377" spans="2:2" x14ac:dyDescent="0.3">
      <c r="B6377" s="34"/>
    </row>
    <row r="6378" spans="2:2" x14ac:dyDescent="0.3">
      <c r="B6378" s="34"/>
    </row>
    <row r="6379" spans="2:2" x14ac:dyDescent="0.3">
      <c r="B6379" s="34"/>
    </row>
    <row r="6380" spans="2:2" x14ac:dyDescent="0.3">
      <c r="B6380" s="34"/>
    </row>
    <row r="6381" spans="2:2" x14ac:dyDescent="0.3">
      <c r="B6381" s="34"/>
    </row>
    <row r="6382" spans="2:2" x14ac:dyDescent="0.3">
      <c r="B6382" s="34"/>
    </row>
    <row r="6383" spans="2:2" x14ac:dyDescent="0.3">
      <c r="B6383" s="34"/>
    </row>
    <row r="6384" spans="2:2" x14ac:dyDescent="0.3">
      <c r="B6384" s="34"/>
    </row>
    <row r="6385" spans="2:2" x14ac:dyDescent="0.3">
      <c r="B6385" s="34"/>
    </row>
    <row r="6386" spans="2:2" x14ac:dyDescent="0.3">
      <c r="B6386" s="34"/>
    </row>
    <row r="6387" spans="2:2" x14ac:dyDescent="0.3">
      <c r="B6387" s="34"/>
    </row>
    <row r="6388" spans="2:2" x14ac:dyDescent="0.3">
      <c r="B6388" s="34"/>
    </row>
    <row r="6389" spans="2:2" x14ac:dyDescent="0.3">
      <c r="B6389" s="34"/>
    </row>
    <row r="6390" spans="2:2" x14ac:dyDescent="0.3">
      <c r="B6390" s="34"/>
    </row>
    <row r="6391" spans="2:2" x14ac:dyDescent="0.3">
      <c r="B6391" s="34"/>
    </row>
    <row r="6392" spans="2:2" x14ac:dyDescent="0.3">
      <c r="B6392" s="34"/>
    </row>
    <row r="6393" spans="2:2" x14ac:dyDescent="0.3">
      <c r="B6393" s="34"/>
    </row>
    <row r="6394" spans="2:2" x14ac:dyDescent="0.3">
      <c r="B6394" s="34"/>
    </row>
    <row r="6395" spans="2:2" x14ac:dyDescent="0.3">
      <c r="B6395" s="34"/>
    </row>
    <row r="6396" spans="2:2" x14ac:dyDescent="0.3">
      <c r="B6396" s="34"/>
    </row>
    <row r="6397" spans="2:2" x14ac:dyDescent="0.3">
      <c r="B6397" s="34"/>
    </row>
    <row r="6398" spans="2:2" x14ac:dyDescent="0.3">
      <c r="B6398" s="34"/>
    </row>
    <row r="6399" spans="2:2" x14ac:dyDescent="0.3">
      <c r="B6399" s="34"/>
    </row>
    <row r="6400" spans="2:2" x14ac:dyDescent="0.3">
      <c r="B6400" s="34"/>
    </row>
    <row r="6401" spans="2:2" x14ac:dyDescent="0.3">
      <c r="B6401" s="34"/>
    </row>
    <row r="6402" spans="2:2" x14ac:dyDescent="0.3">
      <c r="B6402" s="34"/>
    </row>
    <row r="6403" spans="2:2" x14ac:dyDescent="0.3">
      <c r="B6403" s="34"/>
    </row>
    <row r="6404" spans="2:2" x14ac:dyDescent="0.3">
      <c r="B6404" s="34"/>
    </row>
    <row r="6405" spans="2:2" x14ac:dyDescent="0.3">
      <c r="B6405" s="34"/>
    </row>
    <row r="6406" spans="2:2" x14ac:dyDescent="0.3">
      <c r="B6406" s="34"/>
    </row>
    <row r="6407" spans="2:2" x14ac:dyDescent="0.3">
      <c r="B6407" s="34"/>
    </row>
    <row r="6408" spans="2:2" x14ac:dyDescent="0.3">
      <c r="B6408" s="34"/>
    </row>
    <row r="6409" spans="2:2" x14ac:dyDescent="0.3">
      <c r="B6409" s="34"/>
    </row>
    <row r="6410" spans="2:2" x14ac:dyDescent="0.3">
      <c r="B6410" s="34"/>
    </row>
    <row r="6411" spans="2:2" x14ac:dyDescent="0.3">
      <c r="B6411" s="34"/>
    </row>
    <row r="6412" spans="2:2" x14ac:dyDescent="0.3">
      <c r="B6412" s="34"/>
    </row>
    <row r="6413" spans="2:2" x14ac:dyDescent="0.3">
      <c r="B6413" s="34"/>
    </row>
    <row r="6414" spans="2:2" x14ac:dyDescent="0.3">
      <c r="B6414" s="34"/>
    </row>
    <row r="6415" spans="2:2" x14ac:dyDescent="0.3">
      <c r="B6415" s="34"/>
    </row>
    <row r="6416" spans="2:2" x14ac:dyDescent="0.3">
      <c r="B6416" s="34"/>
    </row>
    <row r="6417" spans="2:2" x14ac:dyDescent="0.3">
      <c r="B6417" s="34"/>
    </row>
    <row r="6418" spans="2:2" x14ac:dyDescent="0.3">
      <c r="B6418" s="34"/>
    </row>
    <row r="6419" spans="2:2" x14ac:dyDescent="0.3">
      <c r="B6419" s="34"/>
    </row>
    <row r="6420" spans="2:2" x14ac:dyDescent="0.3">
      <c r="B6420" s="34"/>
    </row>
    <row r="6421" spans="2:2" x14ac:dyDescent="0.3">
      <c r="B6421" s="34"/>
    </row>
    <row r="6422" spans="2:2" x14ac:dyDescent="0.3">
      <c r="B6422" s="34"/>
    </row>
    <row r="6423" spans="2:2" x14ac:dyDescent="0.3">
      <c r="B6423" s="34"/>
    </row>
    <row r="6424" spans="2:2" x14ac:dyDescent="0.3">
      <c r="B6424" s="34"/>
    </row>
    <row r="6425" spans="2:2" x14ac:dyDescent="0.3">
      <c r="B6425" s="34"/>
    </row>
    <row r="6426" spans="2:2" x14ac:dyDescent="0.3">
      <c r="B6426" s="34"/>
    </row>
    <row r="6427" spans="2:2" x14ac:dyDescent="0.3">
      <c r="B6427" s="34"/>
    </row>
    <row r="6428" spans="2:2" x14ac:dyDescent="0.3">
      <c r="B6428" s="34"/>
    </row>
    <row r="6429" spans="2:2" x14ac:dyDescent="0.3">
      <c r="B6429" s="34"/>
    </row>
    <row r="6430" spans="2:2" x14ac:dyDescent="0.3">
      <c r="B6430" s="34"/>
    </row>
    <row r="6431" spans="2:2" x14ac:dyDescent="0.3">
      <c r="B6431" s="34"/>
    </row>
    <row r="6432" spans="2:2" x14ac:dyDescent="0.3">
      <c r="B6432" s="34"/>
    </row>
    <row r="6433" spans="2:2" x14ac:dyDescent="0.3">
      <c r="B6433" s="34"/>
    </row>
    <row r="6434" spans="2:2" x14ac:dyDescent="0.3">
      <c r="B6434" s="34"/>
    </row>
    <row r="6435" spans="2:2" x14ac:dyDescent="0.3">
      <c r="B6435" s="34"/>
    </row>
    <row r="6436" spans="2:2" x14ac:dyDescent="0.3">
      <c r="B6436" s="34"/>
    </row>
    <row r="6437" spans="2:2" x14ac:dyDescent="0.3">
      <c r="B6437" s="34"/>
    </row>
    <row r="6438" spans="2:2" x14ac:dyDescent="0.3">
      <c r="B6438" s="34"/>
    </row>
    <row r="6439" spans="2:2" x14ac:dyDescent="0.3">
      <c r="B6439" s="34"/>
    </row>
    <row r="6440" spans="2:2" x14ac:dyDescent="0.3">
      <c r="B6440" s="34"/>
    </row>
    <row r="6441" spans="2:2" x14ac:dyDescent="0.3">
      <c r="B6441" s="34"/>
    </row>
    <row r="6442" spans="2:2" x14ac:dyDescent="0.3">
      <c r="B6442" s="34"/>
    </row>
    <row r="6443" spans="2:2" x14ac:dyDescent="0.3">
      <c r="B6443" s="34"/>
    </row>
    <row r="6444" spans="2:2" x14ac:dyDescent="0.3">
      <c r="B6444" s="34"/>
    </row>
    <row r="6445" spans="2:2" x14ac:dyDescent="0.3">
      <c r="B6445" s="34"/>
    </row>
    <row r="6446" spans="2:2" x14ac:dyDescent="0.3">
      <c r="B6446" s="34"/>
    </row>
    <row r="6447" spans="2:2" x14ac:dyDescent="0.3">
      <c r="B6447" s="34"/>
    </row>
    <row r="6448" spans="2:2" x14ac:dyDescent="0.3">
      <c r="B6448" s="34"/>
    </row>
    <row r="6449" spans="2:2" x14ac:dyDescent="0.3">
      <c r="B6449" s="34"/>
    </row>
    <row r="6450" spans="2:2" x14ac:dyDescent="0.3">
      <c r="B6450" s="34"/>
    </row>
    <row r="6451" spans="2:2" x14ac:dyDescent="0.3">
      <c r="B6451" s="34"/>
    </row>
    <row r="6452" spans="2:2" x14ac:dyDescent="0.3">
      <c r="B6452" s="34"/>
    </row>
    <row r="6453" spans="2:2" x14ac:dyDescent="0.3">
      <c r="B6453" s="34"/>
    </row>
    <row r="6454" spans="2:2" x14ac:dyDescent="0.3">
      <c r="B6454" s="34"/>
    </row>
    <row r="6455" spans="2:2" x14ac:dyDescent="0.3">
      <c r="B6455" s="34"/>
    </row>
    <row r="6456" spans="2:2" x14ac:dyDescent="0.3">
      <c r="B6456" s="34"/>
    </row>
    <row r="6457" spans="2:2" x14ac:dyDescent="0.3">
      <c r="B6457" s="34"/>
    </row>
    <row r="6458" spans="2:2" x14ac:dyDescent="0.3">
      <c r="B6458" s="34"/>
    </row>
    <row r="6459" spans="2:2" x14ac:dyDescent="0.3">
      <c r="B6459" s="34"/>
    </row>
    <row r="6460" spans="2:2" x14ac:dyDescent="0.3">
      <c r="B6460" s="34"/>
    </row>
    <row r="6461" spans="2:2" x14ac:dyDescent="0.3">
      <c r="B6461" s="34"/>
    </row>
    <row r="6462" spans="2:2" x14ac:dyDescent="0.3">
      <c r="B6462" s="34"/>
    </row>
    <row r="6463" spans="2:2" x14ac:dyDescent="0.3">
      <c r="B6463" s="34"/>
    </row>
    <row r="6464" spans="2:2" x14ac:dyDescent="0.3">
      <c r="B6464" s="34"/>
    </row>
    <row r="6465" spans="2:2" x14ac:dyDescent="0.3">
      <c r="B6465" s="34"/>
    </row>
    <row r="6466" spans="2:2" x14ac:dyDescent="0.3">
      <c r="B6466" s="34"/>
    </row>
    <row r="6467" spans="2:2" x14ac:dyDescent="0.3">
      <c r="B6467" s="34"/>
    </row>
    <row r="6468" spans="2:2" x14ac:dyDescent="0.3">
      <c r="B6468" s="34"/>
    </row>
    <row r="6469" spans="2:2" x14ac:dyDescent="0.3">
      <c r="B6469" s="34"/>
    </row>
    <row r="6470" spans="2:2" x14ac:dyDescent="0.3">
      <c r="B6470" s="34"/>
    </row>
    <row r="6471" spans="2:2" x14ac:dyDescent="0.3">
      <c r="B6471" s="34"/>
    </row>
    <row r="6472" spans="2:2" x14ac:dyDescent="0.3">
      <c r="B6472" s="34"/>
    </row>
    <row r="6473" spans="2:2" x14ac:dyDescent="0.3">
      <c r="B6473" s="34"/>
    </row>
    <row r="6474" spans="2:2" x14ac:dyDescent="0.3">
      <c r="B6474" s="34"/>
    </row>
    <row r="6475" spans="2:2" x14ac:dyDescent="0.3">
      <c r="B6475" s="34"/>
    </row>
    <row r="6476" spans="2:2" x14ac:dyDescent="0.3">
      <c r="B6476" s="34"/>
    </row>
    <row r="6477" spans="2:2" x14ac:dyDescent="0.3">
      <c r="B6477" s="34"/>
    </row>
    <row r="6478" spans="2:2" x14ac:dyDescent="0.3">
      <c r="B6478" s="34"/>
    </row>
    <row r="6479" spans="2:2" x14ac:dyDescent="0.3">
      <c r="B6479" s="34"/>
    </row>
    <row r="6480" spans="2:2" x14ac:dyDescent="0.3">
      <c r="B6480" s="34"/>
    </row>
    <row r="6481" spans="2:2" x14ac:dyDescent="0.3">
      <c r="B6481" s="34"/>
    </row>
    <row r="6482" spans="2:2" x14ac:dyDescent="0.3">
      <c r="B6482" s="34"/>
    </row>
    <row r="6483" spans="2:2" x14ac:dyDescent="0.3">
      <c r="B6483" s="34"/>
    </row>
    <row r="6484" spans="2:2" x14ac:dyDescent="0.3">
      <c r="B6484" s="34"/>
    </row>
    <row r="6485" spans="2:2" x14ac:dyDescent="0.3">
      <c r="B6485" s="34"/>
    </row>
    <row r="6486" spans="2:2" x14ac:dyDescent="0.3">
      <c r="B6486" s="34"/>
    </row>
    <row r="6487" spans="2:2" x14ac:dyDescent="0.3">
      <c r="B6487" s="34"/>
    </row>
    <row r="6488" spans="2:2" x14ac:dyDescent="0.3">
      <c r="B6488" s="34"/>
    </row>
    <row r="6489" spans="2:2" x14ac:dyDescent="0.3">
      <c r="B6489" s="34"/>
    </row>
    <row r="6490" spans="2:2" x14ac:dyDescent="0.3">
      <c r="B6490" s="34"/>
    </row>
    <row r="6491" spans="2:2" x14ac:dyDescent="0.3">
      <c r="B6491" s="34"/>
    </row>
    <row r="6492" spans="2:2" x14ac:dyDescent="0.3">
      <c r="B6492" s="34"/>
    </row>
    <row r="6493" spans="2:2" x14ac:dyDescent="0.3">
      <c r="B6493" s="34"/>
    </row>
    <row r="6494" spans="2:2" x14ac:dyDescent="0.3">
      <c r="B6494" s="34"/>
    </row>
    <row r="6495" spans="2:2" x14ac:dyDescent="0.3">
      <c r="B6495" s="34"/>
    </row>
    <row r="6496" spans="2:2" x14ac:dyDescent="0.3">
      <c r="B6496" s="34"/>
    </row>
    <row r="6497" spans="2:2" x14ac:dyDescent="0.3">
      <c r="B6497" s="34"/>
    </row>
    <row r="6498" spans="2:2" x14ac:dyDescent="0.3">
      <c r="B6498" s="34"/>
    </row>
    <row r="6499" spans="2:2" x14ac:dyDescent="0.3">
      <c r="B6499" s="34"/>
    </row>
    <row r="6500" spans="2:2" x14ac:dyDescent="0.3">
      <c r="B6500" s="34"/>
    </row>
    <row r="6501" spans="2:2" x14ac:dyDescent="0.3">
      <c r="B6501" s="34"/>
    </row>
    <row r="6502" spans="2:2" x14ac:dyDescent="0.3">
      <c r="B6502" s="34"/>
    </row>
    <row r="6503" spans="2:2" x14ac:dyDescent="0.3">
      <c r="B6503" s="34"/>
    </row>
    <row r="6504" spans="2:2" x14ac:dyDescent="0.3">
      <c r="B6504" s="34"/>
    </row>
    <row r="6505" spans="2:2" x14ac:dyDescent="0.3">
      <c r="B6505" s="34"/>
    </row>
    <row r="6506" spans="2:2" x14ac:dyDescent="0.3">
      <c r="B6506" s="34"/>
    </row>
    <row r="6507" spans="2:2" x14ac:dyDescent="0.3">
      <c r="B6507" s="34"/>
    </row>
    <row r="6508" spans="2:2" x14ac:dyDescent="0.3">
      <c r="B6508" s="34"/>
    </row>
    <row r="6509" spans="2:2" x14ac:dyDescent="0.3">
      <c r="B6509" s="34"/>
    </row>
    <row r="6510" spans="2:2" x14ac:dyDescent="0.3">
      <c r="B6510" s="34"/>
    </row>
    <row r="6511" spans="2:2" x14ac:dyDescent="0.3">
      <c r="B6511" s="34"/>
    </row>
    <row r="6512" spans="2:2" x14ac:dyDescent="0.3">
      <c r="B6512" s="34"/>
    </row>
    <row r="6513" spans="2:2" x14ac:dyDescent="0.3">
      <c r="B6513" s="34"/>
    </row>
    <row r="6514" spans="2:2" x14ac:dyDescent="0.3">
      <c r="B6514" s="34"/>
    </row>
    <row r="6515" spans="2:2" x14ac:dyDescent="0.3">
      <c r="B6515" s="34"/>
    </row>
    <row r="6516" spans="2:2" x14ac:dyDescent="0.3">
      <c r="B6516" s="34"/>
    </row>
    <row r="6517" spans="2:2" x14ac:dyDescent="0.3">
      <c r="B6517" s="34"/>
    </row>
    <row r="6518" spans="2:2" x14ac:dyDescent="0.3">
      <c r="B6518" s="34"/>
    </row>
    <row r="6519" spans="2:2" x14ac:dyDescent="0.3">
      <c r="B6519" s="34"/>
    </row>
    <row r="6520" spans="2:2" x14ac:dyDescent="0.3">
      <c r="B6520" s="34"/>
    </row>
    <row r="6521" spans="2:2" x14ac:dyDescent="0.3">
      <c r="B6521" s="34"/>
    </row>
    <row r="6522" spans="2:2" x14ac:dyDescent="0.3">
      <c r="B6522" s="34"/>
    </row>
    <row r="6523" spans="2:2" x14ac:dyDescent="0.3">
      <c r="B6523" s="34"/>
    </row>
    <row r="6524" spans="2:2" x14ac:dyDescent="0.3">
      <c r="B6524" s="34"/>
    </row>
    <row r="6525" spans="2:2" x14ac:dyDescent="0.3">
      <c r="B6525" s="34"/>
    </row>
    <row r="6526" spans="2:2" x14ac:dyDescent="0.3">
      <c r="B6526" s="34"/>
    </row>
    <row r="6527" spans="2:2" x14ac:dyDescent="0.3">
      <c r="B6527" s="34"/>
    </row>
    <row r="6528" spans="2:2" x14ac:dyDescent="0.3">
      <c r="B6528" s="34"/>
    </row>
    <row r="6529" spans="2:2" x14ac:dyDescent="0.3">
      <c r="B6529" s="34"/>
    </row>
    <row r="6530" spans="2:2" x14ac:dyDescent="0.3">
      <c r="B6530" s="34"/>
    </row>
    <row r="6531" spans="2:2" x14ac:dyDescent="0.3">
      <c r="B6531" s="34"/>
    </row>
    <row r="6532" spans="2:2" x14ac:dyDescent="0.3">
      <c r="B6532" s="34"/>
    </row>
    <row r="6533" spans="2:2" x14ac:dyDescent="0.3">
      <c r="B6533" s="34"/>
    </row>
    <row r="6534" spans="2:2" x14ac:dyDescent="0.3">
      <c r="B6534" s="34"/>
    </row>
    <row r="6535" spans="2:2" x14ac:dyDescent="0.3">
      <c r="B6535" s="34"/>
    </row>
    <row r="6536" spans="2:2" x14ac:dyDescent="0.3">
      <c r="B6536" s="34"/>
    </row>
    <row r="6537" spans="2:2" x14ac:dyDescent="0.3">
      <c r="B6537" s="34"/>
    </row>
    <row r="6538" spans="2:2" x14ac:dyDescent="0.3">
      <c r="B6538" s="34"/>
    </row>
    <row r="6539" spans="2:2" x14ac:dyDescent="0.3">
      <c r="B6539" s="34"/>
    </row>
    <row r="6540" spans="2:2" x14ac:dyDescent="0.3">
      <c r="B6540" s="34"/>
    </row>
    <row r="6541" spans="2:2" x14ac:dyDescent="0.3">
      <c r="B6541" s="34"/>
    </row>
    <row r="6542" spans="2:2" x14ac:dyDescent="0.3">
      <c r="B6542" s="34"/>
    </row>
    <row r="6543" spans="2:2" x14ac:dyDescent="0.3">
      <c r="B6543" s="34"/>
    </row>
    <row r="6544" spans="2:2" x14ac:dyDescent="0.3">
      <c r="B6544" s="34"/>
    </row>
    <row r="6545" spans="2:2" x14ac:dyDescent="0.3">
      <c r="B6545" s="34"/>
    </row>
    <row r="6546" spans="2:2" x14ac:dyDescent="0.3">
      <c r="B6546" s="34"/>
    </row>
    <row r="6547" spans="2:2" x14ac:dyDescent="0.3">
      <c r="B6547" s="34"/>
    </row>
    <row r="6548" spans="2:2" x14ac:dyDescent="0.3">
      <c r="B6548" s="34"/>
    </row>
    <row r="6549" spans="2:2" x14ac:dyDescent="0.3">
      <c r="B6549" s="34"/>
    </row>
    <row r="6550" spans="2:2" x14ac:dyDescent="0.3">
      <c r="B6550" s="34"/>
    </row>
    <row r="6551" spans="2:2" x14ac:dyDescent="0.3">
      <c r="B6551" s="34"/>
    </row>
    <row r="6552" spans="2:2" x14ac:dyDescent="0.3">
      <c r="B6552" s="34"/>
    </row>
    <row r="6553" spans="2:2" x14ac:dyDescent="0.3">
      <c r="B6553" s="34"/>
    </row>
    <row r="6554" spans="2:2" x14ac:dyDescent="0.3">
      <c r="B6554" s="34"/>
    </row>
    <row r="6555" spans="2:2" x14ac:dyDescent="0.3">
      <c r="B6555" s="34"/>
    </row>
    <row r="6556" spans="2:2" x14ac:dyDescent="0.3">
      <c r="B6556" s="34"/>
    </row>
    <row r="6557" spans="2:2" x14ac:dyDescent="0.3">
      <c r="B6557" s="34"/>
    </row>
    <row r="6558" spans="2:2" x14ac:dyDescent="0.3">
      <c r="B6558" s="34"/>
    </row>
    <row r="6559" spans="2:2" x14ac:dyDescent="0.3">
      <c r="B6559" s="34"/>
    </row>
    <row r="6560" spans="2:2" x14ac:dyDescent="0.3">
      <c r="B6560" s="34"/>
    </row>
    <row r="6561" spans="2:2" x14ac:dyDescent="0.3">
      <c r="B6561" s="34"/>
    </row>
    <row r="6562" spans="2:2" x14ac:dyDescent="0.3">
      <c r="B6562" s="34"/>
    </row>
    <row r="6563" spans="2:2" x14ac:dyDescent="0.3">
      <c r="B6563" s="34"/>
    </row>
    <row r="6564" spans="2:2" x14ac:dyDescent="0.3">
      <c r="B6564" s="34"/>
    </row>
    <row r="6565" spans="2:2" x14ac:dyDescent="0.3">
      <c r="B6565" s="34"/>
    </row>
    <row r="6566" spans="2:2" x14ac:dyDescent="0.3">
      <c r="B6566" s="34"/>
    </row>
    <row r="6567" spans="2:2" x14ac:dyDescent="0.3">
      <c r="B6567" s="34"/>
    </row>
    <row r="6568" spans="2:2" x14ac:dyDescent="0.3">
      <c r="B6568" s="34"/>
    </row>
    <row r="6569" spans="2:2" x14ac:dyDescent="0.3">
      <c r="B6569" s="34"/>
    </row>
    <row r="6570" spans="2:2" x14ac:dyDescent="0.3">
      <c r="B6570" s="34"/>
    </row>
    <row r="6571" spans="2:2" x14ac:dyDescent="0.3">
      <c r="B6571" s="34"/>
    </row>
    <row r="6572" spans="2:2" x14ac:dyDescent="0.3">
      <c r="B6572" s="34"/>
    </row>
    <row r="6573" spans="2:2" x14ac:dyDescent="0.3">
      <c r="B6573" s="34"/>
    </row>
    <row r="6574" spans="2:2" x14ac:dyDescent="0.3">
      <c r="B6574" s="34"/>
    </row>
    <row r="6575" spans="2:2" x14ac:dyDescent="0.3">
      <c r="B6575" s="34"/>
    </row>
    <row r="6576" spans="2:2" x14ac:dyDescent="0.3">
      <c r="B6576" s="34"/>
    </row>
    <row r="6577" spans="2:2" x14ac:dyDescent="0.3">
      <c r="B6577" s="34"/>
    </row>
    <row r="6578" spans="2:2" x14ac:dyDescent="0.3">
      <c r="B6578" s="34"/>
    </row>
    <row r="6579" spans="2:2" x14ac:dyDescent="0.3">
      <c r="B6579" s="34"/>
    </row>
    <row r="6580" spans="2:2" x14ac:dyDescent="0.3">
      <c r="B6580" s="34"/>
    </row>
    <row r="6581" spans="2:2" x14ac:dyDescent="0.3">
      <c r="B6581" s="34"/>
    </row>
    <row r="6582" spans="2:2" x14ac:dyDescent="0.3">
      <c r="B6582" s="34"/>
    </row>
    <row r="6583" spans="2:2" x14ac:dyDescent="0.3">
      <c r="B6583" s="34"/>
    </row>
    <row r="6584" spans="2:2" x14ac:dyDescent="0.3">
      <c r="B6584" s="34"/>
    </row>
    <row r="6585" spans="2:2" x14ac:dyDescent="0.3">
      <c r="B6585" s="34"/>
    </row>
    <row r="6586" spans="2:2" x14ac:dyDescent="0.3">
      <c r="B6586" s="34"/>
    </row>
    <row r="6587" spans="2:2" x14ac:dyDescent="0.3">
      <c r="B6587" s="34"/>
    </row>
    <row r="6588" spans="2:2" x14ac:dyDescent="0.3">
      <c r="B6588" s="34"/>
    </row>
    <row r="6589" spans="2:2" x14ac:dyDescent="0.3">
      <c r="B6589" s="34"/>
    </row>
    <row r="6590" spans="2:2" x14ac:dyDescent="0.3">
      <c r="B6590" s="34"/>
    </row>
    <row r="6591" spans="2:2" x14ac:dyDescent="0.3">
      <c r="B6591" s="34"/>
    </row>
    <row r="6592" spans="2:2" x14ac:dyDescent="0.3">
      <c r="B6592" s="34"/>
    </row>
    <row r="6593" spans="2:2" x14ac:dyDescent="0.3">
      <c r="B6593" s="34"/>
    </row>
    <row r="6594" spans="2:2" x14ac:dyDescent="0.3">
      <c r="B6594" s="34"/>
    </row>
    <row r="6595" spans="2:2" x14ac:dyDescent="0.3">
      <c r="B6595" s="34"/>
    </row>
    <row r="6596" spans="2:2" x14ac:dyDescent="0.3">
      <c r="B6596" s="34"/>
    </row>
    <row r="6597" spans="2:2" x14ac:dyDescent="0.3">
      <c r="B6597" s="34"/>
    </row>
    <row r="6598" spans="2:2" x14ac:dyDescent="0.3">
      <c r="B6598" s="34"/>
    </row>
    <row r="6599" spans="2:2" x14ac:dyDescent="0.3">
      <c r="B6599" s="34"/>
    </row>
    <row r="6600" spans="2:2" x14ac:dyDescent="0.3">
      <c r="B6600" s="34"/>
    </row>
    <row r="6601" spans="2:2" x14ac:dyDescent="0.3">
      <c r="B6601" s="34"/>
    </row>
    <row r="6602" spans="2:2" x14ac:dyDescent="0.3">
      <c r="B6602" s="34"/>
    </row>
    <row r="6603" spans="2:2" x14ac:dyDescent="0.3">
      <c r="B6603" s="34"/>
    </row>
    <row r="6604" spans="2:2" x14ac:dyDescent="0.3">
      <c r="B6604" s="34"/>
    </row>
    <row r="6605" spans="2:2" x14ac:dyDescent="0.3">
      <c r="B6605" s="34"/>
    </row>
    <row r="6606" spans="2:2" x14ac:dyDescent="0.3">
      <c r="B6606" s="34"/>
    </row>
    <row r="6607" spans="2:2" x14ac:dyDescent="0.3">
      <c r="B6607" s="34"/>
    </row>
    <row r="6608" spans="2:2" x14ac:dyDescent="0.3">
      <c r="B6608" s="34"/>
    </row>
    <row r="6609" spans="2:2" x14ac:dyDescent="0.3">
      <c r="B6609" s="34"/>
    </row>
    <row r="6610" spans="2:2" x14ac:dyDescent="0.3">
      <c r="B6610" s="34"/>
    </row>
    <row r="6611" spans="2:2" x14ac:dyDescent="0.3">
      <c r="B6611" s="34"/>
    </row>
    <row r="6612" spans="2:2" x14ac:dyDescent="0.3">
      <c r="B6612" s="34"/>
    </row>
    <row r="6613" spans="2:2" x14ac:dyDescent="0.3">
      <c r="B6613" s="34"/>
    </row>
    <row r="6614" spans="2:2" x14ac:dyDescent="0.3">
      <c r="B6614" s="34"/>
    </row>
    <row r="6615" spans="2:2" x14ac:dyDescent="0.3">
      <c r="B6615" s="34"/>
    </row>
    <row r="6616" spans="2:2" x14ac:dyDescent="0.3">
      <c r="B6616" s="34"/>
    </row>
    <row r="6617" spans="2:2" x14ac:dyDescent="0.3">
      <c r="B6617" s="34"/>
    </row>
    <row r="6618" spans="2:2" x14ac:dyDescent="0.3">
      <c r="B6618" s="34"/>
    </row>
    <row r="6619" spans="2:2" x14ac:dyDescent="0.3">
      <c r="B6619" s="34"/>
    </row>
    <row r="6620" spans="2:2" x14ac:dyDescent="0.3">
      <c r="B6620" s="34"/>
    </row>
    <row r="6621" spans="2:2" x14ac:dyDescent="0.3">
      <c r="B6621" s="34"/>
    </row>
    <row r="6622" spans="2:2" x14ac:dyDescent="0.3">
      <c r="B6622" s="34"/>
    </row>
    <row r="6623" spans="2:2" x14ac:dyDescent="0.3">
      <c r="B6623" s="34"/>
    </row>
    <row r="6624" spans="2:2" x14ac:dyDescent="0.3">
      <c r="B6624" s="34"/>
    </row>
    <row r="6625" spans="2:2" x14ac:dyDescent="0.3">
      <c r="B6625" s="34"/>
    </row>
    <row r="6626" spans="2:2" x14ac:dyDescent="0.3">
      <c r="B6626" s="34"/>
    </row>
    <row r="6627" spans="2:2" x14ac:dyDescent="0.3">
      <c r="B6627" s="34"/>
    </row>
    <row r="6628" spans="2:2" x14ac:dyDescent="0.3">
      <c r="B6628" s="34"/>
    </row>
    <row r="6629" spans="2:2" x14ac:dyDescent="0.3">
      <c r="B6629" s="34"/>
    </row>
    <row r="6630" spans="2:2" x14ac:dyDescent="0.3">
      <c r="B6630" s="34"/>
    </row>
    <row r="6631" spans="2:2" x14ac:dyDescent="0.3">
      <c r="B6631" s="34"/>
    </row>
    <row r="6632" spans="2:2" x14ac:dyDescent="0.3">
      <c r="B6632" s="34"/>
    </row>
    <row r="6633" spans="2:2" x14ac:dyDescent="0.3">
      <c r="B6633" s="34"/>
    </row>
    <row r="6634" spans="2:2" x14ac:dyDescent="0.3">
      <c r="B6634" s="34"/>
    </row>
    <row r="6635" spans="2:2" x14ac:dyDescent="0.3">
      <c r="B6635" s="34"/>
    </row>
    <row r="6636" spans="2:2" x14ac:dyDescent="0.3">
      <c r="B6636" s="34"/>
    </row>
    <row r="6637" spans="2:2" x14ac:dyDescent="0.3">
      <c r="B6637" s="34"/>
    </row>
    <row r="6638" spans="2:2" x14ac:dyDescent="0.3">
      <c r="B6638" s="34"/>
    </row>
    <row r="6639" spans="2:2" x14ac:dyDescent="0.3">
      <c r="B6639" s="34"/>
    </row>
    <row r="6640" spans="2:2" x14ac:dyDescent="0.3">
      <c r="B6640" s="34"/>
    </row>
    <row r="6641" spans="2:2" x14ac:dyDescent="0.3">
      <c r="B6641" s="34"/>
    </row>
    <row r="6642" spans="2:2" x14ac:dyDescent="0.3">
      <c r="B6642" s="34"/>
    </row>
    <row r="6643" spans="2:2" x14ac:dyDescent="0.3">
      <c r="B6643" s="34"/>
    </row>
    <row r="6644" spans="2:2" x14ac:dyDescent="0.3">
      <c r="B6644" s="34"/>
    </row>
    <row r="6645" spans="2:2" x14ac:dyDescent="0.3">
      <c r="B6645" s="34"/>
    </row>
    <row r="6646" spans="2:2" x14ac:dyDescent="0.3">
      <c r="B6646" s="34"/>
    </row>
    <row r="6647" spans="2:2" x14ac:dyDescent="0.3">
      <c r="B6647" s="34"/>
    </row>
    <row r="6648" spans="2:2" x14ac:dyDescent="0.3">
      <c r="B6648" s="34"/>
    </row>
    <row r="6649" spans="2:2" x14ac:dyDescent="0.3">
      <c r="B6649" s="34"/>
    </row>
    <row r="6650" spans="2:2" x14ac:dyDescent="0.3">
      <c r="B6650" s="34"/>
    </row>
    <row r="6651" spans="2:2" x14ac:dyDescent="0.3">
      <c r="B6651" s="34"/>
    </row>
    <row r="6652" spans="2:2" x14ac:dyDescent="0.3">
      <c r="B6652" s="34"/>
    </row>
    <row r="6653" spans="2:2" x14ac:dyDescent="0.3">
      <c r="B6653" s="34"/>
    </row>
    <row r="6654" spans="2:2" x14ac:dyDescent="0.3">
      <c r="B6654" s="34"/>
    </row>
    <row r="6655" spans="2:2" x14ac:dyDescent="0.3">
      <c r="B6655" s="34"/>
    </row>
    <row r="6656" spans="2:2" x14ac:dyDescent="0.3">
      <c r="B6656" s="34"/>
    </row>
    <row r="6657" spans="2:2" x14ac:dyDescent="0.3">
      <c r="B6657" s="34"/>
    </row>
    <row r="6658" spans="2:2" x14ac:dyDescent="0.3">
      <c r="B6658" s="34"/>
    </row>
    <row r="6659" spans="2:2" x14ac:dyDescent="0.3">
      <c r="B6659" s="34"/>
    </row>
    <row r="6660" spans="2:2" x14ac:dyDescent="0.3">
      <c r="B6660" s="34"/>
    </row>
    <row r="6661" spans="2:2" x14ac:dyDescent="0.3">
      <c r="B6661" s="34"/>
    </row>
    <row r="6662" spans="2:2" x14ac:dyDescent="0.3">
      <c r="B6662" s="34"/>
    </row>
    <row r="6663" spans="2:2" x14ac:dyDescent="0.3">
      <c r="B6663" s="34"/>
    </row>
    <row r="6664" spans="2:2" x14ac:dyDescent="0.3">
      <c r="B6664" s="34"/>
    </row>
    <row r="6665" spans="2:2" x14ac:dyDescent="0.3">
      <c r="B6665" s="34"/>
    </row>
    <row r="6666" spans="2:2" x14ac:dyDescent="0.3">
      <c r="B6666" s="34"/>
    </row>
    <row r="6667" spans="2:2" x14ac:dyDescent="0.3">
      <c r="B6667" s="34"/>
    </row>
    <row r="6668" spans="2:2" x14ac:dyDescent="0.3">
      <c r="B6668" s="34"/>
    </row>
    <row r="6669" spans="2:2" x14ac:dyDescent="0.3">
      <c r="B6669" s="34"/>
    </row>
    <row r="6670" spans="2:2" x14ac:dyDescent="0.3">
      <c r="B6670" s="34"/>
    </row>
    <row r="6671" spans="2:2" x14ac:dyDescent="0.3">
      <c r="B6671" s="34"/>
    </row>
    <row r="6672" spans="2:2" x14ac:dyDescent="0.3">
      <c r="B6672" s="34"/>
    </row>
    <row r="6673" spans="2:2" x14ac:dyDescent="0.3">
      <c r="B6673" s="34"/>
    </row>
    <row r="6674" spans="2:2" x14ac:dyDescent="0.3">
      <c r="B6674" s="34"/>
    </row>
    <row r="6675" spans="2:2" x14ac:dyDescent="0.3">
      <c r="B6675" s="34"/>
    </row>
    <row r="6676" spans="2:2" x14ac:dyDescent="0.3">
      <c r="B6676" s="34"/>
    </row>
    <row r="6677" spans="2:2" x14ac:dyDescent="0.3">
      <c r="B6677" s="34"/>
    </row>
    <row r="6678" spans="2:2" x14ac:dyDescent="0.3">
      <c r="B6678" s="34"/>
    </row>
    <row r="6679" spans="2:2" x14ac:dyDescent="0.3">
      <c r="B6679" s="34"/>
    </row>
    <row r="6680" spans="2:2" x14ac:dyDescent="0.3">
      <c r="B6680" s="34"/>
    </row>
    <row r="6681" spans="2:2" x14ac:dyDescent="0.3">
      <c r="B6681" s="34"/>
    </row>
    <row r="6682" spans="2:2" x14ac:dyDescent="0.3">
      <c r="B6682" s="34"/>
    </row>
    <row r="6683" spans="2:2" x14ac:dyDescent="0.3">
      <c r="B6683" s="34"/>
    </row>
    <row r="6684" spans="2:2" x14ac:dyDescent="0.3">
      <c r="B6684" s="34"/>
    </row>
    <row r="6685" spans="2:2" x14ac:dyDescent="0.3">
      <c r="B6685" s="34"/>
    </row>
    <row r="6686" spans="2:2" x14ac:dyDescent="0.3">
      <c r="B6686" s="34"/>
    </row>
    <row r="6687" spans="2:2" x14ac:dyDescent="0.3">
      <c r="B6687" s="34"/>
    </row>
    <row r="6688" spans="2:2" x14ac:dyDescent="0.3">
      <c r="B6688" s="34"/>
    </row>
    <row r="6689" spans="2:2" x14ac:dyDescent="0.3">
      <c r="B6689" s="34"/>
    </row>
    <row r="6690" spans="2:2" x14ac:dyDescent="0.3">
      <c r="B6690" s="34"/>
    </row>
    <row r="6691" spans="2:2" x14ac:dyDescent="0.3">
      <c r="B6691" s="34"/>
    </row>
    <row r="6692" spans="2:2" x14ac:dyDescent="0.3">
      <c r="B6692" s="34"/>
    </row>
    <row r="6693" spans="2:2" x14ac:dyDescent="0.3">
      <c r="B6693" s="34"/>
    </row>
    <row r="6694" spans="2:2" x14ac:dyDescent="0.3">
      <c r="B6694" s="34"/>
    </row>
    <row r="6695" spans="2:2" x14ac:dyDescent="0.3">
      <c r="B6695" s="34"/>
    </row>
    <row r="6696" spans="2:2" x14ac:dyDescent="0.3">
      <c r="B6696" s="34"/>
    </row>
    <row r="6697" spans="2:2" x14ac:dyDescent="0.3">
      <c r="B6697" s="34"/>
    </row>
    <row r="6698" spans="2:2" x14ac:dyDescent="0.3">
      <c r="B6698" s="34"/>
    </row>
    <row r="6699" spans="2:2" x14ac:dyDescent="0.3">
      <c r="B6699" s="34"/>
    </row>
    <row r="6700" spans="2:2" x14ac:dyDescent="0.3">
      <c r="B6700" s="34"/>
    </row>
    <row r="6701" spans="2:2" x14ac:dyDescent="0.3">
      <c r="B6701" s="34"/>
    </row>
    <row r="6702" spans="2:2" x14ac:dyDescent="0.3">
      <c r="B6702" s="34"/>
    </row>
    <row r="6703" spans="2:2" x14ac:dyDescent="0.3">
      <c r="B6703" s="34"/>
    </row>
    <row r="6704" spans="2:2" x14ac:dyDescent="0.3">
      <c r="B6704" s="34"/>
    </row>
    <row r="6705" spans="2:2" x14ac:dyDescent="0.3">
      <c r="B6705" s="34"/>
    </row>
    <row r="6706" spans="2:2" x14ac:dyDescent="0.3">
      <c r="B6706" s="34"/>
    </row>
    <row r="6707" spans="2:2" x14ac:dyDescent="0.3">
      <c r="B6707" s="34"/>
    </row>
    <row r="6708" spans="2:2" x14ac:dyDescent="0.3">
      <c r="B6708" s="34"/>
    </row>
    <row r="6709" spans="2:2" x14ac:dyDescent="0.3">
      <c r="B6709" s="34"/>
    </row>
    <row r="6710" spans="2:2" x14ac:dyDescent="0.3">
      <c r="B6710" s="34"/>
    </row>
    <row r="6711" spans="2:2" x14ac:dyDescent="0.3">
      <c r="B6711" s="34"/>
    </row>
    <row r="6712" spans="2:2" x14ac:dyDescent="0.3">
      <c r="B6712" s="34"/>
    </row>
    <row r="6713" spans="2:2" x14ac:dyDescent="0.3">
      <c r="B6713" s="34"/>
    </row>
    <row r="6714" spans="2:2" x14ac:dyDescent="0.3">
      <c r="B6714" s="34"/>
    </row>
    <row r="6715" spans="2:2" x14ac:dyDescent="0.3">
      <c r="B6715" s="34"/>
    </row>
    <row r="6716" spans="2:2" x14ac:dyDescent="0.3">
      <c r="B6716" s="34"/>
    </row>
    <row r="6717" spans="2:2" x14ac:dyDescent="0.3">
      <c r="B6717" s="34"/>
    </row>
    <row r="6718" spans="2:2" x14ac:dyDescent="0.3">
      <c r="B6718" s="34"/>
    </row>
    <row r="6719" spans="2:2" x14ac:dyDescent="0.3">
      <c r="B6719" s="34"/>
    </row>
    <row r="6720" spans="2:2" x14ac:dyDescent="0.3">
      <c r="B6720" s="34"/>
    </row>
    <row r="6721" spans="2:2" x14ac:dyDescent="0.3">
      <c r="B6721" s="34"/>
    </row>
    <row r="6722" spans="2:2" x14ac:dyDescent="0.3">
      <c r="B6722" s="34"/>
    </row>
    <row r="6723" spans="2:2" x14ac:dyDescent="0.3">
      <c r="B6723" s="34"/>
    </row>
    <row r="6724" spans="2:2" x14ac:dyDescent="0.3">
      <c r="B6724" s="34"/>
    </row>
    <row r="6725" spans="2:2" x14ac:dyDescent="0.3">
      <c r="B6725" s="34"/>
    </row>
    <row r="6726" spans="2:2" x14ac:dyDescent="0.3">
      <c r="B6726" s="34"/>
    </row>
    <row r="6727" spans="2:2" x14ac:dyDescent="0.3">
      <c r="B6727" s="34"/>
    </row>
    <row r="6728" spans="2:2" x14ac:dyDescent="0.3">
      <c r="B6728" s="34"/>
    </row>
    <row r="6729" spans="2:2" x14ac:dyDescent="0.3">
      <c r="B6729" s="34"/>
    </row>
    <row r="6730" spans="2:2" x14ac:dyDescent="0.3">
      <c r="B6730" s="34"/>
    </row>
    <row r="6731" spans="2:2" x14ac:dyDescent="0.3">
      <c r="B6731" s="34"/>
    </row>
    <row r="6732" spans="2:2" x14ac:dyDescent="0.3">
      <c r="B6732" s="34"/>
    </row>
    <row r="6733" spans="2:2" x14ac:dyDescent="0.3">
      <c r="B6733" s="34"/>
    </row>
    <row r="6734" spans="2:2" x14ac:dyDescent="0.3">
      <c r="B6734" s="34"/>
    </row>
    <row r="6735" spans="2:2" x14ac:dyDescent="0.3">
      <c r="B6735" s="34"/>
    </row>
    <row r="6736" spans="2:2" x14ac:dyDescent="0.3">
      <c r="B6736" s="34"/>
    </row>
    <row r="6737" spans="2:2" x14ac:dyDescent="0.3">
      <c r="B6737" s="34"/>
    </row>
    <row r="6738" spans="2:2" x14ac:dyDescent="0.3">
      <c r="B6738" s="34"/>
    </row>
    <row r="6739" spans="2:2" x14ac:dyDescent="0.3">
      <c r="B6739" s="34"/>
    </row>
    <row r="6740" spans="2:2" x14ac:dyDescent="0.3">
      <c r="B6740" s="34"/>
    </row>
    <row r="6741" spans="2:2" x14ac:dyDescent="0.3">
      <c r="B6741" s="34"/>
    </row>
    <row r="6742" spans="2:2" x14ac:dyDescent="0.3">
      <c r="B6742" s="34"/>
    </row>
    <row r="6743" spans="2:2" x14ac:dyDescent="0.3">
      <c r="B6743" s="34"/>
    </row>
    <row r="6744" spans="2:2" x14ac:dyDescent="0.3">
      <c r="B6744" s="34"/>
    </row>
    <row r="6745" spans="2:2" x14ac:dyDescent="0.3">
      <c r="B6745" s="34"/>
    </row>
    <row r="6746" spans="2:2" x14ac:dyDescent="0.3">
      <c r="B6746" s="34"/>
    </row>
    <row r="6747" spans="2:2" x14ac:dyDescent="0.3">
      <c r="B6747" s="34"/>
    </row>
    <row r="6748" spans="2:2" x14ac:dyDescent="0.3">
      <c r="B6748" s="34"/>
    </row>
    <row r="6749" spans="2:2" x14ac:dyDescent="0.3">
      <c r="B6749" s="34"/>
    </row>
    <row r="6750" spans="2:2" x14ac:dyDescent="0.3">
      <c r="B6750" s="34"/>
    </row>
    <row r="6751" spans="2:2" x14ac:dyDescent="0.3">
      <c r="B6751" s="34"/>
    </row>
    <row r="6752" spans="2:2" x14ac:dyDescent="0.3">
      <c r="B6752" s="34"/>
    </row>
    <row r="6753" spans="2:2" x14ac:dyDescent="0.3">
      <c r="B6753" s="34"/>
    </row>
    <row r="6754" spans="2:2" x14ac:dyDescent="0.3">
      <c r="B6754" s="34"/>
    </row>
    <row r="6755" spans="2:2" x14ac:dyDescent="0.3">
      <c r="B6755" s="34"/>
    </row>
    <row r="6756" spans="2:2" x14ac:dyDescent="0.3">
      <c r="B6756" s="34"/>
    </row>
    <row r="6757" spans="2:2" x14ac:dyDescent="0.3">
      <c r="B6757" s="34"/>
    </row>
    <row r="6758" spans="2:2" x14ac:dyDescent="0.3">
      <c r="B6758" s="34"/>
    </row>
    <row r="6759" spans="2:2" x14ac:dyDescent="0.3">
      <c r="B6759" s="34"/>
    </row>
    <row r="6760" spans="2:2" x14ac:dyDescent="0.3">
      <c r="B6760" s="34"/>
    </row>
    <row r="6761" spans="2:2" x14ac:dyDescent="0.3">
      <c r="B6761" s="34"/>
    </row>
    <row r="6762" spans="2:2" x14ac:dyDescent="0.3">
      <c r="B6762" s="34"/>
    </row>
    <row r="6763" spans="2:2" x14ac:dyDescent="0.3">
      <c r="B6763" s="34"/>
    </row>
    <row r="6764" spans="2:2" x14ac:dyDescent="0.3">
      <c r="B6764" s="34"/>
    </row>
    <row r="6765" spans="2:2" x14ac:dyDescent="0.3">
      <c r="B6765" s="34"/>
    </row>
    <row r="6766" spans="2:2" x14ac:dyDescent="0.3">
      <c r="B6766" s="34"/>
    </row>
    <row r="6767" spans="2:2" x14ac:dyDescent="0.3">
      <c r="B6767" s="34"/>
    </row>
    <row r="6768" spans="2:2" x14ac:dyDescent="0.3">
      <c r="B6768" s="34"/>
    </row>
    <row r="6769" spans="2:2" x14ac:dyDescent="0.3">
      <c r="B6769" s="34"/>
    </row>
    <row r="6770" spans="2:2" x14ac:dyDescent="0.3">
      <c r="B6770" s="34"/>
    </row>
    <row r="6771" spans="2:2" x14ac:dyDescent="0.3">
      <c r="B6771" s="34"/>
    </row>
    <row r="6772" spans="2:2" x14ac:dyDescent="0.3">
      <c r="B6772" s="34"/>
    </row>
    <row r="6773" spans="2:2" x14ac:dyDescent="0.3">
      <c r="B6773" s="34"/>
    </row>
    <row r="6774" spans="2:2" x14ac:dyDescent="0.3">
      <c r="B6774" s="34"/>
    </row>
    <row r="6775" spans="2:2" x14ac:dyDescent="0.3">
      <c r="B6775" s="34"/>
    </row>
    <row r="6776" spans="2:2" x14ac:dyDescent="0.3">
      <c r="B6776" s="34"/>
    </row>
    <row r="6777" spans="2:2" x14ac:dyDescent="0.3">
      <c r="B6777" s="34"/>
    </row>
    <row r="6778" spans="2:2" x14ac:dyDescent="0.3">
      <c r="B6778" s="34"/>
    </row>
    <row r="6779" spans="2:2" x14ac:dyDescent="0.3">
      <c r="B6779" s="34"/>
    </row>
    <row r="6780" spans="2:2" x14ac:dyDescent="0.3">
      <c r="B6780" s="34"/>
    </row>
    <row r="6781" spans="2:2" x14ac:dyDescent="0.3">
      <c r="B6781" s="34"/>
    </row>
    <row r="6782" spans="2:2" x14ac:dyDescent="0.3">
      <c r="B6782" s="34"/>
    </row>
    <row r="6783" spans="2:2" x14ac:dyDescent="0.3">
      <c r="B6783" s="34"/>
    </row>
    <row r="6784" spans="2:2" x14ac:dyDescent="0.3">
      <c r="B6784" s="34"/>
    </row>
    <row r="6785" spans="2:2" x14ac:dyDescent="0.3">
      <c r="B6785" s="34"/>
    </row>
    <row r="6786" spans="2:2" x14ac:dyDescent="0.3">
      <c r="B6786" s="34"/>
    </row>
    <row r="6787" spans="2:2" x14ac:dyDescent="0.3">
      <c r="B6787" s="34"/>
    </row>
    <row r="6788" spans="2:2" x14ac:dyDescent="0.3">
      <c r="B6788" s="34"/>
    </row>
    <row r="6789" spans="2:2" x14ac:dyDescent="0.3">
      <c r="B6789" s="34"/>
    </row>
    <row r="6790" spans="2:2" x14ac:dyDescent="0.3">
      <c r="B6790" s="34"/>
    </row>
    <row r="6791" spans="2:2" x14ac:dyDescent="0.3">
      <c r="B6791" s="34"/>
    </row>
    <row r="6792" spans="2:2" x14ac:dyDescent="0.3">
      <c r="B6792" s="34"/>
    </row>
    <row r="6793" spans="2:2" x14ac:dyDescent="0.3">
      <c r="B6793" s="34"/>
    </row>
    <row r="6794" spans="2:2" x14ac:dyDescent="0.3">
      <c r="B6794" s="34"/>
    </row>
    <row r="6795" spans="2:2" x14ac:dyDescent="0.3">
      <c r="B6795" s="34"/>
    </row>
    <row r="6796" spans="2:2" x14ac:dyDescent="0.3">
      <c r="B6796" s="34"/>
    </row>
    <row r="6797" spans="2:2" x14ac:dyDescent="0.3">
      <c r="B6797" s="34"/>
    </row>
    <row r="6798" spans="2:2" x14ac:dyDescent="0.3">
      <c r="B6798" s="34"/>
    </row>
    <row r="6799" spans="2:2" x14ac:dyDescent="0.3">
      <c r="B6799" s="34"/>
    </row>
    <row r="6800" spans="2:2" x14ac:dyDescent="0.3">
      <c r="B6800" s="34"/>
    </row>
    <row r="6801" spans="2:2" x14ac:dyDescent="0.3">
      <c r="B6801" s="34"/>
    </row>
    <row r="6802" spans="2:2" x14ac:dyDescent="0.3">
      <c r="B6802" s="34"/>
    </row>
    <row r="6803" spans="2:2" x14ac:dyDescent="0.3">
      <c r="B6803" s="34"/>
    </row>
    <row r="6804" spans="2:2" x14ac:dyDescent="0.3">
      <c r="B6804" s="34"/>
    </row>
    <row r="6805" spans="2:2" x14ac:dyDescent="0.3">
      <c r="B6805" s="34"/>
    </row>
    <row r="6806" spans="2:2" x14ac:dyDescent="0.3">
      <c r="B6806" s="34"/>
    </row>
    <row r="6807" spans="2:2" x14ac:dyDescent="0.3">
      <c r="B6807" s="34"/>
    </row>
    <row r="6808" spans="2:2" x14ac:dyDescent="0.3">
      <c r="B6808" s="34"/>
    </row>
    <row r="6809" spans="2:2" x14ac:dyDescent="0.3">
      <c r="B6809" s="34"/>
    </row>
    <row r="6810" spans="2:2" x14ac:dyDescent="0.3">
      <c r="B6810" s="34"/>
    </row>
    <row r="6811" spans="2:2" x14ac:dyDescent="0.3">
      <c r="B6811" s="34"/>
    </row>
    <row r="6812" spans="2:2" x14ac:dyDescent="0.3">
      <c r="B6812" s="34"/>
    </row>
    <row r="6813" spans="2:2" x14ac:dyDescent="0.3">
      <c r="B6813" s="34"/>
    </row>
    <row r="6814" spans="2:2" x14ac:dyDescent="0.3">
      <c r="B6814" s="34"/>
    </row>
    <row r="6815" spans="2:2" x14ac:dyDescent="0.3">
      <c r="B6815" s="34"/>
    </row>
    <row r="6816" spans="2:2" x14ac:dyDescent="0.3">
      <c r="B6816" s="34"/>
    </row>
    <row r="6817" spans="2:2" x14ac:dyDescent="0.3">
      <c r="B6817" s="34"/>
    </row>
    <row r="6818" spans="2:2" x14ac:dyDescent="0.3">
      <c r="B6818" s="34"/>
    </row>
    <row r="6819" spans="2:2" x14ac:dyDescent="0.3">
      <c r="B6819" s="34"/>
    </row>
    <row r="6820" spans="2:2" x14ac:dyDescent="0.3">
      <c r="B6820" s="34"/>
    </row>
    <row r="6821" spans="2:2" x14ac:dyDescent="0.3">
      <c r="B6821" s="34"/>
    </row>
    <row r="6822" spans="2:2" x14ac:dyDescent="0.3">
      <c r="B6822" s="34"/>
    </row>
    <row r="6823" spans="2:2" x14ac:dyDescent="0.3">
      <c r="B6823" s="34"/>
    </row>
    <row r="6824" spans="2:2" x14ac:dyDescent="0.3">
      <c r="B6824" s="34"/>
    </row>
    <row r="6825" spans="2:2" x14ac:dyDescent="0.3">
      <c r="B6825" s="34"/>
    </row>
    <row r="6826" spans="2:2" x14ac:dyDescent="0.3">
      <c r="B6826" s="34"/>
    </row>
    <row r="6827" spans="2:2" x14ac:dyDescent="0.3">
      <c r="B6827" s="34"/>
    </row>
    <row r="6828" spans="2:2" x14ac:dyDescent="0.3">
      <c r="B6828" s="34"/>
    </row>
    <row r="6829" spans="2:2" x14ac:dyDescent="0.3">
      <c r="B6829" s="34"/>
    </row>
    <row r="6830" spans="2:2" x14ac:dyDescent="0.3">
      <c r="B6830" s="34"/>
    </row>
    <row r="6831" spans="2:2" x14ac:dyDescent="0.3">
      <c r="B6831" s="34"/>
    </row>
    <row r="6832" spans="2:2" x14ac:dyDescent="0.3">
      <c r="B6832" s="34"/>
    </row>
    <row r="6833" spans="2:2" x14ac:dyDescent="0.3">
      <c r="B6833" s="34"/>
    </row>
    <row r="6834" spans="2:2" x14ac:dyDescent="0.3">
      <c r="B6834" s="34"/>
    </row>
    <row r="6835" spans="2:2" x14ac:dyDescent="0.3">
      <c r="B6835" s="34"/>
    </row>
    <row r="6836" spans="2:2" x14ac:dyDescent="0.3">
      <c r="B6836" s="34"/>
    </row>
    <row r="6837" spans="2:2" x14ac:dyDescent="0.3">
      <c r="B6837" s="34"/>
    </row>
    <row r="6838" spans="2:2" x14ac:dyDescent="0.3">
      <c r="B6838" s="34"/>
    </row>
    <row r="6839" spans="2:2" x14ac:dyDescent="0.3">
      <c r="B6839" s="34"/>
    </row>
    <row r="6840" spans="2:2" x14ac:dyDescent="0.3">
      <c r="B6840" s="34"/>
    </row>
    <row r="6841" spans="2:2" x14ac:dyDescent="0.3">
      <c r="B6841" s="34"/>
    </row>
    <row r="6842" spans="2:2" x14ac:dyDescent="0.3">
      <c r="B6842" s="34"/>
    </row>
    <row r="6843" spans="2:2" x14ac:dyDescent="0.3">
      <c r="B6843" s="34"/>
    </row>
    <row r="6844" spans="2:2" x14ac:dyDescent="0.3">
      <c r="B6844" s="34"/>
    </row>
    <row r="6845" spans="2:2" x14ac:dyDescent="0.3">
      <c r="B6845" s="34"/>
    </row>
    <row r="6846" spans="2:2" x14ac:dyDescent="0.3">
      <c r="B6846" s="34"/>
    </row>
    <row r="6847" spans="2:2" x14ac:dyDescent="0.3">
      <c r="B6847" s="34"/>
    </row>
    <row r="6848" spans="2:2" x14ac:dyDescent="0.3">
      <c r="B6848" s="34"/>
    </row>
    <row r="6849" spans="2:2" x14ac:dyDescent="0.3">
      <c r="B6849" s="34"/>
    </row>
    <row r="6850" spans="2:2" x14ac:dyDescent="0.3">
      <c r="B6850" s="34"/>
    </row>
    <row r="6851" spans="2:2" x14ac:dyDescent="0.3">
      <c r="B6851" s="34"/>
    </row>
    <row r="6852" spans="2:2" x14ac:dyDescent="0.3">
      <c r="B6852" s="34"/>
    </row>
    <row r="6853" spans="2:2" x14ac:dyDescent="0.3">
      <c r="B6853" s="34"/>
    </row>
    <row r="6854" spans="2:2" x14ac:dyDescent="0.3">
      <c r="B6854" s="34"/>
    </row>
    <row r="6855" spans="2:2" x14ac:dyDescent="0.3">
      <c r="B6855" s="34"/>
    </row>
    <row r="6856" spans="2:2" x14ac:dyDescent="0.3">
      <c r="B6856" s="34"/>
    </row>
    <row r="6857" spans="2:2" x14ac:dyDescent="0.3">
      <c r="B6857" s="34"/>
    </row>
    <row r="6858" spans="2:2" x14ac:dyDescent="0.3">
      <c r="B6858" s="34"/>
    </row>
    <row r="6859" spans="2:2" x14ac:dyDescent="0.3">
      <c r="B6859" s="34"/>
    </row>
    <row r="6860" spans="2:2" x14ac:dyDescent="0.3">
      <c r="B6860" s="34"/>
    </row>
    <row r="6861" spans="2:2" x14ac:dyDescent="0.3">
      <c r="B6861" s="34"/>
    </row>
    <row r="6862" spans="2:2" x14ac:dyDescent="0.3">
      <c r="B6862" s="34"/>
    </row>
    <row r="6863" spans="2:2" x14ac:dyDescent="0.3">
      <c r="B6863" s="34"/>
    </row>
    <row r="6864" spans="2:2" x14ac:dyDescent="0.3">
      <c r="B6864" s="34"/>
    </row>
    <row r="6865" spans="2:2" x14ac:dyDescent="0.3">
      <c r="B6865" s="34"/>
    </row>
    <row r="6866" spans="2:2" x14ac:dyDescent="0.3">
      <c r="B6866" s="34"/>
    </row>
    <row r="6867" spans="2:2" x14ac:dyDescent="0.3">
      <c r="B6867" s="34"/>
    </row>
    <row r="6868" spans="2:2" x14ac:dyDescent="0.3">
      <c r="B6868" s="34"/>
    </row>
    <row r="6869" spans="2:2" x14ac:dyDescent="0.3">
      <c r="B6869" s="34"/>
    </row>
    <row r="6870" spans="2:2" x14ac:dyDescent="0.3">
      <c r="B6870" s="34"/>
    </row>
    <row r="6871" spans="2:2" x14ac:dyDescent="0.3">
      <c r="B6871" s="34"/>
    </row>
    <row r="6872" spans="2:2" x14ac:dyDescent="0.3">
      <c r="B6872" s="34"/>
    </row>
    <row r="6873" spans="2:2" x14ac:dyDescent="0.3">
      <c r="B6873" s="34"/>
    </row>
    <row r="6874" spans="2:2" x14ac:dyDescent="0.3">
      <c r="B6874" s="34"/>
    </row>
    <row r="6875" spans="2:2" x14ac:dyDescent="0.3">
      <c r="B6875" s="34"/>
    </row>
    <row r="6876" spans="2:2" x14ac:dyDescent="0.3">
      <c r="B6876" s="34"/>
    </row>
    <row r="6877" spans="2:2" x14ac:dyDescent="0.3">
      <c r="B6877" s="34"/>
    </row>
    <row r="6878" spans="2:2" x14ac:dyDescent="0.3">
      <c r="B6878" s="34"/>
    </row>
    <row r="6879" spans="2:2" x14ac:dyDescent="0.3">
      <c r="B6879" s="34"/>
    </row>
    <row r="6880" spans="2:2" x14ac:dyDescent="0.3">
      <c r="B6880" s="34"/>
    </row>
    <row r="6881" spans="2:2" x14ac:dyDescent="0.3">
      <c r="B6881" s="34"/>
    </row>
    <row r="6882" spans="2:2" x14ac:dyDescent="0.3">
      <c r="B6882" s="34"/>
    </row>
    <row r="6883" spans="2:2" x14ac:dyDescent="0.3">
      <c r="B6883" s="34"/>
    </row>
    <row r="6884" spans="2:2" x14ac:dyDescent="0.3">
      <c r="B6884" s="34"/>
    </row>
    <row r="6885" spans="2:2" x14ac:dyDescent="0.3">
      <c r="B6885" s="34"/>
    </row>
    <row r="6886" spans="2:2" x14ac:dyDescent="0.3">
      <c r="B6886" s="34"/>
    </row>
    <row r="6887" spans="2:2" x14ac:dyDescent="0.3">
      <c r="B6887" s="34"/>
    </row>
    <row r="6888" spans="2:2" x14ac:dyDescent="0.3">
      <c r="B6888" s="34"/>
    </row>
    <row r="6889" spans="2:2" x14ac:dyDescent="0.3">
      <c r="B6889" s="34"/>
    </row>
    <row r="6890" spans="2:2" x14ac:dyDescent="0.3">
      <c r="B6890" s="34"/>
    </row>
    <row r="6891" spans="2:2" x14ac:dyDescent="0.3">
      <c r="B6891" s="34"/>
    </row>
    <row r="6892" spans="2:2" x14ac:dyDescent="0.3">
      <c r="B6892" s="34"/>
    </row>
    <row r="6893" spans="2:2" x14ac:dyDescent="0.3">
      <c r="B6893" s="34"/>
    </row>
    <row r="6894" spans="2:2" x14ac:dyDescent="0.3">
      <c r="B6894" s="34"/>
    </row>
    <row r="6895" spans="2:2" x14ac:dyDescent="0.3">
      <c r="B6895" s="34"/>
    </row>
    <row r="6896" spans="2:2" x14ac:dyDescent="0.3">
      <c r="B6896" s="34"/>
    </row>
    <row r="6897" spans="2:2" x14ac:dyDescent="0.3">
      <c r="B6897" s="34"/>
    </row>
    <row r="6898" spans="2:2" x14ac:dyDescent="0.3">
      <c r="B6898" s="34"/>
    </row>
    <row r="6899" spans="2:2" x14ac:dyDescent="0.3">
      <c r="B6899" s="34"/>
    </row>
    <row r="6900" spans="2:2" x14ac:dyDescent="0.3">
      <c r="B6900" s="34"/>
    </row>
    <row r="6901" spans="2:2" x14ac:dyDescent="0.3">
      <c r="B6901" s="34"/>
    </row>
    <row r="6902" spans="2:2" x14ac:dyDescent="0.3">
      <c r="B6902" s="34"/>
    </row>
    <row r="6903" spans="2:2" x14ac:dyDescent="0.3">
      <c r="B6903" s="34"/>
    </row>
    <row r="6904" spans="2:2" x14ac:dyDescent="0.3">
      <c r="B6904" s="34"/>
    </row>
    <row r="6905" spans="2:2" x14ac:dyDescent="0.3">
      <c r="B6905" s="34"/>
    </row>
    <row r="6906" spans="2:2" x14ac:dyDescent="0.3">
      <c r="B6906" s="34"/>
    </row>
    <row r="6907" spans="2:2" x14ac:dyDescent="0.3">
      <c r="B6907" s="34"/>
    </row>
    <row r="6908" spans="2:2" x14ac:dyDescent="0.3">
      <c r="B6908" s="34"/>
    </row>
    <row r="6909" spans="2:2" x14ac:dyDescent="0.3">
      <c r="B6909" s="34"/>
    </row>
    <row r="6910" spans="2:2" x14ac:dyDescent="0.3">
      <c r="B6910" s="34"/>
    </row>
    <row r="6911" spans="2:2" x14ac:dyDescent="0.3">
      <c r="B6911" s="34"/>
    </row>
    <row r="6912" spans="2:2" x14ac:dyDescent="0.3">
      <c r="B6912" s="34"/>
    </row>
    <row r="6913" spans="2:2" x14ac:dyDescent="0.3">
      <c r="B6913" s="34"/>
    </row>
    <row r="6914" spans="2:2" x14ac:dyDescent="0.3">
      <c r="B6914" s="34"/>
    </row>
    <row r="6915" spans="2:2" x14ac:dyDescent="0.3">
      <c r="B6915" s="34"/>
    </row>
    <row r="6916" spans="2:2" x14ac:dyDescent="0.3">
      <c r="B6916" s="34"/>
    </row>
    <row r="6917" spans="2:2" x14ac:dyDescent="0.3">
      <c r="B6917" s="34"/>
    </row>
    <row r="6918" spans="2:2" x14ac:dyDescent="0.3">
      <c r="B6918" s="34"/>
    </row>
    <row r="6919" spans="2:2" x14ac:dyDescent="0.3">
      <c r="B6919" s="34"/>
    </row>
    <row r="6920" spans="2:2" x14ac:dyDescent="0.3">
      <c r="B6920" s="34"/>
    </row>
    <row r="6921" spans="2:2" x14ac:dyDescent="0.3">
      <c r="B6921" s="34"/>
    </row>
    <row r="6922" spans="2:2" x14ac:dyDescent="0.3">
      <c r="B6922" s="34"/>
    </row>
    <row r="6923" spans="2:2" x14ac:dyDescent="0.3">
      <c r="B6923" s="34"/>
    </row>
    <row r="6924" spans="2:2" x14ac:dyDescent="0.3">
      <c r="B6924" s="34"/>
    </row>
    <row r="6925" spans="2:2" x14ac:dyDescent="0.3">
      <c r="B6925" s="34"/>
    </row>
    <row r="6926" spans="2:2" x14ac:dyDescent="0.3">
      <c r="B6926" s="34"/>
    </row>
    <row r="6927" spans="2:2" x14ac:dyDescent="0.3">
      <c r="B6927" s="34"/>
    </row>
    <row r="6928" spans="2:2" x14ac:dyDescent="0.3">
      <c r="B6928" s="34"/>
    </row>
    <row r="6929" spans="2:2" x14ac:dyDescent="0.3">
      <c r="B6929" s="34"/>
    </row>
    <row r="6930" spans="2:2" x14ac:dyDescent="0.3">
      <c r="B6930" s="34"/>
    </row>
    <row r="6931" spans="2:2" x14ac:dyDescent="0.3">
      <c r="B6931" s="34"/>
    </row>
    <row r="6932" spans="2:2" x14ac:dyDescent="0.3">
      <c r="B6932" s="34"/>
    </row>
    <row r="6933" spans="2:2" x14ac:dyDescent="0.3">
      <c r="B6933" s="34"/>
    </row>
    <row r="6934" spans="2:2" x14ac:dyDescent="0.3">
      <c r="B6934" s="34"/>
    </row>
    <row r="6935" spans="2:2" x14ac:dyDescent="0.3">
      <c r="B6935" s="34"/>
    </row>
    <row r="6936" spans="2:2" x14ac:dyDescent="0.3">
      <c r="B6936" s="34"/>
    </row>
    <row r="6937" spans="2:2" x14ac:dyDescent="0.3">
      <c r="B6937" s="34"/>
    </row>
    <row r="6938" spans="2:2" x14ac:dyDescent="0.3">
      <c r="B6938" s="34"/>
    </row>
    <row r="6939" spans="2:2" x14ac:dyDescent="0.3">
      <c r="B6939" s="34"/>
    </row>
    <row r="6940" spans="2:2" x14ac:dyDescent="0.3">
      <c r="B6940" s="34"/>
    </row>
    <row r="6941" spans="2:2" x14ac:dyDescent="0.3">
      <c r="B6941" s="34"/>
    </row>
    <row r="6942" spans="2:2" x14ac:dyDescent="0.3">
      <c r="B6942" s="34"/>
    </row>
    <row r="6943" spans="2:2" x14ac:dyDescent="0.3">
      <c r="B6943" s="34"/>
    </row>
    <row r="6944" spans="2:2" x14ac:dyDescent="0.3">
      <c r="B6944" s="34"/>
    </row>
    <row r="6945" spans="2:2" x14ac:dyDescent="0.3">
      <c r="B6945" s="34"/>
    </row>
    <row r="6946" spans="2:2" x14ac:dyDescent="0.3">
      <c r="B6946" s="34"/>
    </row>
    <row r="6947" spans="2:2" x14ac:dyDescent="0.3">
      <c r="B6947" s="34"/>
    </row>
    <row r="6948" spans="2:2" x14ac:dyDescent="0.3">
      <c r="B6948" s="34"/>
    </row>
    <row r="6949" spans="2:2" x14ac:dyDescent="0.3">
      <c r="B6949" s="34"/>
    </row>
    <row r="6950" spans="2:2" x14ac:dyDescent="0.3">
      <c r="B6950" s="34"/>
    </row>
    <row r="6951" spans="2:2" x14ac:dyDescent="0.3">
      <c r="B6951" s="34"/>
    </row>
    <row r="6952" spans="2:2" x14ac:dyDescent="0.3">
      <c r="B6952" s="34"/>
    </row>
    <row r="6953" spans="2:2" x14ac:dyDescent="0.3">
      <c r="B6953" s="34"/>
    </row>
    <row r="6954" spans="2:2" x14ac:dyDescent="0.3">
      <c r="B6954" s="34"/>
    </row>
    <row r="6955" spans="2:2" x14ac:dyDescent="0.3">
      <c r="B6955" s="34"/>
    </row>
    <row r="6956" spans="2:2" x14ac:dyDescent="0.3">
      <c r="B6956" s="34"/>
    </row>
    <row r="6957" spans="2:2" x14ac:dyDescent="0.3">
      <c r="B6957" s="34"/>
    </row>
    <row r="6958" spans="2:2" x14ac:dyDescent="0.3">
      <c r="B6958" s="34"/>
    </row>
    <row r="6959" spans="2:2" x14ac:dyDescent="0.3">
      <c r="B6959" s="34"/>
    </row>
    <row r="6960" spans="2:2" x14ac:dyDescent="0.3">
      <c r="B6960" s="34"/>
    </row>
    <row r="6961" spans="2:2" x14ac:dyDescent="0.3">
      <c r="B6961" s="34"/>
    </row>
    <row r="6962" spans="2:2" x14ac:dyDescent="0.3">
      <c r="B6962" s="34"/>
    </row>
    <row r="6963" spans="2:2" x14ac:dyDescent="0.3">
      <c r="B6963" s="34"/>
    </row>
    <row r="6964" spans="2:2" x14ac:dyDescent="0.3">
      <c r="B6964" s="34"/>
    </row>
    <row r="6965" spans="2:2" x14ac:dyDescent="0.3">
      <c r="B6965" s="34"/>
    </row>
    <row r="6966" spans="2:2" x14ac:dyDescent="0.3">
      <c r="B6966" s="34"/>
    </row>
    <row r="6967" spans="2:2" x14ac:dyDescent="0.3">
      <c r="B6967" s="34"/>
    </row>
    <row r="6968" spans="2:2" x14ac:dyDescent="0.3">
      <c r="B6968" s="34"/>
    </row>
    <row r="6969" spans="2:2" x14ac:dyDescent="0.3">
      <c r="B6969" s="34"/>
    </row>
    <row r="6970" spans="2:2" x14ac:dyDescent="0.3">
      <c r="B6970" s="34"/>
    </row>
    <row r="6971" spans="2:2" x14ac:dyDescent="0.3">
      <c r="B6971" s="34"/>
    </row>
    <row r="6972" spans="2:2" x14ac:dyDescent="0.3">
      <c r="B6972" s="34"/>
    </row>
    <row r="6973" spans="2:2" x14ac:dyDescent="0.3">
      <c r="B6973" s="34"/>
    </row>
    <row r="6974" spans="2:2" x14ac:dyDescent="0.3">
      <c r="B6974" s="34"/>
    </row>
    <row r="6975" spans="2:2" x14ac:dyDescent="0.3">
      <c r="B6975" s="34"/>
    </row>
    <row r="6976" spans="2:2" x14ac:dyDescent="0.3">
      <c r="B6976" s="34"/>
    </row>
    <row r="6977" spans="2:2" x14ac:dyDescent="0.3">
      <c r="B6977" s="34"/>
    </row>
    <row r="6978" spans="2:2" x14ac:dyDescent="0.3">
      <c r="B6978" s="34"/>
    </row>
    <row r="6979" spans="2:2" x14ac:dyDescent="0.3">
      <c r="B6979" s="34"/>
    </row>
    <row r="6980" spans="2:2" x14ac:dyDescent="0.3">
      <c r="B6980" s="34"/>
    </row>
    <row r="6981" spans="2:2" x14ac:dyDescent="0.3">
      <c r="B6981" s="34"/>
    </row>
    <row r="6982" spans="2:2" x14ac:dyDescent="0.3">
      <c r="B6982" s="34"/>
    </row>
    <row r="6983" spans="2:2" x14ac:dyDescent="0.3">
      <c r="B6983" s="34"/>
    </row>
    <row r="6984" spans="2:2" x14ac:dyDescent="0.3">
      <c r="B6984" s="34"/>
    </row>
    <row r="6985" spans="2:2" x14ac:dyDescent="0.3">
      <c r="B6985" s="34"/>
    </row>
    <row r="6986" spans="2:2" x14ac:dyDescent="0.3">
      <c r="B6986" s="34"/>
    </row>
    <row r="6987" spans="2:2" x14ac:dyDescent="0.3">
      <c r="B6987" s="34"/>
    </row>
    <row r="6988" spans="2:2" x14ac:dyDescent="0.3">
      <c r="B6988" s="34"/>
    </row>
    <row r="6989" spans="2:2" x14ac:dyDescent="0.3">
      <c r="B6989" s="34"/>
    </row>
    <row r="6990" spans="2:2" x14ac:dyDescent="0.3">
      <c r="B6990" s="34"/>
    </row>
    <row r="6991" spans="2:2" x14ac:dyDescent="0.3">
      <c r="B6991" s="34"/>
    </row>
    <row r="6992" spans="2:2" x14ac:dyDescent="0.3">
      <c r="B6992" s="34"/>
    </row>
    <row r="6993" spans="2:2" x14ac:dyDescent="0.3">
      <c r="B6993" s="34"/>
    </row>
    <row r="6994" spans="2:2" x14ac:dyDescent="0.3">
      <c r="B6994" s="34"/>
    </row>
    <row r="6995" spans="2:2" x14ac:dyDescent="0.3">
      <c r="B6995" s="34"/>
    </row>
    <row r="6996" spans="2:2" x14ac:dyDescent="0.3">
      <c r="B6996" s="34"/>
    </row>
    <row r="6997" spans="2:2" x14ac:dyDescent="0.3">
      <c r="B6997" s="34"/>
    </row>
    <row r="6998" spans="2:2" x14ac:dyDescent="0.3">
      <c r="B6998" s="34"/>
    </row>
    <row r="6999" spans="2:2" x14ac:dyDescent="0.3">
      <c r="B6999" s="34"/>
    </row>
    <row r="7000" spans="2:2" x14ac:dyDescent="0.3">
      <c r="B7000" s="34"/>
    </row>
    <row r="7001" spans="2:2" x14ac:dyDescent="0.3">
      <c r="B7001" s="34"/>
    </row>
    <row r="7002" spans="2:2" x14ac:dyDescent="0.3">
      <c r="B7002" s="34"/>
    </row>
    <row r="7003" spans="2:2" x14ac:dyDescent="0.3">
      <c r="B7003" s="34"/>
    </row>
    <row r="7004" spans="2:2" x14ac:dyDescent="0.3">
      <c r="B7004" s="34"/>
    </row>
    <row r="7005" spans="2:2" x14ac:dyDescent="0.3">
      <c r="B7005" s="34"/>
    </row>
    <row r="7006" spans="2:2" x14ac:dyDescent="0.3">
      <c r="B7006" s="34"/>
    </row>
    <row r="7007" spans="2:2" x14ac:dyDescent="0.3">
      <c r="B7007" s="34"/>
    </row>
    <row r="7008" spans="2:2" x14ac:dyDescent="0.3">
      <c r="B7008" s="34"/>
    </row>
    <row r="7009" spans="2:2" x14ac:dyDescent="0.3">
      <c r="B7009" s="34"/>
    </row>
    <row r="7010" spans="2:2" x14ac:dyDescent="0.3">
      <c r="B7010" s="34"/>
    </row>
    <row r="7011" spans="2:2" x14ac:dyDescent="0.3">
      <c r="B7011" s="34"/>
    </row>
    <row r="7012" spans="2:2" x14ac:dyDescent="0.3">
      <c r="B7012" s="34"/>
    </row>
    <row r="7013" spans="2:2" x14ac:dyDescent="0.3">
      <c r="B7013" s="34"/>
    </row>
    <row r="7014" spans="2:2" x14ac:dyDescent="0.3">
      <c r="B7014" s="34"/>
    </row>
    <row r="7015" spans="2:2" x14ac:dyDescent="0.3">
      <c r="B7015" s="34"/>
    </row>
    <row r="7016" spans="2:2" x14ac:dyDescent="0.3">
      <c r="B7016" s="34"/>
    </row>
    <row r="7017" spans="2:2" x14ac:dyDescent="0.3">
      <c r="B7017" s="34"/>
    </row>
    <row r="7018" spans="2:2" x14ac:dyDescent="0.3">
      <c r="B7018" s="34"/>
    </row>
    <row r="7019" spans="2:2" x14ac:dyDescent="0.3">
      <c r="B7019" s="34"/>
    </row>
    <row r="7020" spans="2:2" x14ac:dyDescent="0.3">
      <c r="B7020" s="34"/>
    </row>
    <row r="7021" spans="2:2" x14ac:dyDescent="0.3">
      <c r="B7021" s="34"/>
    </row>
    <row r="7022" spans="2:2" x14ac:dyDescent="0.3">
      <c r="B7022" s="34"/>
    </row>
    <row r="7023" spans="2:2" x14ac:dyDescent="0.3">
      <c r="B7023" s="34"/>
    </row>
    <row r="7024" spans="2:2" x14ac:dyDescent="0.3">
      <c r="B7024" s="34"/>
    </row>
    <row r="7025" spans="2:2" x14ac:dyDescent="0.3">
      <c r="B7025" s="34"/>
    </row>
    <row r="7026" spans="2:2" x14ac:dyDescent="0.3">
      <c r="B7026" s="34"/>
    </row>
    <row r="7027" spans="2:2" x14ac:dyDescent="0.3">
      <c r="B7027" s="34"/>
    </row>
    <row r="7028" spans="2:2" x14ac:dyDescent="0.3">
      <c r="B7028" s="34"/>
    </row>
    <row r="7029" spans="2:2" x14ac:dyDescent="0.3">
      <c r="B7029" s="34"/>
    </row>
    <row r="7030" spans="2:2" x14ac:dyDescent="0.3">
      <c r="B7030" s="34"/>
    </row>
    <row r="7031" spans="2:2" x14ac:dyDescent="0.3">
      <c r="B7031" s="34"/>
    </row>
    <row r="7032" spans="2:2" x14ac:dyDescent="0.3">
      <c r="B7032" s="34"/>
    </row>
    <row r="7033" spans="2:2" x14ac:dyDescent="0.3">
      <c r="B7033" s="34"/>
    </row>
    <row r="7034" spans="2:2" x14ac:dyDescent="0.3">
      <c r="B7034" s="34"/>
    </row>
    <row r="7035" spans="2:2" x14ac:dyDescent="0.3">
      <c r="B7035" s="34"/>
    </row>
    <row r="7036" spans="2:2" x14ac:dyDescent="0.3">
      <c r="B7036" s="34"/>
    </row>
    <row r="7037" spans="2:2" x14ac:dyDescent="0.3">
      <c r="B7037" s="34"/>
    </row>
    <row r="7038" spans="2:2" x14ac:dyDescent="0.3">
      <c r="B7038" s="34"/>
    </row>
    <row r="7039" spans="2:2" x14ac:dyDescent="0.3">
      <c r="B7039" s="34"/>
    </row>
    <row r="7040" spans="2:2" x14ac:dyDescent="0.3">
      <c r="B7040" s="34"/>
    </row>
    <row r="7041" spans="2:2" x14ac:dyDescent="0.3">
      <c r="B7041" s="34"/>
    </row>
    <row r="7042" spans="2:2" x14ac:dyDescent="0.3">
      <c r="B7042" s="34"/>
    </row>
    <row r="7043" spans="2:2" x14ac:dyDescent="0.3">
      <c r="B7043" s="34"/>
    </row>
    <row r="7044" spans="2:2" x14ac:dyDescent="0.3">
      <c r="B7044" s="34"/>
    </row>
    <row r="7045" spans="2:2" x14ac:dyDescent="0.3">
      <c r="B7045" s="34"/>
    </row>
    <row r="7046" spans="2:2" x14ac:dyDescent="0.3">
      <c r="B7046" s="34"/>
    </row>
    <row r="7047" spans="2:2" x14ac:dyDescent="0.3">
      <c r="B7047" s="34"/>
    </row>
    <row r="7048" spans="2:2" x14ac:dyDescent="0.3">
      <c r="B7048" s="34"/>
    </row>
    <row r="7049" spans="2:2" x14ac:dyDescent="0.3">
      <c r="B7049" s="34"/>
    </row>
    <row r="7050" spans="2:2" x14ac:dyDescent="0.3">
      <c r="B7050" s="34"/>
    </row>
    <row r="7051" spans="2:2" x14ac:dyDescent="0.3">
      <c r="B7051" s="34"/>
    </row>
    <row r="7052" spans="2:2" x14ac:dyDescent="0.3">
      <c r="B7052" s="34"/>
    </row>
    <row r="7053" spans="2:2" x14ac:dyDescent="0.3">
      <c r="B7053" s="34"/>
    </row>
    <row r="7054" spans="2:2" x14ac:dyDescent="0.3">
      <c r="B7054" s="34"/>
    </row>
    <row r="7055" spans="2:2" x14ac:dyDescent="0.3">
      <c r="B7055" s="34"/>
    </row>
    <row r="7056" spans="2:2" x14ac:dyDescent="0.3">
      <c r="B7056" s="34"/>
    </row>
    <row r="7057" spans="2:2" x14ac:dyDescent="0.3">
      <c r="B7057" s="34"/>
    </row>
    <row r="7058" spans="2:2" x14ac:dyDescent="0.3">
      <c r="B7058" s="34"/>
    </row>
    <row r="7059" spans="2:2" x14ac:dyDescent="0.3">
      <c r="B7059" s="34"/>
    </row>
    <row r="7060" spans="2:2" x14ac:dyDescent="0.3">
      <c r="B7060" s="34"/>
    </row>
    <row r="7061" spans="2:2" x14ac:dyDescent="0.3">
      <c r="B7061" s="34"/>
    </row>
    <row r="7062" spans="2:2" x14ac:dyDescent="0.3">
      <c r="B7062" s="34"/>
    </row>
    <row r="7063" spans="2:2" x14ac:dyDescent="0.3">
      <c r="B7063" s="34"/>
    </row>
    <row r="7064" spans="2:2" x14ac:dyDescent="0.3">
      <c r="B7064" s="34"/>
    </row>
    <row r="7065" spans="2:2" x14ac:dyDescent="0.3">
      <c r="B7065" s="34"/>
    </row>
    <row r="7066" spans="2:2" x14ac:dyDescent="0.3">
      <c r="B7066" s="34"/>
    </row>
    <row r="7067" spans="2:2" x14ac:dyDescent="0.3">
      <c r="B7067" s="34"/>
    </row>
    <row r="7068" spans="2:2" x14ac:dyDescent="0.3">
      <c r="B7068" s="34"/>
    </row>
    <row r="7069" spans="2:2" x14ac:dyDescent="0.3">
      <c r="B7069" s="34"/>
    </row>
    <row r="7070" spans="2:2" x14ac:dyDescent="0.3">
      <c r="B7070" s="34"/>
    </row>
    <row r="7071" spans="2:2" x14ac:dyDescent="0.3">
      <c r="B7071" s="34"/>
    </row>
    <row r="7072" spans="2:2" x14ac:dyDescent="0.3">
      <c r="B7072" s="34"/>
    </row>
    <row r="7073" spans="2:2" x14ac:dyDescent="0.3">
      <c r="B7073" s="34"/>
    </row>
    <row r="7074" spans="2:2" x14ac:dyDescent="0.3">
      <c r="B7074" s="34"/>
    </row>
    <row r="7075" spans="2:2" x14ac:dyDescent="0.3">
      <c r="B7075" s="34"/>
    </row>
    <row r="7076" spans="2:2" x14ac:dyDescent="0.3">
      <c r="B7076" s="34"/>
    </row>
    <row r="7077" spans="2:2" x14ac:dyDescent="0.3">
      <c r="B7077" s="34"/>
    </row>
    <row r="7078" spans="2:2" x14ac:dyDescent="0.3">
      <c r="B7078" s="34"/>
    </row>
    <row r="7079" spans="2:2" x14ac:dyDescent="0.3">
      <c r="B7079" s="34"/>
    </row>
    <row r="7080" spans="2:2" x14ac:dyDescent="0.3">
      <c r="B7080" s="34"/>
    </row>
    <row r="7081" spans="2:2" x14ac:dyDescent="0.3">
      <c r="B7081" s="34"/>
    </row>
    <row r="7082" spans="2:2" x14ac:dyDescent="0.3">
      <c r="B7082" s="34"/>
    </row>
    <row r="7083" spans="2:2" x14ac:dyDescent="0.3">
      <c r="B7083" s="34"/>
    </row>
    <row r="7084" spans="2:2" x14ac:dyDescent="0.3">
      <c r="B7084" s="34"/>
    </row>
    <row r="7085" spans="2:2" x14ac:dyDescent="0.3">
      <c r="B7085" s="34"/>
    </row>
    <row r="7086" spans="2:2" x14ac:dyDescent="0.3">
      <c r="B7086" s="34"/>
    </row>
    <row r="7087" spans="2:2" x14ac:dyDescent="0.3">
      <c r="B7087" s="34"/>
    </row>
    <row r="7088" spans="2:2" x14ac:dyDescent="0.3">
      <c r="B7088" s="34"/>
    </row>
    <row r="7089" spans="2:2" x14ac:dyDescent="0.3">
      <c r="B7089" s="34"/>
    </row>
    <row r="7090" spans="2:2" x14ac:dyDescent="0.3">
      <c r="B7090" s="34"/>
    </row>
    <row r="7091" spans="2:2" x14ac:dyDescent="0.3">
      <c r="B7091" s="34"/>
    </row>
    <row r="7092" spans="2:2" x14ac:dyDescent="0.3">
      <c r="B7092" s="34"/>
    </row>
    <row r="7093" spans="2:2" x14ac:dyDescent="0.3">
      <c r="B7093" s="34"/>
    </row>
    <row r="7094" spans="2:2" x14ac:dyDescent="0.3">
      <c r="B7094" s="34"/>
    </row>
    <row r="7095" spans="2:2" x14ac:dyDescent="0.3">
      <c r="B7095" s="34"/>
    </row>
    <row r="7096" spans="2:2" x14ac:dyDescent="0.3">
      <c r="B7096" s="34"/>
    </row>
    <row r="7097" spans="2:2" x14ac:dyDescent="0.3">
      <c r="B7097" s="34"/>
    </row>
    <row r="7098" spans="2:2" x14ac:dyDescent="0.3">
      <c r="B7098" s="34"/>
    </row>
    <row r="7099" spans="2:2" x14ac:dyDescent="0.3">
      <c r="B7099" s="34"/>
    </row>
    <row r="7100" spans="2:2" x14ac:dyDescent="0.3">
      <c r="B7100" s="34"/>
    </row>
    <row r="7101" spans="2:2" x14ac:dyDescent="0.3">
      <c r="B7101" s="34"/>
    </row>
    <row r="7102" spans="2:2" x14ac:dyDescent="0.3">
      <c r="B7102" s="34"/>
    </row>
    <row r="7103" spans="2:2" x14ac:dyDescent="0.3">
      <c r="B7103" s="34"/>
    </row>
    <row r="7104" spans="2:2" x14ac:dyDescent="0.3">
      <c r="B7104" s="34"/>
    </row>
    <row r="7105" spans="2:2" x14ac:dyDescent="0.3">
      <c r="B7105" s="34"/>
    </row>
    <row r="7106" spans="2:2" x14ac:dyDescent="0.3">
      <c r="B7106" s="34"/>
    </row>
    <row r="7107" spans="2:2" x14ac:dyDescent="0.3">
      <c r="B7107" s="34"/>
    </row>
    <row r="7108" spans="2:2" x14ac:dyDescent="0.3">
      <c r="B7108" s="34"/>
    </row>
    <row r="7109" spans="2:2" x14ac:dyDescent="0.3">
      <c r="B7109" s="34"/>
    </row>
    <row r="7110" spans="2:2" x14ac:dyDescent="0.3">
      <c r="B7110" s="34"/>
    </row>
    <row r="7111" spans="2:2" x14ac:dyDescent="0.3">
      <c r="B7111" s="34"/>
    </row>
    <row r="7112" spans="2:2" x14ac:dyDescent="0.3">
      <c r="B7112" s="34"/>
    </row>
    <row r="7113" spans="2:2" x14ac:dyDescent="0.3">
      <c r="B7113" s="34"/>
    </row>
    <row r="7114" spans="2:2" x14ac:dyDescent="0.3">
      <c r="B7114" s="34"/>
    </row>
    <row r="7115" spans="2:2" x14ac:dyDescent="0.3">
      <c r="B7115" s="34"/>
    </row>
    <row r="7116" spans="2:2" x14ac:dyDescent="0.3">
      <c r="B7116" s="34"/>
    </row>
    <row r="7117" spans="2:2" x14ac:dyDescent="0.3">
      <c r="B7117" s="34"/>
    </row>
    <row r="7118" spans="2:2" x14ac:dyDescent="0.3">
      <c r="B7118" s="34"/>
    </row>
    <row r="7119" spans="2:2" x14ac:dyDescent="0.3">
      <c r="B7119" s="34"/>
    </row>
    <row r="7120" spans="2:2" x14ac:dyDescent="0.3">
      <c r="B7120" s="34"/>
    </row>
    <row r="7121" spans="2:2" x14ac:dyDescent="0.3">
      <c r="B7121" s="34"/>
    </row>
    <row r="7122" spans="2:2" x14ac:dyDescent="0.3">
      <c r="B7122" s="34"/>
    </row>
    <row r="7123" spans="2:2" x14ac:dyDescent="0.3">
      <c r="B7123" s="34"/>
    </row>
    <row r="7124" spans="2:2" x14ac:dyDescent="0.3">
      <c r="B7124" s="34"/>
    </row>
    <row r="7125" spans="2:2" x14ac:dyDescent="0.3">
      <c r="B7125" s="34"/>
    </row>
    <row r="7126" spans="2:2" x14ac:dyDescent="0.3">
      <c r="B7126" s="34"/>
    </row>
    <row r="7127" spans="2:2" x14ac:dyDescent="0.3">
      <c r="B7127" s="34"/>
    </row>
    <row r="7128" spans="2:2" x14ac:dyDescent="0.3">
      <c r="B7128" s="34"/>
    </row>
    <row r="7129" spans="2:2" x14ac:dyDescent="0.3">
      <c r="B7129" s="34"/>
    </row>
    <row r="7130" spans="2:2" x14ac:dyDescent="0.3">
      <c r="B7130" s="34"/>
    </row>
    <row r="7131" spans="2:2" x14ac:dyDescent="0.3">
      <c r="B7131" s="34"/>
    </row>
    <row r="7132" spans="2:2" x14ac:dyDescent="0.3">
      <c r="B7132" s="34"/>
    </row>
    <row r="7133" spans="2:2" x14ac:dyDescent="0.3">
      <c r="B7133" s="34"/>
    </row>
    <row r="7134" spans="2:2" x14ac:dyDescent="0.3">
      <c r="B7134" s="34"/>
    </row>
    <row r="7135" spans="2:2" x14ac:dyDescent="0.3">
      <c r="B7135" s="34"/>
    </row>
    <row r="7136" spans="2:2" x14ac:dyDescent="0.3">
      <c r="B7136" s="34"/>
    </row>
    <row r="7137" spans="2:2" x14ac:dyDescent="0.3">
      <c r="B7137" s="34"/>
    </row>
    <row r="7138" spans="2:2" x14ac:dyDescent="0.3">
      <c r="B7138" s="34"/>
    </row>
    <row r="7139" spans="2:2" x14ac:dyDescent="0.3">
      <c r="B7139" s="34"/>
    </row>
    <row r="7140" spans="2:2" x14ac:dyDescent="0.3">
      <c r="B7140" s="34"/>
    </row>
    <row r="7141" spans="2:2" x14ac:dyDescent="0.3">
      <c r="B7141" s="34"/>
    </row>
    <row r="7142" spans="2:2" x14ac:dyDescent="0.3">
      <c r="B7142" s="34"/>
    </row>
    <row r="7143" spans="2:2" x14ac:dyDescent="0.3">
      <c r="B7143" s="34"/>
    </row>
    <row r="7144" spans="2:2" x14ac:dyDescent="0.3">
      <c r="B7144" s="34"/>
    </row>
    <row r="7145" spans="2:2" x14ac:dyDescent="0.3">
      <c r="B7145" s="34"/>
    </row>
    <row r="7146" spans="2:2" x14ac:dyDescent="0.3">
      <c r="B7146" s="34"/>
    </row>
    <row r="7147" spans="2:2" x14ac:dyDescent="0.3">
      <c r="B7147" s="34"/>
    </row>
    <row r="7148" spans="2:2" x14ac:dyDescent="0.3">
      <c r="B7148" s="34"/>
    </row>
    <row r="7149" spans="2:2" x14ac:dyDescent="0.3">
      <c r="B7149" s="34"/>
    </row>
    <row r="7150" spans="2:2" x14ac:dyDescent="0.3">
      <c r="B7150" s="34"/>
    </row>
    <row r="7151" spans="2:2" x14ac:dyDescent="0.3">
      <c r="B7151" s="34"/>
    </row>
    <row r="7152" spans="2:2" x14ac:dyDescent="0.3">
      <c r="B7152" s="34"/>
    </row>
    <row r="7153" spans="2:2" x14ac:dyDescent="0.3">
      <c r="B7153" s="34"/>
    </row>
    <row r="7154" spans="2:2" x14ac:dyDescent="0.3">
      <c r="B7154" s="34"/>
    </row>
    <row r="7155" spans="2:2" x14ac:dyDescent="0.3">
      <c r="B7155" s="34"/>
    </row>
    <row r="7156" spans="2:2" x14ac:dyDescent="0.3">
      <c r="B7156" s="34"/>
    </row>
    <row r="7157" spans="2:2" x14ac:dyDescent="0.3">
      <c r="B7157" s="34"/>
    </row>
    <row r="7158" spans="2:2" x14ac:dyDescent="0.3">
      <c r="B7158" s="34"/>
    </row>
    <row r="7159" spans="2:2" x14ac:dyDescent="0.3">
      <c r="B7159" s="34"/>
    </row>
    <row r="7160" spans="2:2" x14ac:dyDescent="0.3">
      <c r="B7160" s="34"/>
    </row>
    <row r="7161" spans="2:2" x14ac:dyDescent="0.3">
      <c r="B7161" s="34"/>
    </row>
    <row r="7162" spans="2:2" x14ac:dyDescent="0.3">
      <c r="B7162" s="34"/>
    </row>
    <row r="7163" spans="2:2" x14ac:dyDescent="0.3">
      <c r="B7163" s="34"/>
    </row>
    <row r="7164" spans="2:2" x14ac:dyDescent="0.3">
      <c r="B7164" s="34"/>
    </row>
    <row r="7165" spans="2:2" x14ac:dyDescent="0.3">
      <c r="B7165" s="34"/>
    </row>
    <row r="7166" spans="2:2" x14ac:dyDescent="0.3">
      <c r="B7166" s="34"/>
    </row>
    <row r="7167" spans="2:2" x14ac:dyDescent="0.3">
      <c r="B7167" s="34"/>
    </row>
    <row r="7168" spans="2:2" x14ac:dyDescent="0.3">
      <c r="B7168" s="34"/>
    </row>
    <row r="7169" spans="2:2" x14ac:dyDescent="0.3">
      <c r="B7169" s="34"/>
    </row>
    <row r="7170" spans="2:2" x14ac:dyDescent="0.3">
      <c r="B7170" s="34"/>
    </row>
    <row r="7171" spans="2:2" x14ac:dyDescent="0.3">
      <c r="B7171" s="34"/>
    </row>
    <row r="7172" spans="2:2" x14ac:dyDescent="0.3">
      <c r="B7172" s="34"/>
    </row>
    <row r="7173" spans="2:2" x14ac:dyDescent="0.3">
      <c r="B7173" s="34"/>
    </row>
    <row r="7174" spans="2:2" x14ac:dyDescent="0.3">
      <c r="B7174" s="34"/>
    </row>
    <row r="7175" spans="2:2" x14ac:dyDescent="0.3">
      <c r="B7175" s="34"/>
    </row>
    <row r="7176" spans="2:2" x14ac:dyDescent="0.3">
      <c r="B7176" s="34"/>
    </row>
    <row r="7177" spans="2:2" x14ac:dyDescent="0.3">
      <c r="B7177" s="34"/>
    </row>
    <row r="7178" spans="2:2" x14ac:dyDescent="0.3">
      <c r="B7178" s="34"/>
    </row>
    <row r="7179" spans="2:2" x14ac:dyDescent="0.3">
      <c r="B7179" s="34"/>
    </row>
    <row r="7180" spans="2:2" x14ac:dyDescent="0.3">
      <c r="B7180" s="34"/>
    </row>
    <row r="7181" spans="2:2" x14ac:dyDescent="0.3">
      <c r="B7181" s="34"/>
    </row>
    <row r="7182" spans="2:2" x14ac:dyDescent="0.3">
      <c r="B7182" s="34"/>
    </row>
    <row r="7183" spans="2:2" x14ac:dyDescent="0.3">
      <c r="B7183" s="34"/>
    </row>
    <row r="7184" spans="2:2" x14ac:dyDescent="0.3">
      <c r="B7184" s="34"/>
    </row>
    <row r="7185" spans="2:2" x14ac:dyDescent="0.3">
      <c r="B7185" s="34"/>
    </row>
    <row r="7186" spans="2:2" x14ac:dyDescent="0.3">
      <c r="B7186" s="34"/>
    </row>
    <row r="7187" spans="2:2" x14ac:dyDescent="0.3">
      <c r="B7187" s="34"/>
    </row>
    <row r="7188" spans="2:2" x14ac:dyDescent="0.3">
      <c r="B7188" s="34"/>
    </row>
    <row r="7189" spans="2:2" x14ac:dyDescent="0.3">
      <c r="B7189" s="34"/>
    </row>
    <row r="7190" spans="2:2" x14ac:dyDescent="0.3">
      <c r="B7190" s="34"/>
    </row>
    <row r="7191" spans="2:2" x14ac:dyDescent="0.3">
      <c r="B7191" s="34"/>
    </row>
    <row r="7192" spans="2:2" x14ac:dyDescent="0.3">
      <c r="B7192" s="34"/>
    </row>
    <row r="7193" spans="2:2" x14ac:dyDescent="0.3">
      <c r="B7193" s="34"/>
    </row>
    <row r="7194" spans="2:2" x14ac:dyDescent="0.3">
      <c r="B7194" s="34"/>
    </row>
    <row r="7195" spans="2:2" x14ac:dyDescent="0.3">
      <c r="B7195" s="34"/>
    </row>
    <row r="7196" spans="2:2" x14ac:dyDescent="0.3">
      <c r="B7196" s="34"/>
    </row>
    <row r="7197" spans="2:2" x14ac:dyDescent="0.3">
      <c r="B7197" s="34"/>
    </row>
    <row r="7198" spans="2:2" x14ac:dyDescent="0.3">
      <c r="B7198" s="34"/>
    </row>
    <row r="7199" spans="2:2" x14ac:dyDescent="0.3">
      <c r="B7199" s="34"/>
    </row>
    <row r="7200" spans="2:2" x14ac:dyDescent="0.3">
      <c r="B7200" s="34"/>
    </row>
    <row r="7201" spans="2:2" x14ac:dyDescent="0.3">
      <c r="B7201" s="34"/>
    </row>
    <row r="7202" spans="2:2" x14ac:dyDescent="0.3">
      <c r="B7202" s="34"/>
    </row>
    <row r="7203" spans="2:2" x14ac:dyDescent="0.3">
      <c r="B7203" s="34"/>
    </row>
    <row r="7204" spans="2:2" x14ac:dyDescent="0.3">
      <c r="B7204" s="34"/>
    </row>
    <row r="7205" spans="2:2" x14ac:dyDescent="0.3">
      <c r="B7205" s="34"/>
    </row>
    <row r="7206" spans="2:2" x14ac:dyDescent="0.3">
      <c r="B7206" s="34"/>
    </row>
    <row r="7207" spans="2:2" x14ac:dyDescent="0.3">
      <c r="B7207" s="34"/>
    </row>
    <row r="7208" spans="2:2" x14ac:dyDescent="0.3">
      <c r="B7208" s="34"/>
    </row>
    <row r="7209" spans="2:2" x14ac:dyDescent="0.3">
      <c r="B7209" s="34"/>
    </row>
    <row r="7210" spans="2:2" x14ac:dyDescent="0.3">
      <c r="B7210" s="34"/>
    </row>
    <row r="7211" spans="2:2" x14ac:dyDescent="0.3">
      <c r="B7211" s="34"/>
    </row>
    <row r="7212" spans="2:2" x14ac:dyDescent="0.3">
      <c r="B7212" s="34"/>
    </row>
    <row r="7213" spans="2:2" x14ac:dyDescent="0.3">
      <c r="B7213" s="34"/>
    </row>
    <row r="7214" spans="2:2" x14ac:dyDescent="0.3">
      <c r="B7214" s="34"/>
    </row>
    <row r="7215" spans="2:2" x14ac:dyDescent="0.3">
      <c r="B7215" s="34"/>
    </row>
    <row r="7216" spans="2:2" x14ac:dyDescent="0.3">
      <c r="B7216" s="34"/>
    </row>
    <row r="7217" spans="2:2" x14ac:dyDescent="0.3">
      <c r="B7217" s="34"/>
    </row>
    <row r="7218" spans="2:2" x14ac:dyDescent="0.3">
      <c r="B7218" s="34"/>
    </row>
    <row r="7219" spans="2:2" x14ac:dyDescent="0.3">
      <c r="B7219" s="34"/>
    </row>
    <row r="7220" spans="2:2" x14ac:dyDescent="0.3">
      <c r="B7220" s="34"/>
    </row>
    <row r="7221" spans="2:2" x14ac:dyDescent="0.3">
      <c r="B7221" s="34"/>
    </row>
    <row r="7222" spans="2:2" x14ac:dyDescent="0.3">
      <c r="B7222" s="34"/>
    </row>
    <row r="7223" spans="2:2" x14ac:dyDescent="0.3">
      <c r="B7223" s="34"/>
    </row>
    <row r="7224" spans="2:2" x14ac:dyDescent="0.3">
      <c r="B7224" s="34"/>
    </row>
    <row r="7225" spans="2:2" x14ac:dyDescent="0.3">
      <c r="B7225" s="34"/>
    </row>
    <row r="7226" spans="2:2" x14ac:dyDescent="0.3">
      <c r="B7226" s="34"/>
    </row>
    <row r="7227" spans="2:2" x14ac:dyDescent="0.3">
      <c r="B7227" s="34"/>
    </row>
    <row r="7228" spans="2:2" x14ac:dyDescent="0.3">
      <c r="B7228" s="34"/>
    </row>
    <row r="7229" spans="2:2" x14ac:dyDescent="0.3">
      <c r="B7229" s="34"/>
    </row>
    <row r="7230" spans="2:2" x14ac:dyDescent="0.3">
      <c r="B7230" s="34"/>
    </row>
    <row r="7231" spans="2:2" x14ac:dyDescent="0.3">
      <c r="B7231" s="34"/>
    </row>
    <row r="7232" spans="2:2" x14ac:dyDescent="0.3">
      <c r="B7232" s="34"/>
    </row>
    <row r="7233" spans="2:2" x14ac:dyDescent="0.3">
      <c r="B7233" s="34"/>
    </row>
    <row r="7234" spans="2:2" x14ac:dyDescent="0.3">
      <c r="B7234" s="34"/>
    </row>
    <row r="7235" spans="2:2" x14ac:dyDescent="0.3">
      <c r="B7235" s="34"/>
    </row>
    <row r="7236" spans="2:2" x14ac:dyDescent="0.3">
      <c r="B7236" s="34"/>
    </row>
    <row r="7237" spans="2:2" x14ac:dyDescent="0.3">
      <c r="B7237" s="34"/>
    </row>
    <row r="7238" spans="2:2" x14ac:dyDescent="0.3">
      <c r="B7238" s="34"/>
    </row>
    <row r="7239" spans="2:2" x14ac:dyDescent="0.3">
      <c r="B7239" s="34"/>
    </row>
    <row r="7240" spans="2:2" x14ac:dyDescent="0.3">
      <c r="B7240" s="34"/>
    </row>
    <row r="7241" spans="2:2" x14ac:dyDescent="0.3">
      <c r="B7241" s="34"/>
    </row>
    <row r="7242" spans="2:2" x14ac:dyDescent="0.3">
      <c r="B7242" s="34"/>
    </row>
    <row r="7243" spans="2:2" x14ac:dyDescent="0.3">
      <c r="B7243" s="34"/>
    </row>
    <row r="7244" spans="2:2" x14ac:dyDescent="0.3">
      <c r="B7244" s="34"/>
    </row>
    <row r="7245" spans="2:2" x14ac:dyDescent="0.3">
      <c r="B7245" s="34"/>
    </row>
    <row r="7246" spans="2:2" x14ac:dyDescent="0.3">
      <c r="B7246" s="34"/>
    </row>
    <row r="7247" spans="2:2" x14ac:dyDescent="0.3">
      <c r="B7247" s="34"/>
    </row>
    <row r="7248" spans="2:2" x14ac:dyDescent="0.3">
      <c r="B7248" s="34"/>
    </row>
    <row r="7249" spans="2:2" x14ac:dyDescent="0.3">
      <c r="B7249" s="34"/>
    </row>
    <row r="7250" spans="2:2" x14ac:dyDescent="0.3">
      <c r="B7250" s="34"/>
    </row>
    <row r="7251" spans="2:2" x14ac:dyDescent="0.3">
      <c r="B7251" s="34"/>
    </row>
    <row r="7252" spans="2:2" x14ac:dyDescent="0.3">
      <c r="B7252" s="34"/>
    </row>
    <row r="7253" spans="2:2" x14ac:dyDescent="0.3">
      <c r="B7253" s="34"/>
    </row>
    <row r="7254" spans="2:2" x14ac:dyDescent="0.3">
      <c r="B7254" s="34"/>
    </row>
    <row r="7255" spans="2:2" x14ac:dyDescent="0.3">
      <c r="B7255" s="34"/>
    </row>
    <row r="7256" spans="2:2" x14ac:dyDescent="0.3">
      <c r="B7256" s="34"/>
    </row>
    <row r="7257" spans="2:2" x14ac:dyDescent="0.3">
      <c r="B7257" s="34"/>
    </row>
    <row r="7258" spans="2:2" x14ac:dyDescent="0.3">
      <c r="B7258" s="34"/>
    </row>
    <row r="7259" spans="2:2" x14ac:dyDescent="0.3">
      <c r="B7259" s="34"/>
    </row>
    <row r="7260" spans="2:2" x14ac:dyDescent="0.3">
      <c r="B7260" s="34"/>
    </row>
    <row r="7261" spans="2:2" x14ac:dyDescent="0.3">
      <c r="B7261" s="34"/>
    </row>
    <row r="7262" spans="2:2" x14ac:dyDescent="0.3">
      <c r="B7262" s="34"/>
    </row>
    <row r="7263" spans="2:2" x14ac:dyDescent="0.3">
      <c r="B7263" s="34"/>
    </row>
    <row r="7264" spans="2:2" x14ac:dyDescent="0.3">
      <c r="B7264" s="34"/>
    </row>
    <row r="7265" spans="2:2" x14ac:dyDescent="0.3">
      <c r="B7265" s="34"/>
    </row>
    <row r="7266" spans="2:2" x14ac:dyDescent="0.3">
      <c r="B7266" s="34"/>
    </row>
    <row r="7267" spans="2:2" x14ac:dyDescent="0.3">
      <c r="B7267" s="34"/>
    </row>
    <row r="7268" spans="2:2" x14ac:dyDescent="0.3">
      <c r="B7268" s="34"/>
    </row>
    <row r="7269" spans="2:2" x14ac:dyDescent="0.3">
      <c r="B7269" s="34"/>
    </row>
    <row r="7270" spans="2:2" x14ac:dyDescent="0.3">
      <c r="B7270" s="34"/>
    </row>
    <row r="7271" spans="2:2" x14ac:dyDescent="0.3">
      <c r="B7271" s="34"/>
    </row>
    <row r="7272" spans="2:2" x14ac:dyDescent="0.3">
      <c r="B7272" s="34"/>
    </row>
    <row r="7273" spans="2:2" x14ac:dyDescent="0.3">
      <c r="B7273" s="34"/>
    </row>
    <row r="7274" spans="2:2" x14ac:dyDescent="0.3">
      <c r="B7274" s="34"/>
    </row>
    <row r="7275" spans="2:2" x14ac:dyDescent="0.3">
      <c r="B7275" s="34"/>
    </row>
    <row r="7276" spans="2:2" x14ac:dyDescent="0.3">
      <c r="B7276" s="34"/>
    </row>
    <row r="7277" spans="2:2" x14ac:dyDescent="0.3">
      <c r="B7277" s="34"/>
    </row>
    <row r="7278" spans="2:2" x14ac:dyDescent="0.3">
      <c r="B7278" s="34"/>
    </row>
    <row r="7279" spans="2:2" x14ac:dyDescent="0.3">
      <c r="B7279" s="34"/>
    </row>
    <row r="7280" spans="2:2" x14ac:dyDescent="0.3">
      <c r="B7280" s="34"/>
    </row>
    <row r="7281" spans="2:2" x14ac:dyDescent="0.3">
      <c r="B7281" s="34"/>
    </row>
    <row r="7282" spans="2:2" x14ac:dyDescent="0.3">
      <c r="B7282" s="34"/>
    </row>
    <row r="7283" spans="2:2" x14ac:dyDescent="0.3">
      <c r="B7283" s="34"/>
    </row>
    <row r="7284" spans="2:2" x14ac:dyDescent="0.3">
      <c r="B7284" s="34"/>
    </row>
    <row r="7285" spans="2:2" x14ac:dyDescent="0.3">
      <c r="B7285" s="34"/>
    </row>
    <row r="7286" spans="2:2" x14ac:dyDescent="0.3">
      <c r="B7286" s="34"/>
    </row>
    <row r="7287" spans="2:2" x14ac:dyDescent="0.3">
      <c r="B7287" s="34"/>
    </row>
    <row r="7288" spans="2:2" x14ac:dyDescent="0.3">
      <c r="B7288" s="34"/>
    </row>
    <row r="7289" spans="2:2" x14ac:dyDescent="0.3">
      <c r="B7289" s="34"/>
    </row>
    <row r="7290" spans="2:2" x14ac:dyDescent="0.3">
      <c r="B7290" s="34"/>
    </row>
    <row r="7291" spans="2:2" x14ac:dyDescent="0.3">
      <c r="B7291" s="34"/>
    </row>
    <row r="7292" spans="2:2" x14ac:dyDescent="0.3">
      <c r="B7292" s="34"/>
    </row>
    <row r="7293" spans="2:2" x14ac:dyDescent="0.3">
      <c r="B7293" s="34"/>
    </row>
    <row r="7294" spans="2:2" x14ac:dyDescent="0.3">
      <c r="B7294" s="34"/>
    </row>
    <row r="7295" spans="2:2" x14ac:dyDescent="0.3">
      <c r="B7295" s="34"/>
    </row>
    <row r="7296" spans="2:2" x14ac:dyDescent="0.3">
      <c r="B7296" s="34"/>
    </row>
    <row r="7297" spans="2:2" x14ac:dyDescent="0.3">
      <c r="B7297" s="34"/>
    </row>
    <row r="7298" spans="2:2" x14ac:dyDescent="0.3">
      <c r="B7298" s="34"/>
    </row>
    <row r="7299" spans="2:2" x14ac:dyDescent="0.3">
      <c r="B7299" s="34"/>
    </row>
    <row r="7300" spans="2:2" x14ac:dyDescent="0.3">
      <c r="B7300" s="34"/>
    </row>
    <row r="7301" spans="2:2" x14ac:dyDescent="0.3">
      <c r="B7301" s="34"/>
    </row>
    <row r="7302" spans="2:2" x14ac:dyDescent="0.3">
      <c r="B7302" s="34"/>
    </row>
    <row r="7303" spans="2:2" x14ac:dyDescent="0.3">
      <c r="B7303" s="34"/>
    </row>
    <row r="7304" spans="2:2" x14ac:dyDescent="0.3">
      <c r="B7304" s="34"/>
    </row>
    <row r="7305" spans="2:2" x14ac:dyDescent="0.3">
      <c r="B7305" s="34"/>
    </row>
    <row r="7306" spans="2:2" x14ac:dyDescent="0.3">
      <c r="B7306" s="34"/>
    </row>
    <row r="7307" spans="2:2" x14ac:dyDescent="0.3">
      <c r="B7307" s="34"/>
    </row>
    <row r="7308" spans="2:2" x14ac:dyDescent="0.3">
      <c r="B7308" s="34"/>
    </row>
    <row r="7309" spans="2:2" x14ac:dyDescent="0.3">
      <c r="B7309" s="34"/>
    </row>
    <row r="7310" spans="2:2" x14ac:dyDescent="0.3">
      <c r="B7310" s="34"/>
    </row>
    <row r="7311" spans="2:2" x14ac:dyDescent="0.3">
      <c r="B7311" s="34"/>
    </row>
    <row r="7312" spans="2:2" x14ac:dyDescent="0.3">
      <c r="B7312" s="34"/>
    </row>
    <row r="7313" spans="2:2" x14ac:dyDescent="0.3">
      <c r="B7313" s="34"/>
    </row>
    <row r="7314" spans="2:2" x14ac:dyDescent="0.3">
      <c r="B7314" s="34"/>
    </row>
    <row r="7315" spans="2:2" x14ac:dyDescent="0.3">
      <c r="B7315" s="34"/>
    </row>
    <row r="7316" spans="2:2" x14ac:dyDescent="0.3">
      <c r="B7316" s="34"/>
    </row>
    <row r="7317" spans="2:2" x14ac:dyDescent="0.3">
      <c r="B7317" s="34"/>
    </row>
    <row r="7318" spans="2:2" x14ac:dyDescent="0.3">
      <c r="B7318" s="34"/>
    </row>
    <row r="7319" spans="2:2" x14ac:dyDescent="0.3">
      <c r="B7319" s="34"/>
    </row>
    <row r="7320" spans="2:2" x14ac:dyDescent="0.3">
      <c r="B7320" s="34"/>
    </row>
    <row r="7321" spans="2:2" x14ac:dyDescent="0.3">
      <c r="B7321" s="34"/>
    </row>
    <row r="7322" spans="2:2" x14ac:dyDescent="0.3">
      <c r="B7322" s="34"/>
    </row>
    <row r="7323" spans="2:2" x14ac:dyDescent="0.3">
      <c r="B7323" s="34"/>
    </row>
    <row r="7324" spans="2:2" x14ac:dyDescent="0.3">
      <c r="B7324" s="34"/>
    </row>
    <row r="7325" spans="2:2" x14ac:dyDescent="0.3">
      <c r="B7325" s="34"/>
    </row>
    <row r="7326" spans="2:2" x14ac:dyDescent="0.3">
      <c r="B7326" s="34"/>
    </row>
    <row r="7327" spans="2:2" x14ac:dyDescent="0.3">
      <c r="B7327" s="34"/>
    </row>
    <row r="7328" spans="2:2" x14ac:dyDescent="0.3">
      <c r="B7328" s="34"/>
    </row>
    <row r="7329" spans="2:2" x14ac:dyDescent="0.3">
      <c r="B7329" s="34"/>
    </row>
    <row r="7330" spans="2:2" x14ac:dyDescent="0.3">
      <c r="B7330" s="34"/>
    </row>
    <row r="7331" spans="2:2" x14ac:dyDescent="0.3">
      <c r="B7331" s="34"/>
    </row>
    <row r="7332" spans="2:2" x14ac:dyDescent="0.3">
      <c r="B7332" s="34"/>
    </row>
    <row r="7333" spans="2:2" x14ac:dyDescent="0.3">
      <c r="B7333" s="34"/>
    </row>
    <row r="7334" spans="2:2" x14ac:dyDescent="0.3">
      <c r="B7334" s="34"/>
    </row>
    <row r="7335" spans="2:2" x14ac:dyDescent="0.3">
      <c r="B7335" s="34"/>
    </row>
    <row r="7336" spans="2:2" x14ac:dyDescent="0.3">
      <c r="B7336" s="34"/>
    </row>
    <row r="7337" spans="2:2" x14ac:dyDescent="0.3">
      <c r="B7337" s="34"/>
    </row>
    <row r="7338" spans="2:2" x14ac:dyDescent="0.3">
      <c r="B7338" s="34"/>
    </row>
    <row r="7339" spans="2:2" x14ac:dyDescent="0.3">
      <c r="B7339" s="34"/>
    </row>
    <row r="7340" spans="2:2" x14ac:dyDescent="0.3">
      <c r="B7340" s="34"/>
    </row>
    <row r="7341" spans="2:2" x14ac:dyDescent="0.3">
      <c r="B7341" s="34"/>
    </row>
    <row r="7342" spans="2:2" x14ac:dyDescent="0.3">
      <c r="B7342" s="34"/>
    </row>
    <row r="7343" spans="2:2" x14ac:dyDescent="0.3">
      <c r="B7343" s="34"/>
    </row>
    <row r="7344" spans="2:2" x14ac:dyDescent="0.3">
      <c r="B7344" s="34"/>
    </row>
    <row r="7345" spans="2:2" x14ac:dyDescent="0.3">
      <c r="B7345" s="34"/>
    </row>
    <row r="7346" spans="2:2" x14ac:dyDescent="0.3">
      <c r="B7346" s="34"/>
    </row>
    <row r="7347" spans="2:2" x14ac:dyDescent="0.3">
      <c r="B7347" s="34"/>
    </row>
    <row r="7348" spans="2:2" x14ac:dyDescent="0.3">
      <c r="B7348" s="34"/>
    </row>
    <row r="7349" spans="2:2" x14ac:dyDescent="0.3">
      <c r="B7349" s="34"/>
    </row>
    <row r="7350" spans="2:2" x14ac:dyDescent="0.3">
      <c r="B7350" s="34"/>
    </row>
    <row r="7351" spans="2:2" x14ac:dyDescent="0.3">
      <c r="B7351" s="34"/>
    </row>
    <row r="7352" spans="2:2" x14ac:dyDescent="0.3">
      <c r="B7352" s="34"/>
    </row>
    <row r="7353" spans="2:2" x14ac:dyDescent="0.3">
      <c r="B7353" s="34"/>
    </row>
    <row r="7354" spans="2:2" x14ac:dyDescent="0.3">
      <c r="B7354" s="34"/>
    </row>
    <row r="7355" spans="2:2" x14ac:dyDescent="0.3">
      <c r="B7355" s="34"/>
    </row>
    <row r="7356" spans="2:2" x14ac:dyDescent="0.3">
      <c r="B7356" s="34"/>
    </row>
    <row r="7357" spans="2:2" x14ac:dyDescent="0.3">
      <c r="B7357" s="34"/>
    </row>
    <row r="7358" spans="2:2" x14ac:dyDescent="0.3">
      <c r="B7358" s="34"/>
    </row>
    <row r="7359" spans="2:2" x14ac:dyDescent="0.3">
      <c r="B7359" s="34"/>
    </row>
    <row r="7360" spans="2:2" x14ac:dyDescent="0.3">
      <c r="B7360" s="34"/>
    </row>
    <row r="7361" spans="2:2" x14ac:dyDescent="0.3">
      <c r="B7361" s="34"/>
    </row>
    <row r="7362" spans="2:2" x14ac:dyDescent="0.3">
      <c r="B7362" s="34"/>
    </row>
    <row r="7363" spans="2:2" x14ac:dyDescent="0.3">
      <c r="B7363" s="34"/>
    </row>
    <row r="7364" spans="2:2" x14ac:dyDescent="0.3">
      <c r="B7364" s="34"/>
    </row>
    <row r="7365" spans="2:2" x14ac:dyDescent="0.3">
      <c r="B7365" s="34"/>
    </row>
    <row r="7366" spans="2:2" x14ac:dyDescent="0.3">
      <c r="B7366" s="34"/>
    </row>
    <row r="7367" spans="2:2" x14ac:dyDescent="0.3">
      <c r="B7367" s="34"/>
    </row>
    <row r="7368" spans="2:2" x14ac:dyDescent="0.3">
      <c r="B7368" s="34"/>
    </row>
    <row r="7369" spans="2:2" x14ac:dyDescent="0.3">
      <c r="B7369" s="34"/>
    </row>
    <row r="7370" spans="2:2" x14ac:dyDescent="0.3">
      <c r="B7370" s="34"/>
    </row>
    <row r="7371" spans="2:2" x14ac:dyDescent="0.3">
      <c r="B7371" s="34"/>
    </row>
    <row r="7372" spans="2:2" x14ac:dyDescent="0.3">
      <c r="B7372" s="34"/>
    </row>
    <row r="7373" spans="2:2" x14ac:dyDescent="0.3">
      <c r="B7373" s="34"/>
    </row>
    <row r="7374" spans="2:2" x14ac:dyDescent="0.3">
      <c r="B7374" s="34"/>
    </row>
    <row r="7375" spans="2:2" x14ac:dyDescent="0.3">
      <c r="B7375" s="34"/>
    </row>
    <row r="7376" spans="2:2" x14ac:dyDescent="0.3">
      <c r="B7376" s="34"/>
    </row>
    <row r="7377" spans="2:2" x14ac:dyDescent="0.3">
      <c r="B7377" s="34"/>
    </row>
    <row r="7378" spans="2:2" x14ac:dyDescent="0.3">
      <c r="B7378" s="34"/>
    </row>
    <row r="7379" spans="2:2" x14ac:dyDescent="0.3">
      <c r="B7379" s="34"/>
    </row>
    <row r="7380" spans="2:2" x14ac:dyDescent="0.3">
      <c r="B7380" s="34"/>
    </row>
    <row r="7381" spans="2:2" x14ac:dyDescent="0.3">
      <c r="B7381" s="34"/>
    </row>
    <row r="7382" spans="2:2" x14ac:dyDescent="0.3">
      <c r="B7382" s="34"/>
    </row>
    <row r="7383" spans="2:2" x14ac:dyDescent="0.3">
      <c r="B7383" s="34"/>
    </row>
    <row r="7384" spans="2:2" x14ac:dyDescent="0.3">
      <c r="B7384" s="34"/>
    </row>
    <row r="7385" spans="2:2" x14ac:dyDescent="0.3">
      <c r="B7385" s="34"/>
    </row>
    <row r="7386" spans="2:2" x14ac:dyDescent="0.3">
      <c r="B7386" s="34"/>
    </row>
    <row r="7387" spans="2:2" x14ac:dyDescent="0.3">
      <c r="B7387" s="34"/>
    </row>
    <row r="7388" spans="2:2" x14ac:dyDescent="0.3">
      <c r="B7388" s="34"/>
    </row>
    <row r="7389" spans="2:2" x14ac:dyDescent="0.3">
      <c r="B7389" s="34"/>
    </row>
    <row r="7390" spans="2:2" x14ac:dyDescent="0.3">
      <c r="B7390" s="34"/>
    </row>
    <row r="7391" spans="2:2" x14ac:dyDescent="0.3">
      <c r="B7391" s="34"/>
    </row>
    <row r="7392" spans="2:2" x14ac:dyDescent="0.3">
      <c r="B7392" s="34"/>
    </row>
    <row r="7393" spans="2:2" x14ac:dyDescent="0.3">
      <c r="B7393" s="34"/>
    </row>
    <row r="7394" spans="2:2" x14ac:dyDescent="0.3">
      <c r="B7394" s="34"/>
    </row>
    <row r="7395" spans="2:2" x14ac:dyDescent="0.3">
      <c r="B7395" s="34"/>
    </row>
    <row r="7396" spans="2:2" x14ac:dyDescent="0.3">
      <c r="B7396" s="34"/>
    </row>
    <row r="7397" spans="2:2" x14ac:dyDescent="0.3">
      <c r="B7397" s="34"/>
    </row>
    <row r="7398" spans="2:2" x14ac:dyDescent="0.3">
      <c r="B7398" s="34"/>
    </row>
    <row r="7399" spans="2:2" x14ac:dyDescent="0.3">
      <c r="B7399" s="34"/>
    </row>
    <row r="7400" spans="2:2" x14ac:dyDescent="0.3">
      <c r="B7400" s="34"/>
    </row>
    <row r="7401" spans="2:2" x14ac:dyDescent="0.3">
      <c r="B7401" s="34"/>
    </row>
    <row r="7402" spans="2:2" x14ac:dyDescent="0.3">
      <c r="B7402" s="34"/>
    </row>
    <row r="7403" spans="2:2" x14ac:dyDescent="0.3">
      <c r="B7403" s="34"/>
    </row>
    <row r="7404" spans="2:2" x14ac:dyDescent="0.3">
      <c r="B7404" s="34"/>
    </row>
    <row r="7405" spans="2:2" x14ac:dyDescent="0.3">
      <c r="B7405" s="34"/>
    </row>
    <row r="7406" spans="2:2" x14ac:dyDescent="0.3">
      <c r="B7406" s="34"/>
    </row>
    <row r="7407" spans="2:2" x14ac:dyDescent="0.3">
      <c r="B7407" s="34"/>
    </row>
    <row r="7408" spans="2:2" x14ac:dyDescent="0.3">
      <c r="B7408" s="34"/>
    </row>
    <row r="7409" spans="2:2" x14ac:dyDescent="0.3">
      <c r="B7409" s="34"/>
    </row>
    <row r="7410" spans="2:2" x14ac:dyDescent="0.3">
      <c r="B7410" s="34"/>
    </row>
    <row r="7411" spans="2:2" x14ac:dyDescent="0.3">
      <c r="B7411" s="34"/>
    </row>
    <row r="7412" spans="2:2" x14ac:dyDescent="0.3">
      <c r="B7412" s="34"/>
    </row>
    <row r="7413" spans="2:2" x14ac:dyDescent="0.3">
      <c r="B7413" s="34"/>
    </row>
    <row r="7414" spans="2:2" x14ac:dyDescent="0.3">
      <c r="B7414" s="34"/>
    </row>
    <row r="7415" spans="2:2" x14ac:dyDescent="0.3">
      <c r="B7415" s="34"/>
    </row>
    <row r="7416" spans="2:2" x14ac:dyDescent="0.3">
      <c r="B7416" s="34"/>
    </row>
    <row r="7417" spans="2:2" x14ac:dyDescent="0.3">
      <c r="B7417" s="34"/>
    </row>
    <row r="7418" spans="2:2" x14ac:dyDescent="0.3">
      <c r="B7418" s="34"/>
    </row>
    <row r="7419" spans="2:2" x14ac:dyDescent="0.3">
      <c r="B7419" s="34"/>
    </row>
    <row r="7420" spans="2:2" x14ac:dyDescent="0.3">
      <c r="B7420" s="34"/>
    </row>
    <row r="7421" spans="2:2" x14ac:dyDescent="0.3">
      <c r="B7421" s="34"/>
    </row>
    <row r="7422" spans="2:2" x14ac:dyDescent="0.3">
      <c r="B7422" s="34"/>
    </row>
    <row r="7423" spans="2:2" x14ac:dyDescent="0.3">
      <c r="B7423" s="34"/>
    </row>
    <row r="7424" spans="2:2" x14ac:dyDescent="0.3">
      <c r="B7424" s="34"/>
    </row>
    <row r="7425" spans="2:2" x14ac:dyDescent="0.3">
      <c r="B7425" s="34"/>
    </row>
    <row r="7426" spans="2:2" x14ac:dyDescent="0.3">
      <c r="B7426" s="34"/>
    </row>
    <row r="7427" spans="2:2" x14ac:dyDescent="0.3">
      <c r="B7427" s="34"/>
    </row>
    <row r="7428" spans="2:2" x14ac:dyDescent="0.3">
      <c r="B7428" s="34"/>
    </row>
    <row r="7429" spans="2:2" x14ac:dyDescent="0.3">
      <c r="B7429" s="34"/>
    </row>
    <row r="7430" spans="2:2" x14ac:dyDescent="0.3">
      <c r="B7430" s="34"/>
    </row>
    <row r="7431" spans="2:2" x14ac:dyDescent="0.3">
      <c r="B7431" s="34"/>
    </row>
    <row r="7432" spans="2:2" x14ac:dyDescent="0.3">
      <c r="B7432" s="34"/>
    </row>
    <row r="7433" spans="2:2" x14ac:dyDescent="0.3">
      <c r="B7433" s="34"/>
    </row>
    <row r="7434" spans="2:2" x14ac:dyDescent="0.3">
      <c r="B7434" s="34"/>
    </row>
    <row r="7435" spans="2:2" x14ac:dyDescent="0.3">
      <c r="B7435" s="34"/>
    </row>
    <row r="7436" spans="2:2" x14ac:dyDescent="0.3">
      <c r="B7436" s="34"/>
    </row>
    <row r="7437" spans="2:2" x14ac:dyDescent="0.3">
      <c r="B7437" s="34"/>
    </row>
    <row r="7438" spans="2:2" x14ac:dyDescent="0.3">
      <c r="B7438" s="34"/>
    </row>
    <row r="7439" spans="2:2" x14ac:dyDescent="0.3">
      <c r="B7439" s="34"/>
    </row>
    <row r="7440" spans="2:2" x14ac:dyDescent="0.3">
      <c r="B7440" s="34"/>
    </row>
    <row r="7441" spans="2:2" x14ac:dyDescent="0.3">
      <c r="B7441" s="34"/>
    </row>
    <row r="7442" spans="2:2" x14ac:dyDescent="0.3">
      <c r="B7442" s="34"/>
    </row>
    <row r="7443" spans="2:2" x14ac:dyDescent="0.3">
      <c r="B7443" s="34"/>
    </row>
    <row r="7444" spans="2:2" x14ac:dyDescent="0.3">
      <c r="B7444" s="34"/>
    </row>
    <row r="7445" spans="2:2" x14ac:dyDescent="0.3">
      <c r="B7445" s="34"/>
    </row>
    <row r="7446" spans="2:2" x14ac:dyDescent="0.3">
      <c r="B7446" s="34"/>
    </row>
    <row r="7447" spans="2:2" x14ac:dyDescent="0.3">
      <c r="B7447" s="34"/>
    </row>
    <row r="7448" spans="2:2" x14ac:dyDescent="0.3">
      <c r="B7448" s="34"/>
    </row>
    <row r="7449" spans="2:2" x14ac:dyDescent="0.3">
      <c r="B7449" s="34"/>
    </row>
    <row r="7450" spans="2:2" x14ac:dyDescent="0.3">
      <c r="B7450" s="34"/>
    </row>
    <row r="7451" spans="2:2" x14ac:dyDescent="0.3">
      <c r="B7451" s="34"/>
    </row>
    <row r="7452" spans="2:2" x14ac:dyDescent="0.3">
      <c r="B7452" s="34"/>
    </row>
    <row r="7453" spans="2:2" x14ac:dyDescent="0.3">
      <c r="B7453" s="34"/>
    </row>
    <row r="7454" spans="2:2" x14ac:dyDescent="0.3">
      <c r="B7454" s="34"/>
    </row>
    <row r="7455" spans="2:2" x14ac:dyDescent="0.3">
      <c r="B7455" s="34"/>
    </row>
    <row r="7456" spans="2:2" x14ac:dyDescent="0.3">
      <c r="B7456" s="34"/>
    </row>
    <row r="7457" spans="2:2" x14ac:dyDescent="0.3">
      <c r="B7457" s="34"/>
    </row>
    <row r="7458" spans="2:2" x14ac:dyDescent="0.3">
      <c r="B7458" s="34"/>
    </row>
    <row r="7459" spans="2:2" x14ac:dyDescent="0.3">
      <c r="B7459" s="34"/>
    </row>
    <row r="7460" spans="2:2" x14ac:dyDescent="0.3">
      <c r="B7460" s="34"/>
    </row>
    <row r="7461" spans="2:2" x14ac:dyDescent="0.3">
      <c r="B7461" s="34"/>
    </row>
    <row r="7462" spans="2:2" x14ac:dyDescent="0.3">
      <c r="B7462" s="34"/>
    </row>
    <row r="7463" spans="2:2" x14ac:dyDescent="0.3">
      <c r="B7463" s="34"/>
    </row>
    <row r="7464" spans="2:2" x14ac:dyDescent="0.3">
      <c r="B7464" s="34"/>
    </row>
    <row r="7465" spans="2:2" x14ac:dyDescent="0.3">
      <c r="B7465" s="34"/>
    </row>
    <row r="7466" spans="2:2" x14ac:dyDescent="0.3">
      <c r="B7466" s="34"/>
    </row>
    <row r="7467" spans="2:2" x14ac:dyDescent="0.3">
      <c r="B7467" s="34"/>
    </row>
    <row r="7468" spans="2:2" x14ac:dyDescent="0.3">
      <c r="B7468" s="34"/>
    </row>
    <row r="7469" spans="2:2" x14ac:dyDescent="0.3">
      <c r="B7469" s="34"/>
    </row>
    <row r="7470" spans="2:2" x14ac:dyDescent="0.3">
      <c r="B7470" s="34"/>
    </row>
    <row r="7471" spans="2:2" x14ac:dyDescent="0.3">
      <c r="B7471" s="34"/>
    </row>
    <row r="7472" spans="2:2" x14ac:dyDescent="0.3">
      <c r="B7472" s="34"/>
    </row>
    <row r="7473" spans="2:2" x14ac:dyDescent="0.3">
      <c r="B7473" s="34"/>
    </row>
    <row r="7474" spans="2:2" x14ac:dyDescent="0.3">
      <c r="B7474" s="34"/>
    </row>
    <row r="7475" spans="2:2" x14ac:dyDescent="0.3">
      <c r="B7475" s="34"/>
    </row>
    <row r="7476" spans="2:2" x14ac:dyDescent="0.3">
      <c r="B7476" s="34"/>
    </row>
    <row r="7477" spans="2:2" x14ac:dyDescent="0.3">
      <c r="B7477" s="34"/>
    </row>
    <row r="7478" spans="2:2" x14ac:dyDescent="0.3">
      <c r="B7478" s="34"/>
    </row>
    <row r="7479" spans="2:2" x14ac:dyDescent="0.3">
      <c r="B7479" s="34"/>
    </row>
    <row r="7480" spans="2:2" x14ac:dyDescent="0.3">
      <c r="B7480" s="34"/>
    </row>
    <row r="7481" spans="2:2" x14ac:dyDescent="0.3">
      <c r="B7481" s="34"/>
    </row>
    <row r="7482" spans="2:2" x14ac:dyDescent="0.3">
      <c r="B7482" s="34"/>
    </row>
    <row r="7483" spans="2:2" x14ac:dyDescent="0.3">
      <c r="B7483" s="34"/>
    </row>
    <row r="7484" spans="2:2" x14ac:dyDescent="0.3">
      <c r="B7484" s="34"/>
    </row>
    <row r="7485" spans="2:2" x14ac:dyDescent="0.3">
      <c r="B7485" s="34"/>
    </row>
    <row r="7486" spans="2:2" x14ac:dyDescent="0.3">
      <c r="B7486" s="34"/>
    </row>
    <row r="7487" spans="2:2" x14ac:dyDescent="0.3">
      <c r="B7487" s="34"/>
    </row>
    <row r="7488" spans="2:2" x14ac:dyDescent="0.3">
      <c r="B7488" s="34"/>
    </row>
    <row r="7489" spans="2:2" x14ac:dyDescent="0.3">
      <c r="B7489" s="34"/>
    </row>
    <row r="7490" spans="2:2" x14ac:dyDescent="0.3">
      <c r="B7490" s="34"/>
    </row>
    <row r="7491" spans="2:2" x14ac:dyDescent="0.3">
      <c r="B7491" s="34"/>
    </row>
    <row r="7492" spans="2:2" x14ac:dyDescent="0.3">
      <c r="B7492" s="34"/>
    </row>
    <row r="7493" spans="2:2" x14ac:dyDescent="0.3">
      <c r="B7493" s="34"/>
    </row>
    <row r="7494" spans="2:2" x14ac:dyDescent="0.3">
      <c r="B7494" s="34"/>
    </row>
    <row r="7495" spans="2:2" x14ac:dyDescent="0.3">
      <c r="B7495" s="34"/>
    </row>
    <row r="7496" spans="2:2" x14ac:dyDescent="0.3">
      <c r="B7496" s="34"/>
    </row>
    <row r="7497" spans="2:2" x14ac:dyDescent="0.3">
      <c r="B7497" s="34"/>
    </row>
    <row r="7498" spans="2:2" x14ac:dyDescent="0.3">
      <c r="B7498" s="34"/>
    </row>
    <row r="7499" spans="2:2" x14ac:dyDescent="0.3">
      <c r="B7499" s="34"/>
    </row>
    <row r="7500" spans="2:2" x14ac:dyDescent="0.3">
      <c r="B7500" s="34"/>
    </row>
    <row r="7501" spans="2:2" x14ac:dyDescent="0.3">
      <c r="B7501" s="34"/>
    </row>
    <row r="7502" spans="2:2" x14ac:dyDescent="0.3">
      <c r="B7502" s="34"/>
    </row>
    <row r="7503" spans="2:2" x14ac:dyDescent="0.3">
      <c r="B7503" s="34"/>
    </row>
    <row r="7504" spans="2:2" x14ac:dyDescent="0.3">
      <c r="B7504" s="34"/>
    </row>
    <row r="7505" spans="2:2" x14ac:dyDescent="0.3">
      <c r="B7505" s="34"/>
    </row>
    <row r="7506" spans="2:2" x14ac:dyDescent="0.3">
      <c r="B7506" s="34"/>
    </row>
    <row r="7507" spans="2:2" x14ac:dyDescent="0.3">
      <c r="B7507" s="34"/>
    </row>
    <row r="7508" spans="2:2" x14ac:dyDescent="0.3">
      <c r="B7508" s="34"/>
    </row>
    <row r="7509" spans="2:2" x14ac:dyDescent="0.3">
      <c r="B7509" s="34"/>
    </row>
    <row r="7510" spans="2:2" x14ac:dyDescent="0.3">
      <c r="B7510" s="34"/>
    </row>
    <row r="7511" spans="2:2" x14ac:dyDescent="0.3">
      <c r="B7511" s="34"/>
    </row>
    <row r="7512" spans="2:2" x14ac:dyDescent="0.3">
      <c r="B7512" s="34"/>
    </row>
    <row r="7513" spans="2:2" x14ac:dyDescent="0.3">
      <c r="B7513" s="34"/>
    </row>
    <row r="7514" spans="2:2" x14ac:dyDescent="0.3">
      <c r="B7514" s="34"/>
    </row>
    <row r="7515" spans="2:2" x14ac:dyDescent="0.3">
      <c r="B7515" s="34"/>
    </row>
    <row r="7516" spans="2:2" x14ac:dyDescent="0.3">
      <c r="B7516" s="34"/>
    </row>
    <row r="7517" spans="2:2" x14ac:dyDescent="0.3">
      <c r="B7517" s="34"/>
    </row>
    <row r="7518" spans="2:2" x14ac:dyDescent="0.3">
      <c r="B7518" s="34"/>
    </row>
    <row r="7519" spans="2:2" x14ac:dyDescent="0.3">
      <c r="B7519" s="34"/>
    </row>
    <row r="7520" spans="2:2" x14ac:dyDescent="0.3">
      <c r="B7520" s="34"/>
    </row>
    <row r="7521" spans="2:2" x14ac:dyDescent="0.3">
      <c r="B7521" s="34"/>
    </row>
    <row r="7522" spans="2:2" x14ac:dyDescent="0.3">
      <c r="B7522" s="34"/>
    </row>
    <row r="7523" spans="2:2" x14ac:dyDescent="0.3">
      <c r="B7523" s="34"/>
    </row>
    <row r="7524" spans="2:2" x14ac:dyDescent="0.3">
      <c r="B7524" s="34"/>
    </row>
    <row r="7525" spans="2:2" x14ac:dyDescent="0.3">
      <c r="B7525" s="34"/>
    </row>
    <row r="7526" spans="2:2" x14ac:dyDescent="0.3">
      <c r="B7526" s="34"/>
    </row>
    <row r="7527" spans="2:2" x14ac:dyDescent="0.3">
      <c r="B7527" s="34"/>
    </row>
    <row r="7528" spans="2:2" x14ac:dyDescent="0.3">
      <c r="B7528" s="34"/>
    </row>
    <row r="7529" spans="2:2" x14ac:dyDescent="0.3">
      <c r="B7529" s="34"/>
    </row>
    <row r="7530" spans="2:2" x14ac:dyDescent="0.3">
      <c r="B7530" s="34"/>
    </row>
    <row r="7531" spans="2:2" x14ac:dyDescent="0.3">
      <c r="B7531" s="34"/>
    </row>
    <row r="7532" spans="2:2" x14ac:dyDescent="0.3">
      <c r="B7532" s="34"/>
    </row>
    <row r="7533" spans="2:2" x14ac:dyDescent="0.3">
      <c r="B7533" s="34"/>
    </row>
    <row r="7534" spans="2:2" x14ac:dyDescent="0.3">
      <c r="B7534" s="34"/>
    </row>
    <row r="7535" spans="2:2" x14ac:dyDescent="0.3">
      <c r="B7535" s="34"/>
    </row>
    <row r="7536" spans="2:2" x14ac:dyDescent="0.3">
      <c r="B7536" s="34"/>
    </row>
    <row r="7537" spans="2:2" x14ac:dyDescent="0.3">
      <c r="B7537" s="34"/>
    </row>
    <row r="7538" spans="2:2" x14ac:dyDescent="0.3">
      <c r="B7538" s="34"/>
    </row>
    <row r="7539" spans="2:2" x14ac:dyDescent="0.3">
      <c r="B7539" s="34"/>
    </row>
    <row r="7540" spans="2:2" x14ac:dyDescent="0.3">
      <c r="B7540" s="34"/>
    </row>
    <row r="7541" spans="2:2" x14ac:dyDescent="0.3">
      <c r="B7541" s="34"/>
    </row>
    <row r="7542" spans="2:2" x14ac:dyDescent="0.3">
      <c r="B7542" s="34"/>
    </row>
    <row r="7543" spans="2:2" x14ac:dyDescent="0.3">
      <c r="B7543" s="34"/>
    </row>
    <row r="7544" spans="2:2" x14ac:dyDescent="0.3">
      <c r="B7544" s="34"/>
    </row>
    <row r="7545" spans="2:2" x14ac:dyDescent="0.3">
      <c r="B7545" s="34"/>
    </row>
    <row r="7546" spans="2:2" x14ac:dyDescent="0.3">
      <c r="B7546" s="34"/>
    </row>
    <row r="7547" spans="2:2" x14ac:dyDescent="0.3">
      <c r="B7547" s="34"/>
    </row>
    <row r="7548" spans="2:2" x14ac:dyDescent="0.3">
      <c r="B7548" s="34"/>
    </row>
    <row r="7549" spans="2:2" x14ac:dyDescent="0.3">
      <c r="B7549" s="34"/>
    </row>
    <row r="7550" spans="2:2" x14ac:dyDescent="0.3">
      <c r="B7550" s="34"/>
    </row>
    <row r="7551" spans="2:2" x14ac:dyDescent="0.3">
      <c r="B7551" s="34"/>
    </row>
    <row r="7552" spans="2:2" x14ac:dyDescent="0.3">
      <c r="B7552" s="34"/>
    </row>
    <row r="7553" spans="2:2" x14ac:dyDescent="0.3">
      <c r="B7553" s="34"/>
    </row>
    <row r="7554" spans="2:2" x14ac:dyDescent="0.3">
      <c r="B7554" s="34"/>
    </row>
    <row r="7555" spans="2:2" x14ac:dyDescent="0.3">
      <c r="B7555" s="34"/>
    </row>
    <row r="7556" spans="2:2" x14ac:dyDescent="0.3">
      <c r="B7556" s="34"/>
    </row>
    <row r="7557" spans="2:2" x14ac:dyDescent="0.3">
      <c r="B7557" s="34"/>
    </row>
    <row r="7558" spans="2:2" x14ac:dyDescent="0.3">
      <c r="B7558" s="34"/>
    </row>
    <row r="7559" spans="2:2" x14ac:dyDescent="0.3">
      <c r="B7559" s="34"/>
    </row>
    <row r="7560" spans="2:2" x14ac:dyDescent="0.3">
      <c r="B7560" s="34"/>
    </row>
    <row r="7561" spans="2:2" x14ac:dyDescent="0.3">
      <c r="B7561" s="34"/>
    </row>
    <row r="7562" spans="2:2" x14ac:dyDescent="0.3">
      <c r="B7562" s="34"/>
    </row>
    <row r="7563" spans="2:2" x14ac:dyDescent="0.3">
      <c r="B7563" s="34"/>
    </row>
    <row r="7564" spans="2:2" x14ac:dyDescent="0.3">
      <c r="B7564" s="34"/>
    </row>
    <row r="7565" spans="2:2" x14ac:dyDescent="0.3">
      <c r="B7565" s="34"/>
    </row>
    <row r="7566" spans="2:2" x14ac:dyDescent="0.3">
      <c r="B7566" s="34"/>
    </row>
    <row r="7567" spans="2:2" x14ac:dyDescent="0.3">
      <c r="B7567" s="34"/>
    </row>
    <row r="7568" spans="2:2" x14ac:dyDescent="0.3">
      <c r="B7568" s="34"/>
    </row>
    <row r="7569" spans="2:2" x14ac:dyDescent="0.3">
      <c r="B7569" s="34"/>
    </row>
    <row r="7570" spans="2:2" x14ac:dyDescent="0.3">
      <c r="B7570" s="34"/>
    </row>
    <row r="7571" spans="2:2" x14ac:dyDescent="0.3">
      <c r="B7571" s="34"/>
    </row>
    <row r="7572" spans="2:2" x14ac:dyDescent="0.3">
      <c r="B7572" s="34"/>
    </row>
    <row r="7573" spans="2:2" x14ac:dyDescent="0.3">
      <c r="B7573" s="34"/>
    </row>
    <row r="7574" spans="2:2" x14ac:dyDescent="0.3">
      <c r="B7574" s="34"/>
    </row>
    <row r="7575" spans="2:2" x14ac:dyDescent="0.3">
      <c r="B7575" s="34"/>
    </row>
    <row r="7576" spans="2:2" x14ac:dyDescent="0.3">
      <c r="B7576" s="34"/>
    </row>
    <row r="7577" spans="2:2" x14ac:dyDescent="0.3">
      <c r="B7577" s="34"/>
    </row>
    <row r="7578" spans="2:2" x14ac:dyDescent="0.3">
      <c r="B7578" s="34"/>
    </row>
    <row r="7579" spans="2:2" x14ac:dyDescent="0.3">
      <c r="B7579" s="34"/>
    </row>
    <row r="7580" spans="2:2" x14ac:dyDescent="0.3">
      <c r="B7580" s="34"/>
    </row>
    <row r="7581" spans="2:2" x14ac:dyDescent="0.3">
      <c r="B7581" s="34"/>
    </row>
    <row r="7582" spans="2:2" x14ac:dyDescent="0.3">
      <c r="B7582" s="34"/>
    </row>
    <row r="7583" spans="2:2" x14ac:dyDescent="0.3">
      <c r="B7583" s="34"/>
    </row>
    <row r="7584" spans="2:2" x14ac:dyDescent="0.3">
      <c r="B7584" s="34"/>
    </row>
    <row r="7585" spans="2:2" x14ac:dyDescent="0.3">
      <c r="B7585" s="34"/>
    </row>
    <row r="7586" spans="2:2" x14ac:dyDescent="0.3">
      <c r="B7586" s="34"/>
    </row>
    <row r="7587" spans="2:2" x14ac:dyDescent="0.3">
      <c r="B7587" s="34"/>
    </row>
    <row r="7588" spans="2:2" x14ac:dyDescent="0.3">
      <c r="B7588" s="34"/>
    </row>
    <row r="7589" spans="2:2" x14ac:dyDescent="0.3">
      <c r="B7589" s="34"/>
    </row>
    <row r="7590" spans="2:2" x14ac:dyDescent="0.3">
      <c r="B7590" s="34"/>
    </row>
    <row r="7591" spans="2:2" x14ac:dyDescent="0.3">
      <c r="B7591" s="34"/>
    </row>
    <row r="7592" spans="2:2" x14ac:dyDescent="0.3">
      <c r="B7592" s="34"/>
    </row>
    <row r="7593" spans="2:2" x14ac:dyDescent="0.3">
      <c r="B7593" s="34"/>
    </row>
    <row r="7594" spans="2:2" x14ac:dyDescent="0.3">
      <c r="B7594" s="34"/>
    </row>
    <row r="7595" spans="2:2" x14ac:dyDescent="0.3">
      <c r="B7595" s="34"/>
    </row>
    <row r="7596" spans="2:2" x14ac:dyDescent="0.3">
      <c r="B7596" s="34"/>
    </row>
    <row r="7597" spans="2:2" x14ac:dyDescent="0.3">
      <c r="B7597" s="34"/>
    </row>
    <row r="7598" spans="2:2" x14ac:dyDescent="0.3">
      <c r="B7598" s="34"/>
    </row>
    <row r="7599" spans="2:2" x14ac:dyDescent="0.3">
      <c r="B7599" s="34"/>
    </row>
    <row r="7600" spans="2:2" x14ac:dyDescent="0.3">
      <c r="B7600" s="34"/>
    </row>
    <row r="7601" spans="2:2" x14ac:dyDescent="0.3">
      <c r="B7601" s="34"/>
    </row>
    <row r="7602" spans="2:2" x14ac:dyDescent="0.3">
      <c r="B7602" s="34"/>
    </row>
    <row r="7603" spans="2:2" x14ac:dyDescent="0.3">
      <c r="B7603" s="34"/>
    </row>
    <row r="7604" spans="2:2" x14ac:dyDescent="0.3">
      <c r="B7604" s="34"/>
    </row>
    <row r="7605" spans="2:2" x14ac:dyDescent="0.3">
      <c r="B7605" s="34"/>
    </row>
    <row r="7606" spans="2:2" x14ac:dyDescent="0.3">
      <c r="B7606" s="34"/>
    </row>
    <row r="7607" spans="2:2" x14ac:dyDescent="0.3">
      <c r="B7607" s="34"/>
    </row>
    <row r="7608" spans="2:2" x14ac:dyDescent="0.3">
      <c r="B7608" s="34"/>
    </row>
    <row r="7609" spans="2:2" x14ac:dyDescent="0.3">
      <c r="B7609" s="34"/>
    </row>
    <row r="7610" spans="2:2" x14ac:dyDescent="0.3">
      <c r="B7610" s="34"/>
    </row>
    <row r="7611" spans="2:2" x14ac:dyDescent="0.3">
      <c r="B7611" s="34"/>
    </row>
    <row r="7612" spans="2:2" x14ac:dyDescent="0.3">
      <c r="B7612" s="34"/>
    </row>
    <row r="7613" spans="2:2" x14ac:dyDescent="0.3">
      <c r="B7613" s="34"/>
    </row>
    <row r="7614" spans="2:2" x14ac:dyDescent="0.3">
      <c r="B7614" s="34"/>
    </row>
    <row r="7615" spans="2:2" x14ac:dyDescent="0.3">
      <c r="B7615" s="34"/>
    </row>
    <row r="7616" spans="2:2" x14ac:dyDescent="0.3">
      <c r="B7616" s="34"/>
    </row>
    <row r="7617" spans="2:2" x14ac:dyDescent="0.3">
      <c r="B7617" s="34"/>
    </row>
    <row r="7618" spans="2:2" x14ac:dyDescent="0.3">
      <c r="B7618" s="34"/>
    </row>
    <row r="7619" spans="2:2" x14ac:dyDescent="0.3">
      <c r="B7619" s="34"/>
    </row>
    <row r="7620" spans="2:2" x14ac:dyDescent="0.3">
      <c r="B7620" s="34"/>
    </row>
    <row r="7621" spans="2:2" x14ac:dyDescent="0.3">
      <c r="B7621" s="34"/>
    </row>
    <row r="7622" spans="2:2" x14ac:dyDescent="0.3">
      <c r="B7622" s="34"/>
    </row>
    <row r="7623" spans="2:2" x14ac:dyDescent="0.3">
      <c r="B7623" s="34"/>
    </row>
    <row r="7624" spans="2:2" x14ac:dyDescent="0.3">
      <c r="B7624" s="34"/>
    </row>
    <row r="7625" spans="2:2" x14ac:dyDescent="0.3">
      <c r="B7625" s="34"/>
    </row>
    <row r="7626" spans="2:2" x14ac:dyDescent="0.3">
      <c r="B7626" s="34"/>
    </row>
    <row r="7627" spans="2:2" x14ac:dyDescent="0.3">
      <c r="B7627" s="34"/>
    </row>
    <row r="7628" spans="2:2" x14ac:dyDescent="0.3">
      <c r="B7628" s="34"/>
    </row>
    <row r="7629" spans="2:2" x14ac:dyDescent="0.3">
      <c r="B7629" s="34"/>
    </row>
    <row r="7630" spans="2:2" x14ac:dyDescent="0.3">
      <c r="B7630" s="34"/>
    </row>
    <row r="7631" spans="2:2" x14ac:dyDescent="0.3">
      <c r="B7631" s="34"/>
    </row>
    <row r="7632" spans="2:2" x14ac:dyDescent="0.3">
      <c r="B7632" s="34"/>
    </row>
    <row r="7633" spans="2:2" x14ac:dyDescent="0.3">
      <c r="B7633" s="34"/>
    </row>
    <row r="7634" spans="2:2" x14ac:dyDescent="0.3">
      <c r="B7634" s="34"/>
    </row>
    <row r="7635" spans="2:2" x14ac:dyDescent="0.3">
      <c r="B7635" s="34"/>
    </row>
    <row r="7636" spans="2:2" x14ac:dyDescent="0.3">
      <c r="B7636" s="34"/>
    </row>
    <row r="7637" spans="2:2" x14ac:dyDescent="0.3">
      <c r="B7637" s="34"/>
    </row>
    <row r="7638" spans="2:2" x14ac:dyDescent="0.3">
      <c r="B7638" s="34"/>
    </row>
    <row r="7639" spans="2:2" x14ac:dyDescent="0.3">
      <c r="B7639" s="34"/>
    </row>
    <row r="7640" spans="2:2" x14ac:dyDescent="0.3">
      <c r="B7640" s="34"/>
    </row>
    <row r="7641" spans="2:2" x14ac:dyDescent="0.3">
      <c r="B7641" s="34"/>
    </row>
    <row r="7642" spans="2:2" x14ac:dyDescent="0.3">
      <c r="B7642" s="34"/>
    </row>
    <row r="7643" spans="2:2" x14ac:dyDescent="0.3">
      <c r="B7643" s="34"/>
    </row>
    <row r="7644" spans="2:2" x14ac:dyDescent="0.3">
      <c r="B7644" s="34"/>
    </row>
    <row r="7645" spans="2:2" x14ac:dyDescent="0.3">
      <c r="B7645" s="34"/>
    </row>
    <row r="7646" spans="2:2" x14ac:dyDescent="0.3">
      <c r="B7646" s="34"/>
    </row>
    <row r="7647" spans="2:2" x14ac:dyDescent="0.3">
      <c r="B7647" s="34"/>
    </row>
    <row r="7648" spans="2:2" x14ac:dyDescent="0.3">
      <c r="B7648" s="34"/>
    </row>
    <row r="7649" spans="2:2" x14ac:dyDescent="0.3">
      <c r="B7649" s="34"/>
    </row>
    <row r="7650" spans="2:2" x14ac:dyDescent="0.3">
      <c r="B7650" s="34"/>
    </row>
    <row r="7651" spans="2:2" x14ac:dyDescent="0.3">
      <c r="B7651" s="34"/>
    </row>
    <row r="7652" spans="2:2" x14ac:dyDescent="0.3">
      <c r="B7652" s="34"/>
    </row>
    <row r="7653" spans="2:2" x14ac:dyDescent="0.3">
      <c r="B7653" s="34"/>
    </row>
    <row r="7654" spans="2:2" x14ac:dyDescent="0.3">
      <c r="B7654" s="34"/>
    </row>
    <row r="7655" spans="2:2" x14ac:dyDescent="0.3">
      <c r="B7655" s="34"/>
    </row>
    <row r="7656" spans="2:2" x14ac:dyDescent="0.3">
      <c r="B7656" s="34"/>
    </row>
    <row r="7657" spans="2:2" x14ac:dyDescent="0.3">
      <c r="B7657" s="34"/>
    </row>
    <row r="7658" spans="2:2" x14ac:dyDescent="0.3">
      <c r="B7658" s="34"/>
    </row>
    <row r="7659" spans="2:2" x14ac:dyDescent="0.3">
      <c r="B7659" s="34"/>
    </row>
    <row r="7660" spans="2:2" x14ac:dyDescent="0.3">
      <c r="B7660" s="34"/>
    </row>
    <row r="7661" spans="2:2" x14ac:dyDescent="0.3">
      <c r="B7661" s="34"/>
    </row>
    <row r="7662" spans="2:2" x14ac:dyDescent="0.3">
      <c r="B7662" s="34"/>
    </row>
    <row r="7663" spans="2:2" x14ac:dyDescent="0.3">
      <c r="B7663" s="34"/>
    </row>
    <row r="7664" spans="2:2" x14ac:dyDescent="0.3">
      <c r="B7664" s="34"/>
    </row>
    <row r="7665" spans="2:2" x14ac:dyDescent="0.3">
      <c r="B7665" s="34"/>
    </row>
    <row r="7666" spans="2:2" x14ac:dyDescent="0.3">
      <c r="B7666" s="34"/>
    </row>
    <row r="7667" spans="2:2" x14ac:dyDescent="0.3">
      <c r="B7667" s="34"/>
    </row>
    <row r="7668" spans="2:2" x14ac:dyDescent="0.3">
      <c r="B7668" s="34"/>
    </row>
    <row r="7669" spans="2:2" x14ac:dyDescent="0.3">
      <c r="B7669" s="34"/>
    </row>
    <row r="7670" spans="2:2" x14ac:dyDescent="0.3">
      <c r="B7670" s="34"/>
    </row>
    <row r="7671" spans="2:2" x14ac:dyDescent="0.3">
      <c r="B7671" s="34"/>
    </row>
    <row r="7672" spans="2:2" x14ac:dyDescent="0.3">
      <c r="B7672" s="34"/>
    </row>
    <row r="7673" spans="2:2" x14ac:dyDescent="0.3">
      <c r="B7673" s="34"/>
    </row>
    <row r="7674" spans="2:2" x14ac:dyDescent="0.3">
      <c r="B7674" s="34"/>
    </row>
    <row r="7675" spans="2:2" x14ac:dyDescent="0.3">
      <c r="B7675" s="34"/>
    </row>
    <row r="7676" spans="2:2" x14ac:dyDescent="0.3">
      <c r="B7676" s="34"/>
    </row>
    <row r="7677" spans="2:2" x14ac:dyDescent="0.3">
      <c r="B7677" s="34"/>
    </row>
    <row r="7678" spans="2:2" x14ac:dyDescent="0.3">
      <c r="B7678" s="34"/>
    </row>
    <row r="7679" spans="2:2" x14ac:dyDescent="0.3">
      <c r="B7679" s="34"/>
    </row>
    <row r="7680" spans="2:2" x14ac:dyDescent="0.3">
      <c r="B7680" s="34"/>
    </row>
    <row r="7681" spans="2:2" x14ac:dyDescent="0.3">
      <c r="B7681" s="34"/>
    </row>
    <row r="7682" spans="2:2" x14ac:dyDescent="0.3">
      <c r="B7682" s="34"/>
    </row>
    <row r="7683" spans="2:2" x14ac:dyDescent="0.3">
      <c r="B7683" s="34"/>
    </row>
    <row r="7684" spans="2:2" x14ac:dyDescent="0.3">
      <c r="B7684" s="34"/>
    </row>
    <row r="7685" spans="2:2" x14ac:dyDescent="0.3">
      <c r="B7685" s="34"/>
    </row>
    <row r="7686" spans="2:2" x14ac:dyDescent="0.3">
      <c r="B7686" s="34"/>
    </row>
    <row r="7687" spans="2:2" x14ac:dyDescent="0.3">
      <c r="B7687" s="34"/>
    </row>
    <row r="7688" spans="2:2" x14ac:dyDescent="0.3">
      <c r="B7688" s="34"/>
    </row>
    <row r="7689" spans="2:2" x14ac:dyDescent="0.3">
      <c r="B7689" s="34"/>
    </row>
    <row r="7690" spans="2:2" x14ac:dyDescent="0.3">
      <c r="B7690" s="34"/>
    </row>
    <row r="7691" spans="2:2" x14ac:dyDescent="0.3">
      <c r="B7691" s="34"/>
    </row>
    <row r="7692" spans="2:2" x14ac:dyDescent="0.3">
      <c r="B7692" s="34"/>
    </row>
    <row r="7693" spans="2:2" x14ac:dyDescent="0.3">
      <c r="B7693" s="34"/>
    </row>
    <row r="7694" spans="2:2" x14ac:dyDescent="0.3">
      <c r="B7694" s="34"/>
    </row>
    <row r="7695" spans="2:2" x14ac:dyDescent="0.3">
      <c r="B7695" s="34"/>
    </row>
    <row r="7696" spans="2:2" x14ac:dyDescent="0.3">
      <c r="B7696" s="34"/>
    </row>
    <row r="7697" spans="2:2" x14ac:dyDescent="0.3">
      <c r="B7697" s="34"/>
    </row>
    <row r="7698" spans="2:2" x14ac:dyDescent="0.3">
      <c r="B7698" s="34"/>
    </row>
    <row r="7699" spans="2:2" x14ac:dyDescent="0.3">
      <c r="B7699" s="34"/>
    </row>
    <row r="7700" spans="2:2" x14ac:dyDescent="0.3">
      <c r="B7700" s="34"/>
    </row>
    <row r="7701" spans="2:2" x14ac:dyDescent="0.3">
      <c r="B7701" s="34"/>
    </row>
    <row r="7702" spans="2:2" x14ac:dyDescent="0.3">
      <c r="B7702" s="34"/>
    </row>
    <row r="7703" spans="2:2" x14ac:dyDescent="0.3">
      <c r="B7703" s="34"/>
    </row>
    <row r="7704" spans="2:2" x14ac:dyDescent="0.3">
      <c r="B7704" s="34"/>
    </row>
    <row r="7705" spans="2:2" x14ac:dyDescent="0.3">
      <c r="B7705" s="34"/>
    </row>
    <row r="7706" spans="2:2" x14ac:dyDescent="0.3">
      <c r="B7706" s="34"/>
    </row>
    <row r="7707" spans="2:2" x14ac:dyDescent="0.3">
      <c r="B7707" s="34"/>
    </row>
    <row r="7708" spans="2:2" x14ac:dyDescent="0.3">
      <c r="B7708" s="34"/>
    </row>
    <row r="7709" spans="2:2" x14ac:dyDescent="0.3">
      <c r="B7709" s="34"/>
    </row>
    <row r="7710" spans="2:2" x14ac:dyDescent="0.3">
      <c r="B7710" s="34"/>
    </row>
    <row r="7711" spans="2:2" x14ac:dyDescent="0.3">
      <c r="B7711" s="34"/>
    </row>
    <row r="7712" spans="2:2" x14ac:dyDescent="0.3">
      <c r="B7712" s="34"/>
    </row>
    <row r="7713" spans="2:2" x14ac:dyDescent="0.3">
      <c r="B7713" s="34"/>
    </row>
    <row r="7714" spans="2:2" x14ac:dyDescent="0.3">
      <c r="B7714" s="34"/>
    </row>
    <row r="7715" spans="2:2" x14ac:dyDescent="0.3">
      <c r="B7715" s="34"/>
    </row>
    <row r="7716" spans="2:2" x14ac:dyDescent="0.3">
      <c r="B7716" s="34"/>
    </row>
    <row r="7717" spans="2:2" x14ac:dyDescent="0.3">
      <c r="B7717" s="34"/>
    </row>
    <row r="7718" spans="2:2" x14ac:dyDescent="0.3">
      <c r="B7718" s="34"/>
    </row>
    <row r="7719" spans="2:2" x14ac:dyDescent="0.3">
      <c r="B7719" s="34"/>
    </row>
    <row r="7720" spans="2:2" x14ac:dyDescent="0.3">
      <c r="B7720" s="34"/>
    </row>
    <row r="7721" spans="2:2" x14ac:dyDescent="0.3">
      <c r="B7721" s="34"/>
    </row>
    <row r="7722" spans="2:2" x14ac:dyDescent="0.3">
      <c r="B7722" s="34"/>
    </row>
    <row r="7723" spans="2:2" x14ac:dyDescent="0.3">
      <c r="B7723" s="34"/>
    </row>
    <row r="7724" spans="2:2" x14ac:dyDescent="0.3">
      <c r="B7724" s="34"/>
    </row>
    <row r="7725" spans="2:2" x14ac:dyDescent="0.3">
      <c r="B7725" s="34"/>
    </row>
    <row r="7726" spans="2:2" x14ac:dyDescent="0.3">
      <c r="B7726" s="34"/>
    </row>
    <row r="7727" spans="2:2" x14ac:dyDescent="0.3">
      <c r="B7727" s="34"/>
    </row>
    <row r="7728" spans="2:2" x14ac:dyDescent="0.3">
      <c r="B7728" s="34"/>
    </row>
    <row r="7729" spans="2:2" x14ac:dyDescent="0.3">
      <c r="B7729" s="34"/>
    </row>
    <row r="7730" spans="2:2" x14ac:dyDescent="0.3">
      <c r="B7730" s="34"/>
    </row>
    <row r="7731" spans="2:2" x14ac:dyDescent="0.3">
      <c r="B7731" s="34"/>
    </row>
    <row r="7732" spans="2:2" x14ac:dyDescent="0.3">
      <c r="B7732" s="34"/>
    </row>
    <row r="7733" spans="2:2" x14ac:dyDescent="0.3">
      <c r="B7733" s="34"/>
    </row>
    <row r="7734" spans="2:2" x14ac:dyDescent="0.3">
      <c r="B7734" s="34"/>
    </row>
    <row r="7735" spans="2:2" x14ac:dyDescent="0.3">
      <c r="B7735" s="34"/>
    </row>
    <row r="7736" spans="2:2" x14ac:dyDescent="0.3">
      <c r="B7736" s="34"/>
    </row>
    <row r="7737" spans="2:2" x14ac:dyDescent="0.3">
      <c r="B7737" s="34"/>
    </row>
    <row r="7738" spans="2:2" x14ac:dyDescent="0.3">
      <c r="B7738" s="34"/>
    </row>
    <row r="7739" spans="2:2" x14ac:dyDescent="0.3">
      <c r="B7739" s="34"/>
    </row>
    <row r="7740" spans="2:2" x14ac:dyDescent="0.3">
      <c r="B7740" s="34"/>
    </row>
    <row r="7741" spans="2:2" x14ac:dyDescent="0.3">
      <c r="B7741" s="34"/>
    </row>
    <row r="7742" spans="2:2" x14ac:dyDescent="0.3">
      <c r="B7742" s="34"/>
    </row>
    <row r="7743" spans="2:2" x14ac:dyDescent="0.3">
      <c r="B7743" s="34"/>
    </row>
    <row r="7744" spans="2:2" x14ac:dyDescent="0.3">
      <c r="B7744" s="34"/>
    </row>
    <row r="7745" spans="2:2" x14ac:dyDescent="0.3">
      <c r="B7745" s="34"/>
    </row>
    <row r="7746" spans="2:2" x14ac:dyDescent="0.3">
      <c r="B7746" s="34"/>
    </row>
    <row r="7747" spans="2:2" x14ac:dyDescent="0.3">
      <c r="B7747" s="34"/>
    </row>
    <row r="7748" spans="2:2" x14ac:dyDescent="0.3">
      <c r="B7748" s="34"/>
    </row>
    <row r="7749" spans="2:2" x14ac:dyDescent="0.3">
      <c r="B7749" s="34"/>
    </row>
    <row r="7750" spans="2:2" x14ac:dyDescent="0.3">
      <c r="B7750" s="34"/>
    </row>
    <row r="7751" spans="2:2" x14ac:dyDescent="0.3">
      <c r="B7751" s="34"/>
    </row>
    <row r="7752" spans="2:2" x14ac:dyDescent="0.3">
      <c r="B7752" s="34"/>
    </row>
    <row r="7753" spans="2:2" x14ac:dyDescent="0.3">
      <c r="B7753" s="34"/>
    </row>
    <row r="7754" spans="2:2" x14ac:dyDescent="0.3">
      <c r="B7754" s="34"/>
    </row>
    <row r="7755" spans="2:2" x14ac:dyDescent="0.3">
      <c r="B7755" s="34"/>
    </row>
    <row r="7756" spans="2:2" x14ac:dyDescent="0.3">
      <c r="B7756" s="34"/>
    </row>
    <row r="7757" spans="2:2" x14ac:dyDescent="0.3">
      <c r="B7757" s="34"/>
    </row>
    <row r="7758" spans="2:2" x14ac:dyDescent="0.3">
      <c r="B7758" s="34"/>
    </row>
    <row r="7759" spans="2:2" x14ac:dyDescent="0.3">
      <c r="B7759" s="34"/>
    </row>
    <row r="7760" spans="2:2" x14ac:dyDescent="0.3">
      <c r="B7760" s="34"/>
    </row>
    <row r="7761" spans="2:2" x14ac:dyDescent="0.3">
      <c r="B7761" s="34"/>
    </row>
    <row r="7762" spans="2:2" x14ac:dyDescent="0.3">
      <c r="B7762" s="34"/>
    </row>
    <row r="7763" spans="2:2" x14ac:dyDescent="0.3">
      <c r="B7763" s="34"/>
    </row>
    <row r="7764" spans="2:2" x14ac:dyDescent="0.3">
      <c r="B7764" s="34"/>
    </row>
    <row r="7765" spans="2:2" x14ac:dyDescent="0.3">
      <c r="B7765" s="34"/>
    </row>
    <row r="7766" spans="2:2" x14ac:dyDescent="0.3">
      <c r="B7766" s="34"/>
    </row>
    <row r="7767" spans="2:2" x14ac:dyDescent="0.3">
      <c r="B7767" s="34"/>
    </row>
    <row r="7768" spans="2:2" x14ac:dyDescent="0.3">
      <c r="B7768" s="34"/>
    </row>
    <row r="7769" spans="2:2" x14ac:dyDescent="0.3">
      <c r="B7769" s="34"/>
    </row>
    <row r="7770" spans="2:2" x14ac:dyDescent="0.3">
      <c r="B7770" s="34"/>
    </row>
    <row r="7771" spans="2:2" x14ac:dyDescent="0.3">
      <c r="B7771" s="34"/>
    </row>
    <row r="7772" spans="2:2" x14ac:dyDescent="0.3">
      <c r="B7772" s="34"/>
    </row>
    <row r="7773" spans="2:2" x14ac:dyDescent="0.3">
      <c r="B7773" s="34"/>
    </row>
    <row r="7774" spans="2:2" x14ac:dyDescent="0.3">
      <c r="B7774" s="34"/>
    </row>
    <row r="7775" spans="2:2" x14ac:dyDescent="0.3">
      <c r="B7775" s="34"/>
    </row>
    <row r="7776" spans="2:2" x14ac:dyDescent="0.3">
      <c r="B7776" s="34"/>
    </row>
    <row r="7777" spans="2:2" x14ac:dyDescent="0.3">
      <c r="B7777" s="34"/>
    </row>
    <row r="7778" spans="2:2" x14ac:dyDescent="0.3">
      <c r="B7778" s="34"/>
    </row>
    <row r="7779" spans="2:2" x14ac:dyDescent="0.3">
      <c r="B7779" s="34"/>
    </row>
    <row r="7780" spans="2:2" x14ac:dyDescent="0.3">
      <c r="B7780" s="34"/>
    </row>
    <row r="7781" spans="2:2" x14ac:dyDescent="0.3">
      <c r="B7781" s="34"/>
    </row>
    <row r="7782" spans="2:2" x14ac:dyDescent="0.3">
      <c r="B7782" s="34"/>
    </row>
    <row r="7783" spans="2:2" x14ac:dyDescent="0.3">
      <c r="B7783" s="34"/>
    </row>
    <row r="7784" spans="2:2" x14ac:dyDescent="0.3">
      <c r="B7784" s="34"/>
    </row>
    <row r="7785" spans="2:2" x14ac:dyDescent="0.3">
      <c r="B7785" s="34"/>
    </row>
    <row r="7786" spans="2:2" x14ac:dyDescent="0.3">
      <c r="B7786" s="34"/>
    </row>
    <row r="7787" spans="2:2" x14ac:dyDescent="0.3">
      <c r="B7787" s="34"/>
    </row>
    <row r="7788" spans="2:2" x14ac:dyDescent="0.3">
      <c r="B7788" s="34"/>
    </row>
    <row r="7789" spans="2:2" x14ac:dyDescent="0.3">
      <c r="B7789" s="34"/>
    </row>
    <row r="7790" spans="2:2" x14ac:dyDescent="0.3">
      <c r="B7790" s="34"/>
    </row>
    <row r="7791" spans="2:2" x14ac:dyDescent="0.3">
      <c r="B7791" s="34"/>
    </row>
    <row r="7792" spans="2:2" x14ac:dyDescent="0.3">
      <c r="B7792" s="34"/>
    </row>
    <row r="7793" spans="2:2" x14ac:dyDescent="0.3">
      <c r="B7793" s="34"/>
    </row>
    <row r="7794" spans="2:2" x14ac:dyDescent="0.3">
      <c r="B7794" s="34"/>
    </row>
    <row r="7795" spans="2:2" x14ac:dyDescent="0.3">
      <c r="B7795" s="34"/>
    </row>
    <row r="7796" spans="2:2" x14ac:dyDescent="0.3">
      <c r="B7796" s="34"/>
    </row>
    <row r="7797" spans="2:2" x14ac:dyDescent="0.3">
      <c r="B7797" s="34"/>
    </row>
    <row r="7798" spans="2:2" x14ac:dyDescent="0.3">
      <c r="B7798" s="34"/>
    </row>
    <row r="7799" spans="2:2" x14ac:dyDescent="0.3">
      <c r="B7799" s="34"/>
    </row>
    <row r="7800" spans="2:2" x14ac:dyDescent="0.3">
      <c r="B7800" s="34"/>
    </row>
    <row r="7801" spans="2:2" x14ac:dyDescent="0.3">
      <c r="B7801" s="34"/>
    </row>
    <row r="7802" spans="2:2" x14ac:dyDescent="0.3">
      <c r="B7802" s="34"/>
    </row>
    <row r="7803" spans="2:2" x14ac:dyDescent="0.3">
      <c r="B7803" s="34"/>
    </row>
    <row r="7804" spans="2:2" x14ac:dyDescent="0.3">
      <c r="B7804" s="34"/>
    </row>
    <row r="7805" spans="2:2" x14ac:dyDescent="0.3">
      <c r="B7805" s="34"/>
    </row>
    <row r="7806" spans="2:2" x14ac:dyDescent="0.3">
      <c r="B7806" s="34"/>
    </row>
    <row r="7807" spans="2:2" x14ac:dyDescent="0.3">
      <c r="B7807" s="34"/>
    </row>
    <row r="7808" spans="2:2" x14ac:dyDescent="0.3">
      <c r="B7808" s="34"/>
    </row>
    <row r="7809" spans="2:2" x14ac:dyDescent="0.3">
      <c r="B7809" s="34"/>
    </row>
    <row r="7810" spans="2:2" x14ac:dyDescent="0.3">
      <c r="B7810" s="34"/>
    </row>
    <row r="7811" spans="2:2" x14ac:dyDescent="0.3">
      <c r="B7811" s="34"/>
    </row>
    <row r="7812" spans="2:2" x14ac:dyDescent="0.3">
      <c r="B7812" s="34"/>
    </row>
    <row r="7813" spans="2:2" x14ac:dyDescent="0.3">
      <c r="B7813" s="34"/>
    </row>
    <row r="7814" spans="2:2" x14ac:dyDescent="0.3">
      <c r="B7814" s="34"/>
    </row>
    <row r="7815" spans="2:2" x14ac:dyDescent="0.3">
      <c r="B7815" s="34"/>
    </row>
    <row r="7816" spans="2:2" x14ac:dyDescent="0.3">
      <c r="B7816" s="34"/>
    </row>
    <row r="7817" spans="2:2" x14ac:dyDescent="0.3">
      <c r="B7817" s="34"/>
    </row>
    <row r="7818" spans="2:2" x14ac:dyDescent="0.3">
      <c r="B7818" s="34"/>
    </row>
    <row r="7819" spans="2:2" x14ac:dyDescent="0.3">
      <c r="B7819" s="34"/>
    </row>
    <row r="7820" spans="2:2" x14ac:dyDescent="0.3">
      <c r="B7820" s="34"/>
    </row>
    <row r="7821" spans="2:2" x14ac:dyDescent="0.3">
      <c r="B7821" s="34"/>
    </row>
    <row r="7822" spans="2:2" x14ac:dyDescent="0.3">
      <c r="B7822" s="34"/>
    </row>
    <row r="7823" spans="2:2" x14ac:dyDescent="0.3">
      <c r="B7823" s="34"/>
    </row>
    <row r="7824" spans="2:2" x14ac:dyDescent="0.3">
      <c r="B7824" s="34"/>
    </row>
    <row r="7825" spans="2:2" x14ac:dyDescent="0.3">
      <c r="B7825" s="34"/>
    </row>
    <row r="7826" spans="2:2" x14ac:dyDescent="0.3">
      <c r="B7826" s="34"/>
    </row>
    <row r="7827" spans="2:2" x14ac:dyDescent="0.3">
      <c r="B7827" s="34"/>
    </row>
    <row r="7828" spans="2:2" x14ac:dyDescent="0.3">
      <c r="B7828" s="34"/>
    </row>
    <row r="7829" spans="2:2" x14ac:dyDescent="0.3">
      <c r="B7829" s="34"/>
    </row>
    <row r="7830" spans="2:2" x14ac:dyDescent="0.3">
      <c r="B7830" s="34"/>
    </row>
    <row r="7831" spans="2:2" x14ac:dyDescent="0.3">
      <c r="B7831" s="34"/>
    </row>
    <row r="7832" spans="2:2" x14ac:dyDescent="0.3">
      <c r="B7832" s="34"/>
    </row>
    <row r="7833" spans="2:2" x14ac:dyDescent="0.3">
      <c r="B7833" s="34"/>
    </row>
    <row r="7834" spans="2:2" x14ac:dyDescent="0.3">
      <c r="B7834" s="34"/>
    </row>
    <row r="7835" spans="2:2" x14ac:dyDescent="0.3">
      <c r="B7835" s="34"/>
    </row>
    <row r="7836" spans="2:2" x14ac:dyDescent="0.3">
      <c r="B7836" s="34"/>
    </row>
    <row r="7837" spans="2:2" x14ac:dyDescent="0.3">
      <c r="B7837" s="34"/>
    </row>
    <row r="7838" spans="2:2" x14ac:dyDescent="0.3">
      <c r="B7838" s="34"/>
    </row>
    <row r="7839" spans="2:2" x14ac:dyDescent="0.3">
      <c r="B7839" s="34"/>
    </row>
    <row r="7840" spans="2:2" x14ac:dyDescent="0.3">
      <c r="B7840" s="34"/>
    </row>
    <row r="7841" spans="2:2" x14ac:dyDescent="0.3">
      <c r="B7841" s="34"/>
    </row>
    <row r="7842" spans="2:2" x14ac:dyDescent="0.3">
      <c r="B7842" s="34"/>
    </row>
    <row r="7843" spans="2:2" x14ac:dyDescent="0.3">
      <c r="B7843" s="34"/>
    </row>
    <row r="7844" spans="2:2" x14ac:dyDescent="0.3">
      <c r="B7844" s="34"/>
    </row>
    <row r="7845" spans="2:2" x14ac:dyDescent="0.3">
      <c r="B7845" s="34"/>
    </row>
    <row r="7846" spans="2:2" x14ac:dyDescent="0.3">
      <c r="B7846" s="34"/>
    </row>
    <row r="7847" spans="2:2" x14ac:dyDescent="0.3">
      <c r="B7847" s="34"/>
    </row>
    <row r="7848" spans="2:2" x14ac:dyDescent="0.3">
      <c r="B7848" s="34"/>
    </row>
    <row r="7849" spans="2:2" x14ac:dyDescent="0.3">
      <c r="B7849" s="34"/>
    </row>
    <row r="7850" spans="2:2" x14ac:dyDescent="0.3">
      <c r="B7850" s="34"/>
    </row>
    <row r="7851" spans="2:2" x14ac:dyDescent="0.3">
      <c r="B7851" s="34"/>
    </row>
    <row r="7852" spans="2:2" x14ac:dyDescent="0.3">
      <c r="B7852" s="34"/>
    </row>
    <row r="7853" spans="2:2" x14ac:dyDescent="0.3">
      <c r="B7853" s="34"/>
    </row>
    <row r="7854" spans="2:2" x14ac:dyDescent="0.3">
      <c r="B7854" s="34"/>
    </row>
    <row r="7855" spans="2:2" x14ac:dyDescent="0.3">
      <c r="B7855" s="34"/>
    </row>
    <row r="7856" spans="2:2" x14ac:dyDescent="0.3">
      <c r="B7856" s="34"/>
    </row>
    <row r="7857" spans="2:2" x14ac:dyDescent="0.3">
      <c r="B7857" s="34"/>
    </row>
    <row r="7858" spans="2:2" x14ac:dyDescent="0.3">
      <c r="B7858" s="34"/>
    </row>
    <row r="7859" spans="2:2" x14ac:dyDescent="0.3">
      <c r="B7859" s="34"/>
    </row>
    <row r="7860" spans="2:2" x14ac:dyDescent="0.3">
      <c r="B7860" s="34"/>
    </row>
    <row r="7861" spans="2:2" x14ac:dyDescent="0.3">
      <c r="B7861" s="34"/>
    </row>
    <row r="7862" spans="2:2" x14ac:dyDescent="0.3">
      <c r="B7862" s="34"/>
    </row>
    <row r="7863" spans="2:2" x14ac:dyDescent="0.3">
      <c r="B7863" s="34"/>
    </row>
    <row r="7864" spans="2:2" x14ac:dyDescent="0.3">
      <c r="B7864" s="34"/>
    </row>
    <row r="7865" spans="2:2" x14ac:dyDescent="0.3">
      <c r="B7865" s="34"/>
    </row>
    <row r="7866" spans="2:2" x14ac:dyDescent="0.3">
      <c r="B7866" s="34"/>
    </row>
    <row r="7867" spans="2:2" x14ac:dyDescent="0.3">
      <c r="B7867" s="34"/>
    </row>
    <row r="7868" spans="2:2" x14ac:dyDescent="0.3">
      <c r="B7868" s="34"/>
    </row>
    <row r="7869" spans="2:2" x14ac:dyDescent="0.3">
      <c r="B7869" s="34"/>
    </row>
    <row r="7870" spans="2:2" x14ac:dyDescent="0.3">
      <c r="B7870" s="34"/>
    </row>
    <row r="7871" spans="2:2" x14ac:dyDescent="0.3">
      <c r="B7871" s="34"/>
    </row>
    <row r="7872" spans="2:2" x14ac:dyDescent="0.3">
      <c r="B7872" s="34"/>
    </row>
    <row r="7873" spans="2:2" x14ac:dyDescent="0.3">
      <c r="B7873" s="34"/>
    </row>
    <row r="7874" spans="2:2" x14ac:dyDescent="0.3">
      <c r="B7874" s="34"/>
    </row>
    <row r="7875" spans="2:2" x14ac:dyDescent="0.3">
      <c r="B7875" s="34"/>
    </row>
    <row r="7876" spans="2:2" x14ac:dyDescent="0.3">
      <c r="B7876" s="34"/>
    </row>
    <row r="7877" spans="2:2" x14ac:dyDescent="0.3">
      <c r="B7877" s="34"/>
    </row>
    <row r="7878" spans="2:2" x14ac:dyDescent="0.3">
      <c r="B7878" s="34"/>
    </row>
    <row r="7879" spans="2:2" x14ac:dyDescent="0.3">
      <c r="B7879" s="34"/>
    </row>
    <row r="7880" spans="2:2" x14ac:dyDescent="0.3">
      <c r="B7880" s="34"/>
    </row>
    <row r="7881" spans="2:2" x14ac:dyDescent="0.3">
      <c r="B7881" s="34"/>
    </row>
    <row r="7882" spans="2:2" x14ac:dyDescent="0.3">
      <c r="B7882" s="34"/>
    </row>
    <row r="7883" spans="2:2" x14ac:dyDescent="0.3">
      <c r="B7883" s="34"/>
    </row>
    <row r="7884" spans="2:2" x14ac:dyDescent="0.3">
      <c r="B7884" s="34"/>
    </row>
    <row r="7885" spans="2:2" x14ac:dyDescent="0.3">
      <c r="B7885" s="34"/>
    </row>
    <row r="7886" spans="2:2" x14ac:dyDescent="0.3">
      <c r="B7886" s="34"/>
    </row>
    <row r="7887" spans="2:2" x14ac:dyDescent="0.3">
      <c r="B7887" s="34"/>
    </row>
    <row r="7888" spans="2:2" x14ac:dyDescent="0.3">
      <c r="B7888" s="34"/>
    </row>
    <row r="7889" spans="2:2" x14ac:dyDescent="0.3">
      <c r="B7889" s="34"/>
    </row>
    <row r="7890" spans="2:2" x14ac:dyDescent="0.3">
      <c r="B7890" s="34"/>
    </row>
    <row r="7891" spans="2:2" x14ac:dyDescent="0.3">
      <c r="B7891" s="34"/>
    </row>
    <row r="7892" spans="2:2" x14ac:dyDescent="0.3">
      <c r="B7892" s="34"/>
    </row>
    <row r="7893" spans="2:2" x14ac:dyDescent="0.3">
      <c r="B7893" s="34"/>
    </row>
    <row r="7894" spans="2:2" x14ac:dyDescent="0.3">
      <c r="B7894" s="34"/>
    </row>
    <row r="7895" spans="2:2" x14ac:dyDescent="0.3">
      <c r="B7895" s="34"/>
    </row>
    <row r="7896" spans="2:2" x14ac:dyDescent="0.3">
      <c r="B7896" s="34"/>
    </row>
    <row r="7897" spans="2:2" x14ac:dyDescent="0.3">
      <c r="B7897" s="34"/>
    </row>
    <row r="7898" spans="2:2" x14ac:dyDescent="0.3">
      <c r="B7898" s="34"/>
    </row>
    <row r="7899" spans="2:2" x14ac:dyDescent="0.3">
      <c r="B7899" s="34"/>
    </row>
    <row r="7900" spans="2:2" x14ac:dyDescent="0.3">
      <c r="B7900" s="34"/>
    </row>
    <row r="7901" spans="2:2" x14ac:dyDescent="0.3">
      <c r="B7901" s="34"/>
    </row>
    <row r="7902" spans="2:2" x14ac:dyDescent="0.3">
      <c r="B7902" s="34"/>
    </row>
    <row r="7903" spans="2:2" x14ac:dyDescent="0.3">
      <c r="B7903" s="34"/>
    </row>
    <row r="7904" spans="2:2" x14ac:dyDescent="0.3">
      <c r="B7904" s="34"/>
    </row>
    <row r="7905" spans="2:2" x14ac:dyDescent="0.3">
      <c r="B7905" s="34"/>
    </row>
    <row r="7906" spans="2:2" x14ac:dyDescent="0.3">
      <c r="B7906" s="34"/>
    </row>
    <row r="7907" spans="2:2" x14ac:dyDescent="0.3">
      <c r="B7907" s="34"/>
    </row>
    <row r="7908" spans="2:2" x14ac:dyDescent="0.3">
      <c r="B7908" s="34"/>
    </row>
    <row r="7909" spans="2:2" x14ac:dyDescent="0.3">
      <c r="B7909" s="34"/>
    </row>
    <row r="7910" spans="2:2" x14ac:dyDescent="0.3">
      <c r="B7910" s="34"/>
    </row>
    <row r="7911" spans="2:2" x14ac:dyDescent="0.3">
      <c r="B7911" s="34"/>
    </row>
    <row r="7912" spans="2:2" x14ac:dyDescent="0.3">
      <c r="B7912" s="34"/>
    </row>
    <row r="7913" spans="2:2" x14ac:dyDescent="0.3">
      <c r="B7913" s="34"/>
    </row>
    <row r="7914" spans="2:2" x14ac:dyDescent="0.3">
      <c r="B7914" s="34"/>
    </row>
    <row r="7915" spans="2:2" x14ac:dyDescent="0.3">
      <c r="B7915" s="34"/>
    </row>
    <row r="7916" spans="2:2" x14ac:dyDescent="0.3">
      <c r="B7916" s="34"/>
    </row>
    <row r="7917" spans="2:2" x14ac:dyDescent="0.3">
      <c r="B7917" s="34"/>
    </row>
    <row r="7918" spans="2:2" x14ac:dyDescent="0.3">
      <c r="B7918" s="34"/>
    </row>
    <row r="7919" spans="2:2" x14ac:dyDescent="0.3">
      <c r="B7919" s="34"/>
    </row>
    <row r="7920" spans="2:2" x14ac:dyDescent="0.3">
      <c r="B7920" s="34"/>
    </row>
    <row r="7921" spans="2:2" x14ac:dyDescent="0.3">
      <c r="B7921" s="34"/>
    </row>
    <row r="7922" spans="2:2" x14ac:dyDescent="0.3">
      <c r="B7922" s="34"/>
    </row>
    <row r="7923" spans="2:2" x14ac:dyDescent="0.3">
      <c r="B7923" s="34"/>
    </row>
    <row r="7924" spans="2:2" x14ac:dyDescent="0.3">
      <c r="B7924" s="34"/>
    </row>
    <row r="7925" spans="2:2" x14ac:dyDescent="0.3">
      <c r="B7925" s="34"/>
    </row>
    <row r="7926" spans="2:2" x14ac:dyDescent="0.3">
      <c r="B7926" s="34"/>
    </row>
    <row r="7927" spans="2:2" x14ac:dyDescent="0.3">
      <c r="B7927" s="34"/>
    </row>
    <row r="7928" spans="2:2" x14ac:dyDescent="0.3">
      <c r="B7928" s="34"/>
    </row>
    <row r="7929" spans="2:2" x14ac:dyDescent="0.3">
      <c r="B7929" s="34"/>
    </row>
    <row r="7930" spans="2:2" x14ac:dyDescent="0.3">
      <c r="B7930" s="34"/>
    </row>
    <row r="7931" spans="2:2" x14ac:dyDescent="0.3">
      <c r="B7931" s="34"/>
    </row>
    <row r="7932" spans="2:2" x14ac:dyDescent="0.3">
      <c r="B7932" s="34"/>
    </row>
    <row r="7933" spans="2:2" x14ac:dyDescent="0.3">
      <c r="B7933" s="34"/>
    </row>
    <row r="7934" spans="2:2" x14ac:dyDescent="0.3">
      <c r="B7934" s="34"/>
    </row>
    <row r="7935" spans="2:2" x14ac:dyDescent="0.3">
      <c r="B7935" s="34"/>
    </row>
    <row r="7936" spans="2:2" x14ac:dyDescent="0.3">
      <c r="B7936" s="34"/>
    </row>
    <row r="7937" spans="2:2" x14ac:dyDescent="0.3">
      <c r="B7937" s="34"/>
    </row>
    <row r="7938" spans="2:2" x14ac:dyDescent="0.3">
      <c r="B7938" s="34"/>
    </row>
    <row r="7939" spans="2:2" x14ac:dyDescent="0.3">
      <c r="B7939" s="34"/>
    </row>
    <row r="7940" spans="2:2" x14ac:dyDescent="0.3">
      <c r="B7940" s="34"/>
    </row>
    <row r="7941" spans="2:2" x14ac:dyDescent="0.3">
      <c r="B7941" s="34"/>
    </row>
    <row r="7942" spans="2:2" x14ac:dyDescent="0.3">
      <c r="B7942" s="34"/>
    </row>
    <row r="7943" spans="2:2" x14ac:dyDescent="0.3">
      <c r="B7943" s="34"/>
    </row>
    <row r="7944" spans="2:2" x14ac:dyDescent="0.3">
      <c r="B7944" s="34"/>
    </row>
    <row r="7945" spans="2:2" x14ac:dyDescent="0.3">
      <c r="B7945" s="34"/>
    </row>
    <row r="7946" spans="2:2" x14ac:dyDescent="0.3">
      <c r="B7946" s="34"/>
    </row>
    <row r="7947" spans="2:2" x14ac:dyDescent="0.3">
      <c r="B7947" s="34"/>
    </row>
    <row r="7948" spans="2:2" x14ac:dyDescent="0.3">
      <c r="B7948" s="34"/>
    </row>
    <row r="7949" spans="2:2" x14ac:dyDescent="0.3">
      <c r="B7949" s="34"/>
    </row>
    <row r="7950" spans="2:2" x14ac:dyDescent="0.3">
      <c r="B7950" s="34"/>
    </row>
    <row r="7951" spans="2:2" x14ac:dyDescent="0.3">
      <c r="B7951" s="34"/>
    </row>
    <row r="7952" spans="2:2" x14ac:dyDescent="0.3">
      <c r="B7952" s="34"/>
    </row>
    <row r="7953" spans="2:2" x14ac:dyDescent="0.3">
      <c r="B7953" s="34"/>
    </row>
    <row r="7954" spans="2:2" x14ac:dyDescent="0.3">
      <c r="B7954" s="34"/>
    </row>
    <row r="7955" spans="2:2" x14ac:dyDescent="0.3">
      <c r="B7955" s="34"/>
    </row>
    <row r="7956" spans="2:2" x14ac:dyDescent="0.3">
      <c r="B7956" s="34"/>
    </row>
    <row r="7957" spans="2:2" x14ac:dyDescent="0.3">
      <c r="B7957" s="34"/>
    </row>
    <row r="7958" spans="2:2" x14ac:dyDescent="0.3">
      <c r="B7958" s="34"/>
    </row>
    <row r="7959" spans="2:2" x14ac:dyDescent="0.3">
      <c r="B7959" s="34"/>
    </row>
    <row r="7960" spans="2:2" x14ac:dyDescent="0.3">
      <c r="B7960" s="34"/>
    </row>
    <row r="7961" spans="2:2" x14ac:dyDescent="0.3">
      <c r="B7961" s="34"/>
    </row>
    <row r="7962" spans="2:2" x14ac:dyDescent="0.3">
      <c r="B7962" s="34"/>
    </row>
    <row r="7963" spans="2:2" x14ac:dyDescent="0.3">
      <c r="B7963" s="34"/>
    </row>
    <row r="7964" spans="2:2" x14ac:dyDescent="0.3">
      <c r="B7964" s="34"/>
    </row>
    <row r="7965" spans="2:2" x14ac:dyDescent="0.3">
      <c r="B7965" s="34"/>
    </row>
    <row r="7966" spans="2:2" x14ac:dyDescent="0.3">
      <c r="B7966" s="34"/>
    </row>
    <row r="7967" spans="2:2" x14ac:dyDescent="0.3">
      <c r="B7967" s="34"/>
    </row>
    <row r="7968" spans="2:2" x14ac:dyDescent="0.3">
      <c r="B7968" s="34"/>
    </row>
    <row r="7969" spans="2:2" x14ac:dyDescent="0.3">
      <c r="B7969" s="34"/>
    </row>
    <row r="7970" spans="2:2" x14ac:dyDescent="0.3">
      <c r="B7970" s="34"/>
    </row>
    <row r="7971" spans="2:2" x14ac:dyDescent="0.3">
      <c r="B7971" s="34"/>
    </row>
    <row r="7972" spans="2:2" x14ac:dyDescent="0.3">
      <c r="B7972" s="34"/>
    </row>
    <row r="7973" spans="2:2" x14ac:dyDescent="0.3">
      <c r="B7973" s="34"/>
    </row>
    <row r="7974" spans="2:2" x14ac:dyDescent="0.3">
      <c r="B7974" s="34"/>
    </row>
    <row r="7975" spans="2:2" x14ac:dyDescent="0.3">
      <c r="B7975" s="34"/>
    </row>
    <row r="7976" spans="2:2" x14ac:dyDescent="0.3">
      <c r="B7976" s="34"/>
    </row>
    <row r="7977" spans="2:2" x14ac:dyDescent="0.3">
      <c r="B7977" s="34"/>
    </row>
    <row r="7978" spans="2:2" x14ac:dyDescent="0.3">
      <c r="B7978" s="34"/>
    </row>
    <row r="7979" spans="2:2" x14ac:dyDescent="0.3">
      <c r="B7979" s="34"/>
    </row>
    <row r="7980" spans="2:2" x14ac:dyDescent="0.3">
      <c r="B7980" s="34"/>
    </row>
    <row r="7981" spans="2:2" x14ac:dyDescent="0.3">
      <c r="B7981" s="34"/>
    </row>
    <row r="7982" spans="2:2" x14ac:dyDescent="0.3">
      <c r="B7982" s="34"/>
    </row>
    <row r="7983" spans="2:2" x14ac:dyDescent="0.3">
      <c r="B7983" s="34"/>
    </row>
    <row r="7984" spans="2:2" x14ac:dyDescent="0.3">
      <c r="B7984" s="34"/>
    </row>
    <row r="7985" spans="2:2" x14ac:dyDescent="0.3">
      <c r="B7985" s="34"/>
    </row>
    <row r="7986" spans="2:2" x14ac:dyDescent="0.3">
      <c r="B7986" s="34"/>
    </row>
    <row r="7987" spans="2:2" x14ac:dyDescent="0.3">
      <c r="B7987" s="34"/>
    </row>
    <row r="7988" spans="2:2" x14ac:dyDescent="0.3">
      <c r="B7988" s="34"/>
    </row>
    <row r="7989" spans="2:2" x14ac:dyDescent="0.3">
      <c r="B7989" s="34"/>
    </row>
    <row r="7990" spans="2:2" x14ac:dyDescent="0.3">
      <c r="B7990" s="34"/>
    </row>
    <row r="7991" spans="2:2" x14ac:dyDescent="0.3">
      <c r="B7991" s="34"/>
    </row>
    <row r="7992" spans="2:2" x14ac:dyDescent="0.3">
      <c r="B7992" s="34"/>
    </row>
    <row r="7993" spans="2:2" x14ac:dyDescent="0.3">
      <c r="B7993" s="34"/>
    </row>
    <row r="7994" spans="2:2" x14ac:dyDescent="0.3">
      <c r="B7994" s="34"/>
    </row>
    <row r="7995" spans="2:2" x14ac:dyDescent="0.3">
      <c r="B7995" s="34"/>
    </row>
    <row r="7996" spans="2:2" x14ac:dyDescent="0.3">
      <c r="B7996" s="34"/>
    </row>
    <row r="7997" spans="2:2" x14ac:dyDescent="0.3">
      <c r="B7997" s="34"/>
    </row>
    <row r="7998" spans="2:2" x14ac:dyDescent="0.3">
      <c r="B7998" s="34"/>
    </row>
    <row r="7999" spans="2:2" x14ac:dyDescent="0.3">
      <c r="B7999" s="34"/>
    </row>
    <row r="8000" spans="2:2" x14ac:dyDescent="0.3">
      <c r="B8000" s="34"/>
    </row>
    <row r="8001" spans="2:2" x14ac:dyDescent="0.3">
      <c r="B8001" s="34"/>
    </row>
    <row r="8002" spans="2:2" x14ac:dyDescent="0.3">
      <c r="B8002" s="34"/>
    </row>
    <row r="8003" spans="2:2" x14ac:dyDescent="0.3">
      <c r="B8003" s="34"/>
    </row>
    <row r="8004" spans="2:2" x14ac:dyDescent="0.3">
      <c r="B8004" s="34"/>
    </row>
    <row r="8005" spans="2:2" x14ac:dyDescent="0.3">
      <c r="B8005" s="34"/>
    </row>
    <row r="8006" spans="2:2" x14ac:dyDescent="0.3">
      <c r="B8006" s="34"/>
    </row>
    <row r="8007" spans="2:2" x14ac:dyDescent="0.3">
      <c r="B8007" s="34"/>
    </row>
    <row r="8008" spans="2:2" x14ac:dyDescent="0.3">
      <c r="B8008" s="34"/>
    </row>
    <row r="8009" spans="2:2" x14ac:dyDescent="0.3">
      <c r="B8009" s="34"/>
    </row>
    <row r="8010" spans="2:2" x14ac:dyDescent="0.3">
      <c r="B8010" s="34"/>
    </row>
    <row r="8011" spans="2:2" x14ac:dyDescent="0.3">
      <c r="B8011" s="34"/>
    </row>
    <row r="8012" spans="2:2" x14ac:dyDescent="0.3">
      <c r="B8012" s="34"/>
    </row>
    <row r="8013" spans="2:2" x14ac:dyDescent="0.3">
      <c r="B8013" s="34"/>
    </row>
    <row r="8014" spans="2:2" x14ac:dyDescent="0.3">
      <c r="B8014" s="34"/>
    </row>
    <row r="8015" spans="2:2" x14ac:dyDescent="0.3">
      <c r="B8015" s="34"/>
    </row>
    <row r="8016" spans="2:2" x14ac:dyDescent="0.3">
      <c r="B8016" s="34"/>
    </row>
    <row r="8017" spans="2:2" x14ac:dyDescent="0.3">
      <c r="B8017" s="34"/>
    </row>
    <row r="8018" spans="2:2" x14ac:dyDescent="0.3">
      <c r="B8018" s="34"/>
    </row>
    <row r="8019" spans="2:2" x14ac:dyDescent="0.3">
      <c r="B8019" s="34"/>
    </row>
    <row r="8020" spans="2:2" x14ac:dyDescent="0.3">
      <c r="B8020" s="34"/>
    </row>
    <row r="8021" spans="2:2" x14ac:dyDescent="0.3">
      <c r="B8021" s="34"/>
    </row>
    <row r="8022" spans="2:2" x14ac:dyDescent="0.3">
      <c r="B8022" s="34"/>
    </row>
    <row r="8023" spans="2:2" x14ac:dyDescent="0.3">
      <c r="B8023" s="34"/>
    </row>
    <row r="8024" spans="2:2" x14ac:dyDescent="0.3">
      <c r="B8024" s="34"/>
    </row>
    <row r="8025" spans="2:2" x14ac:dyDescent="0.3">
      <c r="B8025" s="34"/>
    </row>
    <row r="8026" spans="2:2" x14ac:dyDescent="0.3">
      <c r="B8026" s="34"/>
    </row>
    <row r="8027" spans="2:2" x14ac:dyDescent="0.3">
      <c r="B8027" s="34"/>
    </row>
    <row r="8028" spans="2:2" x14ac:dyDescent="0.3">
      <c r="B8028" s="34"/>
    </row>
    <row r="8029" spans="2:2" x14ac:dyDescent="0.3">
      <c r="B8029" s="34"/>
    </row>
    <row r="8030" spans="2:2" x14ac:dyDescent="0.3">
      <c r="B8030" s="34"/>
    </row>
    <row r="8031" spans="2:2" x14ac:dyDescent="0.3">
      <c r="B8031" s="34"/>
    </row>
    <row r="8032" spans="2:2" x14ac:dyDescent="0.3">
      <c r="B8032" s="34"/>
    </row>
    <row r="8033" spans="2:2" x14ac:dyDescent="0.3">
      <c r="B8033" s="34"/>
    </row>
    <row r="8034" spans="2:2" x14ac:dyDescent="0.3">
      <c r="B8034" s="34"/>
    </row>
    <row r="8035" spans="2:2" x14ac:dyDescent="0.3">
      <c r="B8035" s="34"/>
    </row>
    <row r="8036" spans="2:2" x14ac:dyDescent="0.3">
      <c r="B8036" s="34"/>
    </row>
    <row r="8037" spans="2:2" x14ac:dyDescent="0.3">
      <c r="B8037" s="34"/>
    </row>
    <row r="8038" spans="2:2" x14ac:dyDescent="0.3">
      <c r="B8038" s="34"/>
    </row>
    <row r="8039" spans="2:2" x14ac:dyDescent="0.3">
      <c r="B8039" s="34"/>
    </row>
    <row r="8040" spans="2:2" x14ac:dyDescent="0.3">
      <c r="B8040" s="34"/>
    </row>
    <row r="8041" spans="2:2" x14ac:dyDescent="0.3">
      <c r="B8041" s="34"/>
    </row>
    <row r="8042" spans="2:2" x14ac:dyDescent="0.3">
      <c r="B8042" s="34"/>
    </row>
    <row r="8043" spans="2:2" x14ac:dyDescent="0.3">
      <c r="B8043" s="34"/>
    </row>
    <row r="8044" spans="2:2" x14ac:dyDescent="0.3">
      <c r="B8044" s="34"/>
    </row>
    <row r="8045" spans="2:2" x14ac:dyDescent="0.3">
      <c r="B8045" s="34"/>
    </row>
    <row r="8046" spans="2:2" x14ac:dyDescent="0.3">
      <c r="B8046" s="34"/>
    </row>
    <row r="8047" spans="2:2" x14ac:dyDescent="0.3">
      <c r="B8047" s="34"/>
    </row>
    <row r="8048" spans="2:2" x14ac:dyDescent="0.3">
      <c r="B8048" s="34"/>
    </row>
    <row r="8049" spans="2:2" x14ac:dyDescent="0.3">
      <c r="B8049" s="34"/>
    </row>
    <row r="8050" spans="2:2" x14ac:dyDescent="0.3">
      <c r="B8050" s="34"/>
    </row>
    <row r="8051" spans="2:2" x14ac:dyDescent="0.3">
      <c r="B8051" s="34"/>
    </row>
    <row r="8052" spans="2:2" x14ac:dyDescent="0.3">
      <c r="B8052" s="34"/>
    </row>
    <row r="8053" spans="2:2" x14ac:dyDescent="0.3">
      <c r="B8053" s="34"/>
    </row>
    <row r="8054" spans="2:2" x14ac:dyDescent="0.3">
      <c r="B8054" s="34"/>
    </row>
    <row r="8055" spans="2:2" x14ac:dyDescent="0.3">
      <c r="B8055" s="34"/>
    </row>
    <row r="8056" spans="2:2" x14ac:dyDescent="0.3">
      <c r="B8056" s="34"/>
    </row>
    <row r="8057" spans="2:2" x14ac:dyDescent="0.3">
      <c r="B8057" s="34"/>
    </row>
    <row r="8058" spans="2:2" x14ac:dyDescent="0.3">
      <c r="B8058" s="34"/>
    </row>
    <row r="8059" spans="2:2" x14ac:dyDescent="0.3">
      <c r="B8059" s="34"/>
    </row>
    <row r="8060" spans="2:2" x14ac:dyDescent="0.3">
      <c r="B8060" s="34"/>
    </row>
    <row r="8061" spans="2:2" x14ac:dyDescent="0.3">
      <c r="B8061" s="34"/>
    </row>
    <row r="8062" spans="2:2" x14ac:dyDescent="0.3">
      <c r="B8062" s="34"/>
    </row>
    <row r="8063" spans="2:2" x14ac:dyDescent="0.3">
      <c r="B8063" s="34"/>
    </row>
    <row r="8064" spans="2:2" x14ac:dyDescent="0.3">
      <c r="B8064" s="34"/>
    </row>
    <row r="8065" spans="2:2" x14ac:dyDescent="0.3">
      <c r="B8065" s="34"/>
    </row>
    <row r="8066" spans="2:2" x14ac:dyDescent="0.3">
      <c r="B8066" s="34"/>
    </row>
    <row r="8067" spans="2:2" x14ac:dyDescent="0.3">
      <c r="B8067" s="34"/>
    </row>
    <row r="8068" spans="2:2" x14ac:dyDescent="0.3">
      <c r="B8068" s="34"/>
    </row>
    <row r="8069" spans="2:2" x14ac:dyDescent="0.3">
      <c r="B8069" s="34"/>
    </row>
    <row r="8070" spans="2:2" x14ac:dyDescent="0.3">
      <c r="B8070" s="34"/>
    </row>
    <row r="8071" spans="2:2" x14ac:dyDescent="0.3">
      <c r="B8071" s="34"/>
    </row>
    <row r="8072" spans="2:2" x14ac:dyDescent="0.3">
      <c r="B8072" s="34"/>
    </row>
    <row r="8073" spans="2:2" x14ac:dyDescent="0.3">
      <c r="B8073" s="34"/>
    </row>
    <row r="8074" spans="2:2" x14ac:dyDescent="0.3">
      <c r="B8074" s="34"/>
    </row>
    <row r="8075" spans="2:2" x14ac:dyDescent="0.3">
      <c r="B8075" s="34"/>
    </row>
    <row r="8076" spans="2:2" x14ac:dyDescent="0.3">
      <c r="B8076" s="34"/>
    </row>
    <row r="8077" spans="2:2" x14ac:dyDescent="0.3">
      <c r="B8077" s="34"/>
    </row>
    <row r="8078" spans="2:2" x14ac:dyDescent="0.3">
      <c r="B8078" s="34"/>
    </row>
    <row r="8079" spans="2:2" x14ac:dyDescent="0.3">
      <c r="B8079" s="34"/>
    </row>
    <row r="8080" spans="2:2" x14ac:dyDescent="0.3">
      <c r="B8080" s="34"/>
    </row>
    <row r="8081" spans="2:2" x14ac:dyDescent="0.3">
      <c r="B8081" s="34"/>
    </row>
    <row r="8082" spans="2:2" x14ac:dyDescent="0.3">
      <c r="B8082" s="34"/>
    </row>
    <row r="8083" spans="2:2" x14ac:dyDescent="0.3">
      <c r="B8083" s="34"/>
    </row>
    <row r="8084" spans="2:2" x14ac:dyDescent="0.3">
      <c r="B8084" s="34"/>
    </row>
    <row r="8085" spans="2:2" x14ac:dyDescent="0.3">
      <c r="B8085" s="34"/>
    </row>
    <row r="8086" spans="2:2" x14ac:dyDescent="0.3">
      <c r="B8086" s="34"/>
    </row>
    <row r="8087" spans="2:2" x14ac:dyDescent="0.3">
      <c r="B8087" s="34"/>
    </row>
    <row r="8088" spans="2:2" x14ac:dyDescent="0.3">
      <c r="B8088" s="34"/>
    </row>
    <row r="8089" spans="2:2" x14ac:dyDescent="0.3">
      <c r="B8089" s="34"/>
    </row>
    <row r="8090" spans="2:2" x14ac:dyDescent="0.3">
      <c r="B8090" s="34"/>
    </row>
    <row r="8091" spans="2:2" x14ac:dyDescent="0.3">
      <c r="B8091" s="34"/>
    </row>
    <row r="8092" spans="2:2" x14ac:dyDescent="0.3">
      <c r="B8092" s="34"/>
    </row>
    <row r="8093" spans="2:2" x14ac:dyDescent="0.3">
      <c r="B8093" s="34"/>
    </row>
    <row r="8094" spans="2:2" x14ac:dyDescent="0.3">
      <c r="B8094" s="34"/>
    </row>
    <row r="8095" spans="2:2" x14ac:dyDescent="0.3">
      <c r="B8095" s="34"/>
    </row>
    <row r="8096" spans="2:2" x14ac:dyDescent="0.3">
      <c r="B8096" s="34"/>
    </row>
    <row r="8097" spans="2:2" x14ac:dyDescent="0.3">
      <c r="B8097" s="34"/>
    </row>
    <row r="8098" spans="2:2" x14ac:dyDescent="0.3">
      <c r="B8098" s="34"/>
    </row>
    <row r="8099" spans="2:2" x14ac:dyDescent="0.3">
      <c r="B8099" s="34"/>
    </row>
    <row r="8100" spans="2:2" x14ac:dyDescent="0.3">
      <c r="B8100" s="34"/>
    </row>
    <row r="8101" spans="2:2" x14ac:dyDescent="0.3">
      <c r="B8101" s="34"/>
    </row>
    <row r="8102" spans="2:2" x14ac:dyDescent="0.3">
      <c r="B8102" s="34"/>
    </row>
    <row r="8103" spans="2:2" x14ac:dyDescent="0.3">
      <c r="B8103" s="34"/>
    </row>
    <row r="8104" spans="2:2" x14ac:dyDescent="0.3">
      <c r="B8104" s="34"/>
    </row>
    <row r="8105" spans="2:2" x14ac:dyDescent="0.3">
      <c r="B8105" s="34"/>
    </row>
    <row r="8106" spans="2:2" x14ac:dyDescent="0.3">
      <c r="B8106" s="34"/>
    </row>
    <row r="8107" spans="2:2" x14ac:dyDescent="0.3">
      <c r="B8107" s="34"/>
    </row>
    <row r="8108" spans="2:2" x14ac:dyDescent="0.3">
      <c r="B8108" s="34"/>
    </row>
    <row r="8109" spans="2:2" x14ac:dyDescent="0.3">
      <c r="B8109" s="34"/>
    </row>
    <row r="8110" spans="2:2" x14ac:dyDescent="0.3">
      <c r="B8110" s="34"/>
    </row>
    <row r="8111" spans="2:2" x14ac:dyDescent="0.3">
      <c r="B8111" s="34"/>
    </row>
    <row r="8112" spans="2:2" x14ac:dyDescent="0.3">
      <c r="B8112" s="34"/>
    </row>
    <row r="8113" spans="2:2" x14ac:dyDescent="0.3">
      <c r="B8113" s="34"/>
    </row>
    <row r="8114" spans="2:2" x14ac:dyDescent="0.3">
      <c r="B8114" s="34"/>
    </row>
    <row r="8115" spans="2:2" x14ac:dyDescent="0.3">
      <c r="B8115" s="34"/>
    </row>
    <row r="8116" spans="2:2" x14ac:dyDescent="0.3">
      <c r="B8116" s="34"/>
    </row>
    <row r="8117" spans="2:2" x14ac:dyDescent="0.3">
      <c r="B8117" s="34"/>
    </row>
    <row r="8118" spans="2:2" x14ac:dyDescent="0.3">
      <c r="B8118" s="34"/>
    </row>
    <row r="8119" spans="2:2" x14ac:dyDescent="0.3">
      <c r="B8119" s="34"/>
    </row>
    <row r="8120" spans="2:2" x14ac:dyDescent="0.3">
      <c r="B8120" s="34"/>
    </row>
    <row r="8121" spans="2:2" x14ac:dyDescent="0.3">
      <c r="B8121" s="34"/>
    </row>
    <row r="8122" spans="2:2" x14ac:dyDescent="0.3">
      <c r="B8122" s="34"/>
    </row>
    <row r="8123" spans="2:2" x14ac:dyDescent="0.3">
      <c r="B8123" s="34"/>
    </row>
    <row r="8124" spans="2:2" x14ac:dyDescent="0.3">
      <c r="B8124" s="34"/>
    </row>
    <row r="8125" spans="2:2" x14ac:dyDescent="0.3">
      <c r="B8125" s="34"/>
    </row>
    <row r="8126" spans="2:2" x14ac:dyDescent="0.3">
      <c r="B8126" s="34"/>
    </row>
    <row r="8127" spans="2:2" x14ac:dyDescent="0.3">
      <c r="B8127" s="34"/>
    </row>
    <row r="8128" spans="2:2" x14ac:dyDescent="0.3">
      <c r="B8128" s="34"/>
    </row>
    <row r="8129" spans="2:2" x14ac:dyDescent="0.3">
      <c r="B8129" s="34"/>
    </row>
    <row r="8130" spans="2:2" x14ac:dyDescent="0.3">
      <c r="B8130" s="34"/>
    </row>
    <row r="8131" spans="2:2" x14ac:dyDescent="0.3">
      <c r="B8131" s="34"/>
    </row>
    <row r="8132" spans="2:2" x14ac:dyDescent="0.3">
      <c r="B8132" s="34"/>
    </row>
    <row r="8133" spans="2:2" x14ac:dyDescent="0.3">
      <c r="B8133" s="34"/>
    </row>
    <row r="8134" spans="2:2" x14ac:dyDescent="0.3">
      <c r="B8134" s="34"/>
    </row>
    <row r="8135" spans="2:2" x14ac:dyDescent="0.3">
      <c r="B8135" s="34"/>
    </row>
    <row r="8136" spans="2:2" x14ac:dyDescent="0.3">
      <c r="B8136" s="34"/>
    </row>
    <row r="8137" spans="2:2" x14ac:dyDescent="0.3">
      <c r="B8137" s="34"/>
    </row>
    <row r="8138" spans="2:2" x14ac:dyDescent="0.3">
      <c r="B8138" s="34"/>
    </row>
    <row r="8139" spans="2:2" x14ac:dyDescent="0.3">
      <c r="B8139" s="34"/>
    </row>
    <row r="8140" spans="2:2" x14ac:dyDescent="0.3">
      <c r="B8140" s="34"/>
    </row>
    <row r="8141" spans="2:2" x14ac:dyDescent="0.3">
      <c r="B8141" s="34"/>
    </row>
    <row r="8142" spans="2:2" x14ac:dyDescent="0.3">
      <c r="B8142" s="34"/>
    </row>
    <row r="8143" spans="2:2" x14ac:dyDescent="0.3">
      <c r="B8143" s="34"/>
    </row>
    <row r="8144" spans="2:2" x14ac:dyDescent="0.3">
      <c r="B8144" s="34"/>
    </row>
    <row r="8145" spans="2:2" x14ac:dyDescent="0.3">
      <c r="B8145" s="34"/>
    </row>
    <row r="8146" spans="2:2" x14ac:dyDescent="0.3">
      <c r="B8146" s="34"/>
    </row>
    <row r="8147" spans="2:2" x14ac:dyDescent="0.3">
      <c r="B8147" s="34"/>
    </row>
    <row r="8148" spans="2:2" x14ac:dyDescent="0.3">
      <c r="B8148" s="34"/>
    </row>
    <row r="8149" spans="2:2" x14ac:dyDescent="0.3">
      <c r="B8149" s="34"/>
    </row>
    <row r="8150" spans="2:2" x14ac:dyDescent="0.3">
      <c r="B8150" s="34"/>
    </row>
    <row r="8151" spans="2:2" x14ac:dyDescent="0.3">
      <c r="B8151" s="34"/>
    </row>
    <row r="8152" spans="2:2" x14ac:dyDescent="0.3">
      <c r="B8152" s="34"/>
    </row>
    <row r="8153" spans="2:2" x14ac:dyDescent="0.3">
      <c r="B8153" s="34"/>
    </row>
    <row r="8154" spans="2:2" x14ac:dyDescent="0.3">
      <c r="B8154" s="34"/>
    </row>
    <row r="8155" spans="2:2" x14ac:dyDescent="0.3">
      <c r="B8155" s="34"/>
    </row>
    <row r="8156" spans="2:2" x14ac:dyDescent="0.3">
      <c r="B8156" s="34"/>
    </row>
    <row r="8157" spans="2:2" x14ac:dyDescent="0.3">
      <c r="B8157" s="34"/>
    </row>
    <row r="8158" spans="2:2" x14ac:dyDescent="0.3">
      <c r="B8158" s="34"/>
    </row>
    <row r="8159" spans="2:2" x14ac:dyDescent="0.3">
      <c r="B8159" s="34"/>
    </row>
    <row r="8160" spans="2:2" x14ac:dyDescent="0.3">
      <c r="B8160" s="34"/>
    </row>
    <row r="8161" spans="2:2" x14ac:dyDescent="0.3">
      <c r="B8161" s="34"/>
    </row>
    <row r="8162" spans="2:2" x14ac:dyDescent="0.3">
      <c r="B8162" s="34"/>
    </row>
    <row r="8163" spans="2:2" x14ac:dyDescent="0.3">
      <c r="B8163" s="34"/>
    </row>
    <row r="8164" spans="2:2" x14ac:dyDescent="0.3">
      <c r="B8164" s="34"/>
    </row>
    <row r="8165" spans="2:2" x14ac:dyDescent="0.3">
      <c r="B8165" s="34"/>
    </row>
    <row r="8166" spans="2:2" x14ac:dyDescent="0.3">
      <c r="B8166" s="34"/>
    </row>
    <row r="8167" spans="2:2" x14ac:dyDescent="0.3">
      <c r="B8167" s="34"/>
    </row>
    <row r="8168" spans="2:2" x14ac:dyDescent="0.3">
      <c r="B8168" s="34"/>
    </row>
    <row r="8169" spans="2:2" x14ac:dyDescent="0.3">
      <c r="B8169" s="34"/>
    </row>
    <row r="8170" spans="2:2" x14ac:dyDescent="0.3">
      <c r="B8170" s="34"/>
    </row>
    <row r="8171" spans="2:2" x14ac:dyDescent="0.3">
      <c r="B8171" s="34"/>
    </row>
    <row r="8172" spans="2:2" x14ac:dyDescent="0.3">
      <c r="B8172" s="34"/>
    </row>
    <row r="8173" spans="2:2" x14ac:dyDescent="0.3">
      <c r="B8173" s="34"/>
    </row>
    <row r="8174" spans="2:2" x14ac:dyDescent="0.3">
      <c r="B8174" s="34"/>
    </row>
    <row r="8175" spans="2:2" x14ac:dyDescent="0.3">
      <c r="B8175" s="34"/>
    </row>
    <row r="8176" spans="2:2" x14ac:dyDescent="0.3">
      <c r="B8176" s="34"/>
    </row>
    <row r="8177" spans="2:2" x14ac:dyDescent="0.3">
      <c r="B8177" s="34"/>
    </row>
    <row r="8178" spans="2:2" x14ac:dyDescent="0.3">
      <c r="B8178" s="34"/>
    </row>
    <row r="8179" spans="2:2" x14ac:dyDescent="0.3">
      <c r="B8179" s="34"/>
    </row>
    <row r="8180" spans="2:2" x14ac:dyDescent="0.3">
      <c r="B8180" s="34"/>
    </row>
    <row r="8181" spans="2:2" x14ac:dyDescent="0.3">
      <c r="B8181" s="34"/>
    </row>
    <row r="8182" spans="2:2" x14ac:dyDescent="0.3">
      <c r="B8182" s="34"/>
    </row>
    <row r="8183" spans="2:2" x14ac:dyDescent="0.3">
      <c r="B8183" s="34"/>
    </row>
    <row r="8184" spans="2:2" x14ac:dyDescent="0.3">
      <c r="B8184" s="34"/>
    </row>
    <row r="8185" spans="2:2" x14ac:dyDescent="0.3">
      <c r="B8185" s="34"/>
    </row>
    <row r="8186" spans="2:2" x14ac:dyDescent="0.3">
      <c r="B8186" s="34"/>
    </row>
    <row r="8187" spans="2:2" x14ac:dyDescent="0.3">
      <c r="B8187" s="34"/>
    </row>
    <row r="8188" spans="2:2" x14ac:dyDescent="0.3">
      <c r="B8188" s="34"/>
    </row>
    <row r="8189" spans="2:2" x14ac:dyDescent="0.3">
      <c r="B8189" s="34"/>
    </row>
    <row r="8190" spans="2:2" x14ac:dyDescent="0.3">
      <c r="B8190" s="34"/>
    </row>
    <row r="8191" spans="2:2" x14ac:dyDescent="0.3">
      <c r="B8191" s="34"/>
    </row>
    <row r="8192" spans="2:2" x14ac:dyDescent="0.3">
      <c r="B8192" s="34"/>
    </row>
    <row r="8193" spans="2:2" x14ac:dyDescent="0.3">
      <c r="B8193" s="34"/>
    </row>
    <row r="8194" spans="2:2" x14ac:dyDescent="0.3">
      <c r="B8194" s="34"/>
    </row>
    <row r="8195" spans="2:2" x14ac:dyDescent="0.3">
      <c r="B8195" s="34"/>
    </row>
    <row r="8196" spans="2:2" x14ac:dyDescent="0.3">
      <c r="B8196" s="34"/>
    </row>
    <row r="8197" spans="2:2" x14ac:dyDescent="0.3">
      <c r="B8197" s="34"/>
    </row>
    <row r="8198" spans="2:2" x14ac:dyDescent="0.3">
      <c r="B8198" s="34"/>
    </row>
    <row r="8199" spans="2:2" x14ac:dyDescent="0.3">
      <c r="B8199" s="34"/>
    </row>
    <row r="8200" spans="2:2" x14ac:dyDescent="0.3">
      <c r="B8200" s="34"/>
    </row>
    <row r="8201" spans="2:2" x14ac:dyDescent="0.3">
      <c r="B8201" s="34"/>
    </row>
    <row r="8202" spans="2:2" x14ac:dyDescent="0.3">
      <c r="B8202" s="34"/>
    </row>
    <row r="8203" spans="2:2" x14ac:dyDescent="0.3">
      <c r="B8203" s="34"/>
    </row>
    <row r="8204" spans="2:2" x14ac:dyDescent="0.3">
      <c r="B8204" s="34"/>
    </row>
    <row r="8205" spans="2:2" x14ac:dyDescent="0.3">
      <c r="B8205" s="34"/>
    </row>
    <row r="8206" spans="2:2" x14ac:dyDescent="0.3">
      <c r="B8206" s="34"/>
    </row>
    <row r="8207" spans="2:2" x14ac:dyDescent="0.3">
      <c r="B8207" s="34"/>
    </row>
    <row r="8208" spans="2:2" x14ac:dyDescent="0.3">
      <c r="B8208" s="34"/>
    </row>
    <row r="8209" spans="2:2" x14ac:dyDescent="0.3">
      <c r="B8209" s="34"/>
    </row>
    <row r="8210" spans="2:2" x14ac:dyDescent="0.3">
      <c r="B8210" s="34"/>
    </row>
    <row r="8211" spans="2:2" x14ac:dyDescent="0.3">
      <c r="B8211" s="34"/>
    </row>
    <row r="8212" spans="2:2" x14ac:dyDescent="0.3">
      <c r="B8212" s="34"/>
    </row>
    <row r="8213" spans="2:2" x14ac:dyDescent="0.3">
      <c r="B8213" s="34"/>
    </row>
    <row r="8214" spans="2:2" x14ac:dyDescent="0.3">
      <c r="B8214" s="34"/>
    </row>
    <row r="8215" spans="2:2" x14ac:dyDescent="0.3">
      <c r="B8215" s="34"/>
    </row>
    <row r="8216" spans="2:2" x14ac:dyDescent="0.3">
      <c r="B8216" s="34"/>
    </row>
    <row r="8217" spans="2:2" x14ac:dyDescent="0.3">
      <c r="B8217" s="34"/>
    </row>
    <row r="8218" spans="2:2" x14ac:dyDescent="0.3">
      <c r="B8218" s="34"/>
    </row>
    <row r="8219" spans="2:2" x14ac:dyDescent="0.3">
      <c r="B8219" s="34"/>
    </row>
    <row r="8220" spans="2:2" x14ac:dyDescent="0.3">
      <c r="B8220" s="34"/>
    </row>
    <row r="8221" spans="2:2" x14ac:dyDescent="0.3">
      <c r="B8221" s="34"/>
    </row>
    <row r="8222" spans="2:2" x14ac:dyDescent="0.3">
      <c r="B8222" s="34"/>
    </row>
    <row r="8223" spans="2:2" x14ac:dyDescent="0.3">
      <c r="B8223" s="34"/>
    </row>
    <row r="8224" spans="2:2" x14ac:dyDescent="0.3">
      <c r="B8224" s="34"/>
    </row>
    <row r="8225" spans="2:2" x14ac:dyDescent="0.3">
      <c r="B8225" s="34"/>
    </row>
    <row r="8226" spans="2:2" x14ac:dyDescent="0.3">
      <c r="B8226" s="34"/>
    </row>
    <row r="8227" spans="2:2" x14ac:dyDescent="0.3">
      <c r="B8227" s="34"/>
    </row>
    <row r="8228" spans="2:2" x14ac:dyDescent="0.3">
      <c r="B8228" s="34"/>
    </row>
    <row r="8229" spans="2:2" x14ac:dyDescent="0.3">
      <c r="B8229" s="34"/>
    </row>
    <row r="8230" spans="2:2" x14ac:dyDescent="0.3">
      <c r="B8230" s="34"/>
    </row>
    <row r="8231" spans="2:2" x14ac:dyDescent="0.3">
      <c r="B8231" s="34"/>
    </row>
    <row r="8232" spans="2:2" x14ac:dyDescent="0.3">
      <c r="B8232" s="34"/>
    </row>
    <row r="8233" spans="2:2" x14ac:dyDescent="0.3">
      <c r="B8233" s="34"/>
    </row>
    <row r="8234" spans="2:2" x14ac:dyDescent="0.3">
      <c r="B8234" s="34"/>
    </row>
    <row r="8235" spans="2:2" x14ac:dyDescent="0.3">
      <c r="B8235" s="34"/>
    </row>
    <row r="8236" spans="2:2" x14ac:dyDescent="0.3">
      <c r="B8236" s="34"/>
    </row>
    <row r="8237" spans="2:2" x14ac:dyDescent="0.3">
      <c r="B8237" s="34"/>
    </row>
    <row r="8238" spans="2:2" x14ac:dyDescent="0.3">
      <c r="B8238" s="34"/>
    </row>
    <row r="8239" spans="2:2" x14ac:dyDescent="0.3">
      <c r="B8239" s="34"/>
    </row>
    <row r="8240" spans="2:2" x14ac:dyDescent="0.3">
      <c r="B8240" s="34"/>
    </row>
    <row r="8241" spans="2:2" x14ac:dyDescent="0.3">
      <c r="B8241" s="34"/>
    </row>
    <row r="8242" spans="2:2" x14ac:dyDescent="0.3">
      <c r="B8242" s="34"/>
    </row>
    <row r="8243" spans="2:2" x14ac:dyDescent="0.3">
      <c r="B8243" s="34"/>
    </row>
    <row r="8244" spans="2:2" x14ac:dyDescent="0.3">
      <c r="B8244" s="34"/>
    </row>
    <row r="8245" spans="2:2" x14ac:dyDescent="0.3">
      <c r="B8245" s="34"/>
    </row>
    <row r="8246" spans="2:2" x14ac:dyDescent="0.3">
      <c r="B8246" s="34"/>
    </row>
    <row r="8247" spans="2:2" x14ac:dyDescent="0.3">
      <c r="B8247" s="34"/>
    </row>
    <row r="8248" spans="2:2" x14ac:dyDescent="0.3">
      <c r="B8248" s="34"/>
    </row>
    <row r="8249" spans="2:2" x14ac:dyDescent="0.3">
      <c r="B8249" s="34"/>
    </row>
    <row r="8250" spans="2:2" x14ac:dyDescent="0.3">
      <c r="B8250" s="34"/>
    </row>
    <row r="8251" spans="2:2" x14ac:dyDescent="0.3">
      <c r="B8251" s="34"/>
    </row>
    <row r="8252" spans="2:2" x14ac:dyDescent="0.3">
      <c r="B8252" s="34"/>
    </row>
    <row r="8253" spans="2:2" x14ac:dyDescent="0.3">
      <c r="B8253" s="34"/>
    </row>
    <row r="8254" spans="2:2" x14ac:dyDescent="0.3">
      <c r="B8254" s="34"/>
    </row>
    <row r="8255" spans="2:2" x14ac:dyDescent="0.3">
      <c r="B8255" s="34"/>
    </row>
    <row r="8256" spans="2:2" x14ac:dyDescent="0.3">
      <c r="B8256" s="34"/>
    </row>
    <row r="8257" spans="2:2" x14ac:dyDescent="0.3">
      <c r="B8257" s="34"/>
    </row>
    <row r="8258" spans="2:2" x14ac:dyDescent="0.3">
      <c r="B8258" s="34"/>
    </row>
    <row r="8259" spans="2:2" x14ac:dyDescent="0.3">
      <c r="B8259" s="34"/>
    </row>
    <row r="8260" spans="2:2" x14ac:dyDescent="0.3">
      <c r="B8260" s="34"/>
    </row>
    <row r="8261" spans="2:2" x14ac:dyDescent="0.3">
      <c r="B8261" s="34"/>
    </row>
    <row r="8262" spans="2:2" x14ac:dyDescent="0.3">
      <c r="B8262" s="34"/>
    </row>
    <row r="8263" spans="2:2" x14ac:dyDescent="0.3">
      <c r="B8263" s="34"/>
    </row>
    <row r="8264" spans="2:2" x14ac:dyDescent="0.3">
      <c r="B8264" s="34"/>
    </row>
    <row r="8265" spans="2:2" x14ac:dyDescent="0.3">
      <c r="B8265" s="34"/>
    </row>
    <row r="8266" spans="2:2" x14ac:dyDescent="0.3">
      <c r="B8266" s="34"/>
    </row>
    <row r="8267" spans="2:2" x14ac:dyDescent="0.3">
      <c r="B8267" s="34"/>
    </row>
    <row r="8268" spans="2:2" x14ac:dyDescent="0.3">
      <c r="B8268" s="34"/>
    </row>
    <row r="8269" spans="2:2" x14ac:dyDescent="0.3">
      <c r="B8269" s="34"/>
    </row>
    <row r="8270" spans="2:2" x14ac:dyDescent="0.3">
      <c r="B8270" s="34"/>
    </row>
    <row r="8271" spans="2:2" x14ac:dyDescent="0.3">
      <c r="B8271" s="34"/>
    </row>
    <row r="8272" spans="2:2" x14ac:dyDescent="0.3">
      <c r="B8272" s="34"/>
    </row>
    <row r="8273" spans="2:2" x14ac:dyDescent="0.3">
      <c r="B8273" s="34"/>
    </row>
    <row r="8274" spans="2:2" x14ac:dyDescent="0.3">
      <c r="B8274" s="34"/>
    </row>
    <row r="8275" spans="2:2" x14ac:dyDescent="0.3">
      <c r="B8275" s="34"/>
    </row>
    <row r="8276" spans="2:2" x14ac:dyDescent="0.3">
      <c r="B8276" s="34"/>
    </row>
    <row r="8277" spans="2:2" x14ac:dyDescent="0.3">
      <c r="B8277" s="34"/>
    </row>
    <row r="8278" spans="2:2" x14ac:dyDescent="0.3">
      <c r="B8278" s="34"/>
    </row>
    <row r="8279" spans="2:2" x14ac:dyDescent="0.3">
      <c r="B8279" s="34"/>
    </row>
    <row r="8280" spans="2:2" x14ac:dyDescent="0.3">
      <c r="B8280" s="34"/>
    </row>
    <row r="8281" spans="2:2" x14ac:dyDescent="0.3">
      <c r="B8281" s="34"/>
    </row>
    <row r="8282" spans="2:2" x14ac:dyDescent="0.3">
      <c r="B8282" s="34"/>
    </row>
    <row r="8283" spans="2:2" x14ac:dyDescent="0.3">
      <c r="B8283" s="34"/>
    </row>
    <row r="8284" spans="2:2" x14ac:dyDescent="0.3">
      <c r="B8284" s="34"/>
    </row>
    <row r="8285" spans="2:2" x14ac:dyDescent="0.3">
      <c r="B8285" s="34"/>
    </row>
    <row r="8286" spans="2:2" x14ac:dyDescent="0.3">
      <c r="B8286" s="34"/>
    </row>
    <row r="8287" spans="2:2" x14ac:dyDescent="0.3">
      <c r="B8287" s="34"/>
    </row>
    <row r="8288" spans="2:2" x14ac:dyDescent="0.3">
      <c r="B8288" s="34"/>
    </row>
    <row r="8289" spans="2:2" x14ac:dyDescent="0.3">
      <c r="B8289" s="34"/>
    </row>
    <row r="8290" spans="2:2" x14ac:dyDescent="0.3">
      <c r="B8290" s="34"/>
    </row>
    <row r="8291" spans="2:2" x14ac:dyDescent="0.3">
      <c r="B8291" s="34"/>
    </row>
    <row r="8292" spans="2:2" x14ac:dyDescent="0.3">
      <c r="B8292" s="34"/>
    </row>
    <row r="8293" spans="2:2" x14ac:dyDescent="0.3">
      <c r="B8293" s="34"/>
    </row>
    <row r="8294" spans="2:2" x14ac:dyDescent="0.3">
      <c r="B8294" s="34"/>
    </row>
    <row r="8295" spans="2:2" x14ac:dyDescent="0.3">
      <c r="B8295" s="34"/>
    </row>
    <row r="8296" spans="2:2" x14ac:dyDescent="0.3">
      <c r="B8296" s="34"/>
    </row>
    <row r="8297" spans="2:2" x14ac:dyDescent="0.3">
      <c r="B8297" s="34"/>
    </row>
    <row r="8298" spans="2:2" x14ac:dyDescent="0.3">
      <c r="B8298" s="34"/>
    </row>
    <row r="8299" spans="2:2" x14ac:dyDescent="0.3">
      <c r="B8299" s="34"/>
    </row>
    <row r="8300" spans="2:2" x14ac:dyDescent="0.3">
      <c r="B8300" s="34"/>
    </row>
    <row r="8301" spans="2:2" x14ac:dyDescent="0.3">
      <c r="B8301" s="34"/>
    </row>
    <row r="8302" spans="2:2" x14ac:dyDescent="0.3">
      <c r="B8302" s="34"/>
    </row>
    <row r="8303" spans="2:2" x14ac:dyDescent="0.3">
      <c r="B8303" s="34"/>
    </row>
    <row r="8304" spans="2:2" x14ac:dyDescent="0.3">
      <c r="B8304" s="34"/>
    </row>
    <row r="8305" spans="2:2" x14ac:dyDescent="0.3">
      <c r="B8305" s="34"/>
    </row>
    <row r="8306" spans="2:2" x14ac:dyDescent="0.3">
      <c r="B8306" s="34"/>
    </row>
    <row r="8307" spans="2:2" x14ac:dyDescent="0.3">
      <c r="B8307" s="34"/>
    </row>
    <row r="8308" spans="2:2" x14ac:dyDescent="0.3">
      <c r="B8308" s="34"/>
    </row>
    <row r="8309" spans="2:2" x14ac:dyDescent="0.3">
      <c r="B8309" s="34"/>
    </row>
    <row r="8310" spans="2:2" x14ac:dyDescent="0.3">
      <c r="B8310" s="34"/>
    </row>
    <row r="8311" spans="2:2" x14ac:dyDescent="0.3">
      <c r="B8311" s="34"/>
    </row>
    <row r="8312" spans="2:2" x14ac:dyDescent="0.3">
      <c r="B8312" s="34"/>
    </row>
    <row r="8313" spans="2:2" x14ac:dyDescent="0.3">
      <c r="B8313" s="34"/>
    </row>
    <row r="8314" spans="2:2" x14ac:dyDescent="0.3">
      <c r="B8314" s="34"/>
    </row>
    <row r="8315" spans="2:2" x14ac:dyDescent="0.3">
      <c r="B8315" s="34"/>
    </row>
    <row r="8316" spans="2:2" x14ac:dyDescent="0.3">
      <c r="B8316" s="34"/>
    </row>
    <row r="8317" spans="2:2" x14ac:dyDescent="0.3">
      <c r="B8317" s="34"/>
    </row>
    <row r="8318" spans="2:2" x14ac:dyDescent="0.3">
      <c r="B8318" s="34"/>
    </row>
    <row r="8319" spans="2:2" x14ac:dyDescent="0.3">
      <c r="B8319" s="34"/>
    </row>
    <row r="8320" spans="2:2" x14ac:dyDescent="0.3">
      <c r="B8320" s="34"/>
    </row>
    <row r="8321" spans="2:2" x14ac:dyDescent="0.3">
      <c r="B8321" s="34"/>
    </row>
    <row r="8322" spans="2:2" x14ac:dyDescent="0.3">
      <c r="B8322" s="34"/>
    </row>
    <row r="8323" spans="2:2" x14ac:dyDescent="0.3">
      <c r="B8323" s="34"/>
    </row>
    <row r="8324" spans="2:2" x14ac:dyDescent="0.3">
      <c r="B8324" s="34"/>
    </row>
    <row r="8325" spans="2:2" x14ac:dyDescent="0.3">
      <c r="B8325" s="34"/>
    </row>
    <row r="8326" spans="2:2" x14ac:dyDescent="0.3">
      <c r="B8326" s="34"/>
    </row>
    <row r="8327" spans="2:2" x14ac:dyDescent="0.3">
      <c r="B8327" s="34"/>
    </row>
    <row r="8328" spans="2:2" x14ac:dyDescent="0.3">
      <c r="B8328" s="34"/>
    </row>
    <row r="8329" spans="2:2" x14ac:dyDescent="0.3">
      <c r="B8329" s="34"/>
    </row>
    <row r="8330" spans="2:2" x14ac:dyDescent="0.3">
      <c r="B8330" s="34"/>
    </row>
    <row r="8331" spans="2:2" x14ac:dyDescent="0.3">
      <c r="B8331" s="34"/>
    </row>
    <row r="8332" spans="2:2" x14ac:dyDescent="0.3">
      <c r="B8332" s="34"/>
    </row>
    <row r="8333" spans="2:2" x14ac:dyDescent="0.3">
      <c r="B8333" s="34"/>
    </row>
    <row r="8334" spans="2:2" x14ac:dyDescent="0.3">
      <c r="B8334" s="34"/>
    </row>
    <row r="8335" spans="2:2" x14ac:dyDescent="0.3">
      <c r="B8335" s="34"/>
    </row>
    <row r="8336" spans="2:2" x14ac:dyDescent="0.3">
      <c r="B8336" s="34"/>
    </row>
    <row r="8337" spans="2:2" x14ac:dyDescent="0.3">
      <c r="B8337" s="34"/>
    </row>
    <row r="8338" spans="2:2" x14ac:dyDescent="0.3">
      <c r="B8338" s="34"/>
    </row>
    <row r="8339" spans="2:2" x14ac:dyDescent="0.3">
      <c r="B8339" s="34"/>
    </row>
    <row r="8340" spans="2:2" x14ac:dyDescent="0.3">
      <c r="B8340" s="34"/>
    </row>
    <row r="8341" spans="2:2" x14ac:dyDescent="0.3">
      <c r="B8341" s="34"/>
    </row>
    <row r="8342" spans="2:2" x14ac:dyDescent="0.3">
      <c r="B8342" s="34"/>
    </row>
    <row r="8343" spans="2:2" x14ac:dyDescent="0.3">
      <c r="B8343" s="34"/>
    </row>
    <row r="8344" spans="2:2" x14ac:dyDescent="0.3">
      <c r="B8344" s="34"/>
    </row>
    <row r="8345" spans="2:2" x14ac:dyDescent="0.3">
      <c r="B8345" s="34"/>
    </row>
    <row r="8346" spans="2:2" x14ac:dyDescent="0.3">
      <c r="B8346" s="34"/>
    </row>
    <row r="8347" spans="2:2" x14ac:dyDescent="0.3">
      <c r="B8347" s="34"/>
    </row>
    <row r="8348" spans="2:2" x14ac:dyDescent="0.3">
      <c r="B8348" s="34"/>
    </row>
    <row r="8349" spans="2:2" x14ac:dyDescent="0.3">
      <c r="B8349" s="34"/>
    </row>
    <row r="8350" spans="2:2" x14ac:dyDescent="0.3">
      <c r="B8350" s="34"/>
    </row>
    <row r="8351" spans="2:2" x14ac:dyDescent="0.3">
      <c r="B8351" s="34"/>
    </row>
    <row r="8352" spans="2:2" x14ac:dyDescent="0.3">
      <c r="B8352" s="34"/>
    </row>
    <row r="8353" spans="2:2" x14ac:dyDescent="0.3">
      <c r="B8353" s="34"/>
    </row>
    <row r="8354" spans="2:2" x14ac:dyDescent="0.3">
      <c r="B8354" s="34"/>
    </row>
    <row r="8355" spans="2:2" x14ac:dyDescent="0.3">
      <c r="B8355" s="34"/>
    </row>
    <row r="8356" spans="2:2" x14ac:dyDescent="0.3">
      <c r="B8356" s="34"/>
    </row>
    <row r="8357" spans="2:2" x14ac:dyDescent="0.3">
      <c r="B8357" s="34"/>
    </row>
    <row r="8358" spans="2:2" x14ac:dyDescent="0.3">
      <c r="B8358" s="34"/>
    </row>
    <row r="8359" spans="2:2" x14ac:dyDescent="0.3">
      <c r="B8359" s="34"/>
    </row>
    <row r="8360" spans="2:2" x14ac:dyDescent="0.3">
      <c r="B8360" s="34"/>
    </row>
    <row r="8361" spans="2:2" x14ac:dyDescent="0.3">
      <c r="B8361" s="34"/>
    </row>
    <row r="8362" spans="2:2" x14ac:dyDescent="0.3">
      <c r="B8362" s="34"/>
    </row>
    <row r="8363" spans="2:2" x14ac:dyDescent="0.3">
      <c r="B8363" s="34"/>
    </row>
    <row r="8364" spans="2:2" x14ac:dyDescent="0.3">
      <c r="B8364" s="34"/>
    </row>
    <row r="8365" spans="2:2" x14ac:dyDescent="0.3">
      <c r="B8365" s="34"/>
    </row>
    <row r="8366" spans="2:2" x14ac:dyDescent="0.3">
      <c r="B8366" s="34"/>
    </row>
    <row r="8367" spans="2:2" x14ac:dyDescent="0.3">
      <c r="B8367" s="34"/>
    </row>
    <row r="8368" spans="2:2" x14ac:dyDescent="0.3">
      <c r="B8368" s="34"/>
    </row>
    <row r="8369" spans="2:2" x14ac:dyDescent="0.3">
      <c r="B8369" s="34"/>
    </row>
    <row r="8370" spans="2:2" x14ac:dyDescent="0.3">
      <c r="B8370" s="34"/>
    </row>
    <row r="8371" spans="2:2" x14ac:dyDescent="0.3">
      <c r="B8371" s="34"/>
    </row>
    <row r="8372" spans="2:2" x14ac:dyDescent="0.3">
      <c r="B8372" s="34"/>
    </row>
    <row r="8373" spans="2:2" x14ac:dyDescent="0.3">
      <c r="B8373" s="34"/>
    </row>
    <row r="8374" spans="2:2" x14ac:dyDescent="0.3">
      <c r="B8374" s="34"/>
    </row>
    <row r="8375" spans="2:2" x14ac:dyDescent="0.3">
      <c r="B8375" s="34"/>
    </row>
    <row r="8376" spans="2:2" x14ac:dyDescent="0.3">
      <c r="B8376" s="34"/>
    </row>
    <row r="8377" spans="2:2" x14ac:dyDescent="0.3">
      <c r="B8377" s="34"/>
    </row>
    <row r="8378" spans="2:2" x14ac:dyDescent="0.3">
      <c r="B8378" s="34"/>
    </row>
    <row r="8379" spans="2:2" x14ac:dyDescent="0.3">
      <c r="B8379" s="34"/>
    </row>
    <row r="8380" spans="2:2" x14ac:dyDescent="0.3">
      <c r="B8380" s="34"/>
    </row>
    <row r="8381" spans="2:2" x14ac:dyDescent="0.3">
      <c r="B8381" s="34"/>
    </row>
    <row r="8382" spans="2:2" x14ac:dyDescent="0.3">
      <c r="B8382" s="34"/>
    </row>
    <row r="8383" spans="2:2" x14ac:dyDescent="0.3">
      <c r="B8383" s="34"/>
    </row>
    <row r="8384" spans="2:2" x14ac:dyDescent="0.3">
      <c r="B8384" s="34"/>
    </row>
    <row r="8385" spans="2:2" x14ac:dyDescent="0.3">
      <c r="B8385" s="34"/>
    </row>
    <row r="8386" spans="2:2" x14ac:dyDescent="0.3">
      <c r="B8386" s="34"/>
    </row>
    <row r="8387" spans="2:2" x14ac:dyDescent="0.3">
      <c r="B8387" s="34"/>
    </row>
    <row r="8388" spans="2:2" x14ac:dyDescent="0.3">
      <c r="B8388" s="34"/>
    </row>
    <row r="8389" spans="2:2" x14ac:dyDescent="0.3">
      <c r="B8389" s="34"/>
    </row>
    <row r="8390" spans="2:2" x14ac:dyDescent="0.3">
      <c r="B8390" s="34"/>
    </row>
    <row r="8391" spans="2:2" x14ac:dyDescent="0.3">
      <c r="B8391" s="34"/>
    </row>
    <row r="8392" spans="2:2" x14ac:dyDescent="0.3">
      <c r="B8392" s="34"/>
    </row>
    <row r="8393" spans="2:2" x14ac:dyDescent="0.3">
      <c r="B8393" s="34"/>
    </row>
    <row r="8394" spans="2:2" x14ac:dyDescent="0.3">
      <c r="B8394" s="34"/>
    </row>
    <row r="8395" spans="2:2" x14ac:dyDescent="0.3">
      <c r="B8395" s="34"/>
    </row>
    <row r="8396" spans="2:2" x14ac:dyDescent="0.3">
      <c r="B8396" s="34"/>
    </row>
    <row r="8397" spans="2:2" x14ac:dyDescent="0.3">
      <c r="B8397" s="34"/>
    </row>
    <row r="8398" spans="2:2" x14ac:dyDescent="0.3">
      <c r="B8398" s="34"/>
    </row>
    <row r="8399" spans="2:2" x14ac:dyDescent="0.3">
      <c r="B8399" s="34"/>
    </row>
    <row r="8400" spans="2:2" x14ac:dyDescent="0.3">
      <c r="B8400" s="34"/>
    </row>
    <row r="8401" spans="2:2" x14ac:dyDescent="0.3">
      <c r="B8401" s="34"/>
    </row>
    <row r="8402" spans="2:2" x14ac:dyDescent="0.3">
      <c r="B8402" s="34"/>
    </row>
    <row r="8403" spans="2:2" x14ac:dyDescent="0.3">
      <c r="B8403" s="34"/>
    </row>
    <row r="8404" spans="2:2" x14ac:dyDescent="0.3">
      <c r="B8404" s="34"/>
    </row>
    <row r="8405" spans="2:2" x14ac:dyDescent="0.3">
      <c r="B8405" s="34"/>
    </row>
    <row r="8406" spans="2:2" x14ac:dyDescent="0.3">
      <c r="B8406" s="34"/>
    </row>
    <row r="8407" spans="2:2" x14ac:dyDescent="0.3">
      <c r="B8407" s="34"/>
    </row>
    <row r="8408" spans="2:2" x14ac:dyDescent="0.3">
      <c r="B8408" s="34"/>
    </row>
    <row r="8409" spans="2:2" x14ac:dyDescent="0.3">
      <c r="B8409" s="34"/>
    </row>
    <row r="8410" spans="2:2" x14ac:dyDescent="0.3">
      <c r="B8410" s="34"/>
    </row>
    <row r="8411" spans="2:2" x14ac:dyDescent="0.3">
      <c r="B8411" s="34"/>
    </row>
    <row r="8412" spans="2:2" x14ac:dyDescent="0.3">
      <c r="B8412" s="34"/>
    </row>
    <row r="8413" spans="2:2" x14ac:dyDescent="0.3">
      <c r="B8413" s="34"/>
    </row>
    <row r="8414" spans="2:2" x14ac:dyDescent="0.3">
      <c r="B8414" s="34"/>
    </row>
    <row r="8415" spans="2:2" x14ac:dyDescent="0.3">
      <c r="B8415" s="34"/>
    </row>
    <row r="8416" spans="2:2" x14ac:dyDescent="0.3">
      <c r="B8416" s="34"/>
    </row>
    <row r="8417" spans="2:2" x14ac:dyDescent="0.3">
      <c r="B8417" s="34"/>
    </row>
    <row r="8418" spans="2:2" x14ac:dyDescent="0.3">
      <c r="B8418" s="34"/>
    </row>
    <row r="8419" spans="2:2" x14ac:dyDescent="0.3">
      <c r="B8419" s="34"/>
    </row>
    <row r="8420" spans="2:2" x14ac:dyDescent="0.3">
      <c r="B8420" s="34"/>
    </row>
    <row r="8421" spans="2:2" x14ac:dyDescent="0.3">
      <c r="B8421" s="34"/>
    </row>
    <row r="8422" spans="2:2" x14ac:dyDescent="0.3">
      <c r="B8422" s="34"/>
    </row>
    <row r="8423" spans="2:2" x14ac:dyDescent="0.3">
      <c r="B8423" s="34"/>
    </row>
    <row r="8424" spans="2:2" x14ac:dyDescent="0.3">
      <c r="B8424" s="34"/>
    </row>
    <row r="8425" spans="2:2" x14ac:dyDescent="0.3">
      <c r="B8425" s="34"/>
    </row>
    <row r="8426" spans="2:2" x14ac:dyDescent="0.3">
      <c r="B8426" s="34"/>
    </row>
    <row r="8427" spans="2:2" x14ac:dyDescent="0.3">
      <c r="B8427" s="34"/>
    </row>
    <row r="8428" spans="2:2" x14ac:dyDescent="0.3">
      <c r="B8428" s="34"/>
    </row>
    <row r="8429" spans="2:2" x14ac:dyDescent="0.3">
      <c r="B8429" s="34"/>
    </row>
    <row r="8430" spans="2:2" x14ac:dyDescent="0.3">
      <c r="B8430" s="34"/>
    </row>
    <row r="8431" spans="2:2" x14ac:dyDescent="0.3">
      <c r="B8431" s="34"/>
    </row>
    <row r="8432" spans="2:2" x14ac:dyDescent="0.3">
      <c r="B8432" s="34"/>
    </row>
    <row r="8433" spans="2:2" x14ac:dyDescent="0.3">
      <c r="B8433" s="34"/>
    </row>
    <row r="8434" spans="2:2" x14ac:dyDescent="0.3">
      <c r="B8434" s="34"/>
    </row>
    <row r="8435" spans="2:2" x14ac:dyDescent="0.3">
      <c r="B8435" s="34"/>
    </row>
    <row r="8436" spans="2:2" x14ac:dyDescent="0.3">
      <c r="B8436" s="34"/>
    </row>
    <row r="8437" spans="2:2" x14ac:dyDescent="0.3">
      <c r="B8437" s="34"/>
    </row>
    <row r="8438" spans="2:2" x14ac:dyDescent="0.3">
      <c r="B8438" s="34"/>
    </row>
    <row r="8439" spans="2:2" x14ac:dyDescent="0.3">
      <c r="B8439" s="34"/>
    </row>
    <row r="8440" spans="2:2" x14ac:dyDescent="0.3">
      <c r="B8440" s="34"/>
    </row>
    <row r="8441" spans="2:2" x14ac:dyDescent="0.3">
      <c r="B8441" s="34"/>
    </row>
    <row r="8442" spans="2:2" x14ac:dyDescent="0.3">
      <c r="B8442" s="34"/>
    </row>
    <row r="8443" spans="2:2" x14ac:dyDescent="0.3">
      <c r="B8443" s="34"/>
    </row>
    <row r="8444" spans="2:2" x14ac:dyDescent="0.3">
      <c r="B8444" s="34"/>
    </row>
    <row r="8445" spans="2:2" x14ac:dyDescent="0.3">
      <c r="B8445" s="34"/>
    </row>
    <row r="8446" spans="2:2" x14ac:dyDescent="0.3">
      <c r="B8446" s="34"/>
    </row>
    <row r="8447" spans="2:2" x14ac:dyDescent="0.3">
      <c r="B8447" s="34"/>
    </row>
    <row r="8448" spans="2:2" x14ac:dyDescent="0.3">
      <c r="B8448" s="34"/>
    </row>
    <row r="8449" spans="2:2" x14ac:dyDescent="0.3">
      <c r="B8449" s="34"/>
    </row>
    <row r="8450" spans="2:2" x14ac:dyDescent="0.3">
      <c r="B8450" s="34"/>
    </row>
    <row r="8451" spans="2:2" x14ac:dyDescent="0.3">
      <c r="B8451" s="34"/>
    </row>
    <row r="8452" spans="2:2" x14ac:dyDescent="0.3">
      <c r="B8452" s="34"/>
    </row>
    <row r="8453" spans="2:2" x14ac:dyDescent="0.3">
      <c r="B8453" s="34"/>
    </row>
    <row r="8454" spans="2:2" x14ac:dyDescent="0.3">
      <c r="B8454" s="34"/>
    </row>
    <row r="8455" spans="2:2" x14ac:dyDescent="0.3">
      <c r="B8455" s="34"/>
    </row>
    <row r="8456" spans="2:2" x14ac:dyDescent="0.3">
      <c r="B8456" s="34"/>
    </row>
    <row r="8457" spans="2:2" x14ac:dyDescent="0.3">
      <c r="B8457" s="34"/>
    </row>
    <row r="8458" spans="2:2" x14ac:dyDescent="0.3">
      <c r="B8458" s="34"/>
    </row>
    <row r="8459" spans="2:2" x14ac:dyDescent="0.3">
      <c r="B8459" s="34"/>
    </row>
    <row r="8460" spans="2:2" x14ac:dyDescent="0.3">
      <c r="B8460" s="34"/>
    </row>
    <row r="8461" spans="2:2" x14ac:dyDescent="0.3">
      <c r="B8461" s="34"/>
    </row>
    <row r="8462" spans="2:2" x14ac:dyDescent="0.3">
      <c r="B8462" s="34"/>
    </row>
    <row r="8463" spans="2:2" x14ac:dyDescent="0.3">
      <c r="B8463" s="34"/>
    </row>
    <row r="8464" spans="2:2" x14ac:dyDescent="0.3">
      <c r="B8464" s="34"/>
    </row>
    <row r="8465" spans="2:2" x14ac:dyDescent="0.3">
      <c r="B8465" s="34"/>
    </row>
    <row r="8466" spans="2:2" x14ac:dyDescent="0.3">
      <c r="B8466" s="34"/>
    </row>
    <row r="8467" spans="2:2" x14ac:dyDescent="0.3">
      <c r="B8467" s="34"/>
    </row>
    <row r="8468" spans="2:2" x14ac:dyDescent="0.3">
      <c r="B8468" s="34"/>
    </row>
    <row r="8469" spans="2:2" x14ac:dyDescent="0.3">
      <c r="B8469" s="34"/>
    </row>
    <row r="8470" spans="2:2" x14ac:dyDescent="0.3">
      <c r="B8470" s="34"/>
    </row>
    <row r="8471" spans="2:2" x14ac:dyDescent="0.3">
      <c r="B8471" s="34"/>
    </row>
    <row r="8472" spans="2:2" x14ac:dyDescent="0.3">
      <c r="B8472" s="34"/>
    </row>
    <row r="8473" spans="2:2" x14ac:dyDescent="0.3">
      <c r="B8473" s="34"/>
    </row>
    <row r="8474" spans="2:2" x14ac:dyDescent="0.3">
      <c r="B8474" s="34"/>
    </row>
    <row r="8475" spans="2:2" x14ac:dyDescent="0.3">
      <c r="B8475" s="34"/>
    </row>
    <row r="8476" spans="2:2" x14ac:dyDescent="0.3">
      <c r="B8476" s="34"/>
    </row>
    <row r="8477" spans="2:2" x14ac:dyDescent="0.3">
      <c r="B8477" s="34"/>
    </row>
    <row r="8478" spans="2:2" x14ac:dyDescent="0.3">
      <c r="B8478" s="34"/>
    </row>
    <row r="8479" spans="2:2" x14ac:dyDescent="0.3">
      <c r="B8479" s="34"/>
    </row>
    <row r="8480" spans="2:2" x14ac:dyDescent="0.3">
      <c r="B8480" s="34"/>
    </row>
    <row r="8481" spans="2:2" x14ac:dyDescent="0.3">
      <c r="B8481" s="34"/>
    </row>
    <row r="8482" spans="2:2" x14ac:dyDescent="0.3">
      <c r="B8482" s="34"/>
    </row>
    <row r="8483" spans="2:2" x14ac:dyDescent="0.3">
      <c r="B8483" s="34"/>
    </row>
    <row r="8484" spans="2:2" x14ac:dyDescent="0.3">
      <c r="B8484" s="34"/>
    </row>
    <row r="8485" spans="2:2" x14ac:dyDescent="0.3">
      <c r="B8485" s="34"/>
    </row>
    <row r="8486" spans="2:2" x14ac:dyDescent="0.3">
      <c r="B8486" s="34"/>
    </row>
    <row r="8487" spans="2:2" x14ac:dyDescent="0.3">
      <c r="B8487" s="34"/>
    </row>
    <row r="8488" spans="2:2" x14ac:dyDescent="0.3">
      <c r="B8488" s="34"/>
    </row>
    <row r="8489" spans="2:2" x14ac:dyDescent="0.3">
      <c r="B8489" s="34"/>
    </row>
    <row r="8490" spans="2:2" x14ac:dyDescent="0.3">
      <c r="B8490" s="34"/>
    </row>
    <row r="8491" spans="2:2" x14ac:dyDescent="0.3">
      <c r="B8491" s="34"/>
    </row>
    <row r="8492" spans="2:2" x14ac:dyDescent="0.3">
      <c r="B8492" s="34"/>
    </row>
    <row r="8493" spans="2:2" x14ac:dyDescent="0.3">
      <c r="B8493" s="34"/>
    </row>
    <row r="8494" spans="2:2" x14ac:dyDescent="0.3">
      <c r="B8494" s="34"/>
    </row>
    <row r="8495" spans="2:2" x14ac:dyDescent="0.3">
      <c r="B8495" s="34"/>
    </row>
    <row r="8496" spans="2:2" x14ac:dyDescent="0.3">
      <c r="B8496" s="34"/>
    </row>
    <row r="8497" spans="2:2" x14ac:dyDescent="0.3">
      <c r="B8497" s="34"/>
    </row>
    <row r="8498" spans="2:2" x14ac:dyDescent="0.3">
      <c r="B8498" s="34"/>
    </row>
    <row r="8499" spans="2:2" x14ac:dyDescent="0.3">
      <c r="B8499" s="34"/>
    </row>
    <row r="8500" spans="2:2" x14ac:dyDescent="0.3">
      <c r="B8500" s="34"/>
    </row>
    <row r="8501" spans="2:2" x14ac:dyDescent="0.3">
      <c r="B8501" s="34"/>
    </row>
    <row r="8502" spans="2:2" x14ac:dyDescent="0.3">
      <c r="B8502" s="34"/>
    </row>
    <row r="8503" spans="2:2" x14ac:dyDescent="0.3">
      <c r="B8503" s="34"/>
    </row>
    <row r="8504" spans="2:2" x14ac:dyDescent="0.3">
      <c r="B8504" s="34"/>
    </row>
    <row r="8505" spans="2:2" x14ac:dyDescent="0.3">
      <c r="B8505" s="34"/>
    </row>
    <row r="8506" spans="2:2" x14ac:dyDescent="0.3">
      <c r="B8506" s="34"/>
    </row>
    <row r="8507" spans="2:2" x14ac:dyDescent="0.3">
      <c r="B8507" s="34"/>
    </row>
    <row r="8508" spans="2:2" x14ac:dyDescent="0.3">
      <c r="B8508" s="34"/>
    </row>
    <row r="8509" spans="2:2" x14ac:dyDescent="0.3">
      <c r="B8509" s="34"/>
    </row>
    <row r="8510" spans="2:2" x14ac:dyDescent="0.3">
      <c r="B8510" s="34"/>
    </row>
    <row r="8511" spans="2:2" x14ac:dyDescent="0.3">
      <c r="B8511" s="34"/>
    </row>
    <row r="8512" spans="2:2" x14ac:dyDescent="0.3">
      <c r="B8512" s="34"/>
    </row>
    <row r="8513" spans="2:2" x14ac:dyDescent="0.3">
      <c r="B8513" s="34"/>
    </row>
    <row r="8514" spans="2:2" x14ac:dyDescent="0.3">
      <c r="B8514" s="34"/>
    </row>
    <row r="8515" spans="2:2" x14ac:dyDescent="0.3">
      <c r="B8515" s="34"/>
    </row>
    <row r="8516" spans="2:2" x14ac:dyDescent="0.3">
      <c r="B8516" s="34"/>
    </row>
    <row r="8517" spans="2:2" x14ac:dyDescent="0.3">
      <c r="B8517" s="34"/>
    </row>
    <row r="8518" spans="2:2" x14ac:dyDescent="0.3">
      <c r="B8518" s="34"/>
    </row>
    <row r="8519" spans="2:2" x14ac:dyDescent="0.3">
      <c r="B8519" s="34"/>
    </row>
    <row r="8520" spans="2:2" x14ac:dyDescent="0.3">
      <c r="B8520" s="34"/>
    </row>
    <row r="8521" spans="2:2" x14ac:dyDescent="0.3">
      <c r="B8521" s="34"/>
    </row>
    <row r="8522" spans="2:2" x14ac:dyDescent="0.3">
      <c r="B8522" s="34"/>
    </row>
    <row r="8523" spans="2:2" x14ac:dyDescent="0.3">
      <c r="B8523" s="34"/>
    </row>
    <row r="8524" spans="2:2" x14ac:dyDescent="0.3">
      <c r="B8524" s="34"/>
    </row>
    <row r="8525" spans="2:2" x14ac:dyDescent="0.3">
      <c r="B8525" s="34"/>
    </row>
    <row r="8526" spans="2:2" x14ac:dyDescent="0.3">
      <c r="B8526" s="34"/>
    </row>
    <row r="8527" spans="2:2" x14ac:dyDescent="0.3">
      <c r="B8527" s="34"/>
    </row>
    <row r="8528" spans="2:2" x14ac:dyDescent="0.3">
      <c r="B8528" s="34"/>
    </row>
    <row r="8529" spans="2:2" x14ac:dyDescent="0.3">
      <c r="B8529" s="34"/>
    </row>
    <row r="8530" spans="2:2" x14ac:dyDescent="0.3">
      <c r="B8530" s="34"/>
    </row>
    <row r="8531" spans="2:2" x14ac:dyDescent="0.3">
      <c r="B8531" s="34"/>
    </row>
    <row r="8532" spans="2:2" x14ac:dyDescent="0.3">
      <c r="B8532" s="34"/>
    </row>
    <row r="8533" spans="2:2" x14ac:dyDescent="0.3">
      <c r="B8533" s="34"/>
    </row>
    <row r="8534" spans="2:2" x14ac:dyDescent="0.3">
      <c r="B8534" s="34"/>
    </row>
    <row r="8535" spans="2:2" x14ac:dyDescent="0.3">
      <c r="B8535" s="34"/>
    </row>
    <row r="8536" spans="2:2" x14ac:dyDescent="0.3">
      <c r="B8536" s="34"/>
    </row>
    <row r="8537" spans="2:2" x14ac:dyDescent="0.3">
      <c r="B8537" s="34"/>
    </row>
    <row r="8538" spans="2:2" x14ac:dyDescent="0.3">
      <c r="B8538" s="34"/>
    </row>
    <row r="8539" spans="2:2" x14ac:dyDescent="0.3">
      <c r="B8539" s="34"/>
    </row>
    <row r="8540" spans="2:2" x14ac:dyDescent="0.3">
      <c r="B8540" s="34"/>
    </row>
    <row r="8541" spans="2:2" x14ac:dyDescent="0.3">
      <c r="B8541" s="34"/>
    </row>
    <row r="8542" spans="2:2" x14ac:dyDescent="0.3">
      <c r="B8542" s="34"/>
    </row>
    <row r="8543" spans="2:2" x14ac:dyDescent="0.3">
      <c r="B8543" s="34"/>
    </row>
    <row r="8544" spans="2:2" x14ac:dyDescent="0.3">
      <c r="B8544" s="34"/>
    </row>
    <row r="8545" spans="2:2" x14ac:dyDescent="0.3">
      <c r="B8545" s="34"/>
    </row>
    <row r="8546" spans="2:2" x14ac:dyDescent="0.3">
      <c r="B8546" s="34"/>
    </row>
    <row r="8547" spans="2:2" x14ac:dyDescent="0.3">
      <c r="B8547" s="34"/>
    </row>
    <row r="8548" spans="2:2" x14ac:dyDescent="0.3">
      <c r="B8548" s="34"/>
    </row>
    <row r="8549" spans="2:2" x14ac:dyDescent="0.3">
      <c r="B8549" s="34"/>
    </row>
    <row r="8550" spans="2:2" x14ac:dyDescent="0.3">
      <c r="B8550" s="34"/>
    </row>
    <row r="8551" spans="2:2" x14ac:dyDescent="0.3">
      <c r="B8551" s="34"/>
    </row>
    <row r="8552" spans="2:2" x14ac:dyDescent="0.3">
      <c r="B8552" s="34"/>
    </row>
    <row r="8553" spans="2:2" x14ac:dyDescent="0.3">
      <c r="B8553" s="34"/>
    </row>
    <row r="8554" spans="2:2" x14ac:dyDescent="0.3">
      <c r="B8554" s="34"/>
    </row>
    <row r="8555" spans="2:2" x14ac:dyDescent="0.3">
      <c r="B8555" s="34"/>
    </row>
    <row r="8556" spans="2:2" x14ac:dyDescent="0.3">
      <c r="B8556" s="34"/>
    </row>
    <row r="8557" spans="2:2" x14ac:dyDescent="0.3">
      <c r="B8557" s="34"/>
    </row>
    <row r="8558" spans="2:2" x14ac:dyDescent="0.3">
      <c r="B8558" s="34"/>
    </row>
    <row r="8559" spans="2:2" x14ac:dyDescent="0.3">
      <c r="B8559" s="34"/>
    </row>
    <row r="8560" spans="2:2" x14ac:dyDescent="0.3">
      <c r="B8560" s="34"/>
    </row>
    <row r="8561" spans="2:2" x14ac:dyDescent="0.3">
      <c r="B8561" s="34"/>
    </row>
    <row r="8562" spans="2:2" x14ac:dyDescent="0.3">
      <c r="B8562" s="34"/>
    </row>
    <row r="8563" spans="2:2" x14ac:dyDescent="0.3">
      <c r="B8563" s="34"/>
    </row>
    <row r="8564" spans="2:2" x14ac:dyDescent="0.3">
      <c r="B8564" s="34"/>
    </row>
    <row r="8565" spans="2:2" x14ac:dyDescent="0.3">
      <c r="B8565" s="34"/>
    </row>
    <row r="8566" spans="2:2" x14ac:dyDescent="0.3">
      <c r="B8566" s="34"/>
    </row>
    <row r="8567" spans="2:2" x14ac:dyDescent="0.3">
      <c r="B8567" s="34"/>
    </row>
    <row r="8568" spans="2:2" x14ac:dyDescent="0.3">
      <c r="B8568" s="34"/>
    </row>
    <row r="8569" spans="2:2" x14ac:dyDescent="0.3">
      <c r="B8569" s="34"/>
    </row>
    <row r="8570" spans="2:2" x14ac:dyDescent="0.3">
      <c r="B8570" s="34"/>
    </row>
    <row r="8571" spans="2:2" x14ac:dyDescent="0.3">
      <c r="B8571" s="34"/>
    </row>
    <row r="8572" spans="2:2" x14ac:dyDescent="0.3">
      <c r="B8572" s="34"/>
    </row>
    <row r="8573" spans="2:2" x14ac:dyDescent="0.3">
      <c r="B8573" s="34"/>
    </row>
    <row r="8574" spans="2:2" x14ac:dyDescent="0.3">
      <c r="B8574" s="34"/>
    </row>
    <row r="8575" spans="2:2" x14ac:dyDescent="0.3">
      <c r="B8575" s="34"/>
    </row>
    <row r="8576" spans="2:2" x14ac:dyDescent="0.3">
      <c r="B8576" s="34"/>
    </row>
    <row r="8577" spans="2:2" x14ac:dyDescent="0.3">
      <c r="B8577" s="34"/>
    </row>
    <row r="8578" spans="2:2" x14ac:dyDescent="0.3">
      <c r="B8578" s="34"/>
    </row>
    <row r="8579" spans="2:2" x14ac:dyDescent="0.3">
      <c r="B8579" s="34"/>
    </row>
    <row r="8580" spans="2:2" x14ac:dyDescent="0.3">
      <c r="B8580" s="34"/>
    </row>
    <row r="8581" spans="2:2" x14ac:dyDescent="0.3">
      <c r="B8581" s="34"/>
    </row>
    <row r="8582" spans="2:2" x14ac:dyDescent="0.3">
      <c r="B8582" s="34"/>
    </row>
    <row r="8583" spans="2:2" x14ac:dyDescent="0.3">
      <c r="B8583" s="34"/>
    </row>
    <row r="8584" spans="2:2" x14ac:dyDescent="0.3">
      <c r="B8584" s="34"/>
    </row>
    <row r="8585" spans="2:2" x14ac:dyDescent="0.3">
      <c r="B8585" s="34"/>
    </row>
    <row r="8586" spans="2:2" x14ac:dyDescent="0.3">
      <c r="B8586" s="34"/>
    </row>
    <row r="8587" spans="2:2" x14ac:dyDescent="0.3">
      <c r="B8587" s="34"/>
    </row>
    <row r="8588" spans="2:2" x14ac:dyDescent="0.3">
      <c r="B8588" s="34"/>
    </row>
    <row r="8589" spans="2:2" x14ac:dyDescent="0.3">
      <c r="B8589" s="34"/>
    </row>
    <row r="8590" spans="2:2" x14ac:dyDescent="0.3">
      <c r="B8590" s="34"/>
    </row>
    <row r="8591" spans="2:2" x14ac:dyDescent="0.3">
      <c r="B8591" s="34"/>
    </row>
    <row r="8592" spans="2:2" x14ac:dyDescent="0.3">
      <c r="B8592" s="34"/>
    </row>
    <row r="8593" spans="2:2" x14ac:dyDescent="0.3">
      <c r="B8593" s="34"/>
    </row>
    <row r="8594" spans="2:2" x14ac:dyDescent="0.3">
      <c r="B8594" s="34"/>
    </row>
    <row r="8595" spans="2:2" x14ac:dyDescent="0.3">
      <c r="B8595" s="34"/>
    </row>
    <row r="8596" spans="2:2" x14ac:dyDescent="0.3">
      <c r="B8596" s="34"/>
    </row>
    <row r="8597" spans="2:2" x14ac:dyDescent="0.3">
      <c r="B8597" s="34"/>
    </row>
    <row r="8598" spans="2:2" x14ac:dyDescent="0.3">
      <c r="B8598" s="34"/>
    </row>
    <row r="8599" spans="2:2" x14ac:dyDescent="0.3">
      <c r="B8599" s="34"/>
    </row>
    <row r="8600" spans="2:2" x14ac:dyDescent="0.3">
      <c r="B8600" s="34"/>
    </row>
    <row r="8601" spans="2:2" x14ac:dyDescent="0.3">
      <c r="B8601" s="34"/>
    </row>
    <row r="8602" spans="2:2" x14ac:dyDescent="0.3">
      <c r="B8602" s="34"/>
    </row>
    <row r="8603" spans="2:2" x14ac:dyDescent="0.3">
      <c r="B8603" s="34"/>
    </row>
    <row r="8604" spans="2:2" x14ac:dyDescent="0.3">
      <c r="B8604" s="34"/>
    </row>
    <row r="8605" spans="2:2" x14ac:dyDescent="0.3">
      <c r="B8605" s="34"/>
    </row>
    <row r="8606" spans="2:2" x14ac:dyDescent="0.3">
      <c r="B8606" s="34"/>
    </row>
    <row r="8607" spans="2:2" x14ac:dyDescent="0.3">
      <c r="B8607" s="34"/>
    </row>
    <row r="8608" spans="2:2" x14ac:dyDescent="0.3">
      <c r="B8608" s="34"/>
    </row>
    <row r="8609" spans="2:2" x14ac:dyDescent="0.3">
      <c r="B8609" s="34"/>
    </row>
    <row r="8610" spans="2:2" x14ac:dyDescent="0.3">
      <c r="B8610" s="34"/>
    </row>
    <row r="8611" spans="2:2" x14ac:dyDescent="0.3">
      <c r="B8611" s="34"/>
    </row>
    <row r="8612" spans="2:2" x14ac:dyDescent="0.3">
      <c r="B8612" s="34"/>
    </row>
    <row r="8613" spans="2:2" x14ac:dyDescent="0.3">
      <c r="B8613" s="34"/>
    </row>
    <row r="8614" spans="2:2" x14ac:dyDescent="0.3">
      <c r="B8614" s="34"/>
    </row>
    <row r="8615" spans="2:2" x14ac:dyDescent="0.3">
      <c r="B8615" s="34"/>
    </row>
    <row r="8616" spans="2:2" x14ac:dyDescent="0.3">
      <c r="B8616" s="34"/>
    </row>
    <row r="8617" spans="2:2" x14ac:dyDescent="0.3">
      <c r="B8617" s="34"/>
    </row>
    <row r="8618" spans="2:2" x14ac:dyDescent="0.3">
      <c r="B8618" s="34"/>
    </row>
    <row r="8619" spans="2:2" x14ac:dyDescent="0.3">
      <c r="B8619" s="34"/>
    </row>
    <row r="8620" spans="2:2" x14ac:dyDescent="0.3">
      <c r="B8620" s="34"/>
    </row>
    <row r="8621" spans="2:2" x14ac:dyDescent="0.3">
      <c r="B8621" s="34"/>
    </row>
    <row r="8622" spans="2:2" x14ac:dyDescent="0.3">
      <c r="B8622" s="34"/>
    </row>
    <row r="8623" spans="2:2" x14ac:dyDescent="0.3">
      <c r="B8623" s="34"/>
    </row>
    <row r="8624" spans="2:2" x14ac:dyDescent="0.3">
      <c r="B8624" s="34"/>
    </row>
    <row r="8625" spans="2:2" x14ac:dyDescent="0.3">
      <c r="B8625" s="34"/>
    </row>
    <row r="8626" spans="2:2" x14ac:dyDescent="0.3">
      <c r="B8626" s="34"/>
    </row>
    <row r="8627" spans="2:2" x14ac:dyDescent="0.3">
      <c r="B8627" s="34"/>
    </row>
    <row r="8628" spans="2:2" x14ac:dyDescent="0.3">
      <c r="B8628" s="34"/>
    </row>
    <row r="8629" spans="2:2" x14ac:dyDescent="0.3">
      <c r="B8629" s="34"/>
    </row>
    <row r="8630" spans="2:2" x14ac:dyDescent="0.3">
      <c r="B8630" s="34"/>
    </row>
    <row r="8631" spans="2:2" x14ac:dyDescent="0.3">
      <c r="B8631" s="34"/>
    </row>
    <row r="8632" spans="2:2" x14ac:dyDescent="0.3">
      <c r="B8632" s="34"/>
    </row>
    <row r="8633" spans="2:2" x14ac:dyDescent="0.3">
      <c r="B8633" s="34"/>
    </row>
    <row r="8634" spans="2:2" x14ac:dyDescent="0.3">
      <c r="B8634" s="34"/>
    </row>
    <row r="8635" spans="2:2" x14ac:dyDescent="0.3">
      <c r="B8635" s="34"/>
    </row>
    <row r="8636" spans="2:2" x14ac:dyDescent="0.3">
      <c r="B8636" s="34"/>
    </row>
    <row r="8637" spans="2:2" x14ac:dyDescent="0.3">
      <c r="B8637" s="34"/>
    </row>
    <row r="8638" spans="2:2" x14ac:dyDescent="0.3">
      <c r="B8638" s="34"/>
    </row>
    <row r="8639" spans="2:2" x14ac:dyDescent="0.3">
      <c r="B8639" s="34"/>
    </row>
    <row r="8640" spans="2:2" x14ac:dyDescent="0.3">
      <c r="B8640" s="34"/>
    </row>
    <row r="8641" spans="2:2" x14ac:dyDescent="0.3">
      <c r="B8641" s="34"/>
    </row>
    <row r="8642" spans="2:2" x14ac:dyDescent="0.3">
      <c r="B8642" s="34"/>
    </row>
    <row r="8643" spans="2:2" x14ac:dyDescent="0.3">
      <c r="B8643" s="34"/>
    </row>
    <row r="8644" spans="2:2" x14ac:dyDescent="0.3">
      <c r="B8644" s="34"/>
    </row>
    <row r="8645" spans="2:2" x14ac:dyDescent="0.3">
      <c r="B8645" s="34"/>
    </row>
    <row r="8646" spans="2:2" x14ac:dyDescent="0.3">
      <c r="B8646" s="34"/>
    </row>
    <row r="8647" spans="2:2" x14ac:dyDescent="0.3">
      <c r="B8647" s="34"/>
    </row>
    <row r="8648" spans="2:2" x14ac:dyDescent="0.3">
      <c r="B8648" s="34"/>
    </row>
    <row r="8649" spans="2:2" x14ac:dyDescent="0.3">
      <c r="B8649" s="34"/>
    </row>
    <row r="8650" spans="2:2" x14ac:dyDescent="0.3">
      <c r="B8650" s="34"/>
    </row>
    <row r="8651" spans="2:2" x14ac:dyDescent="0.3">
      <c r="B8651" s="34"/>
    </row>
    <row r="8652" spans="2:2" x14ac:dyDescent="0.3">
      <c r="B8652" s="34"/>
    </row>
    <row r="8653" spans="2:2" x14ac:dyDescent="0.3">
      <c r="B8653" s="34"/>
    </row>
    <row r="8654" spans="2:2" x14ac:dyDescent="0.3">
      <c r="B8654" s="34"/>
    </row>
    <row r="8655" spans="2:2" x14ac:dyDescent="0.3">
      <c r="B8655" s="34"/>
    </row>
    <row r="8656" spans="2:2" x14ac:dyDescent="0.3">
      <c r="B8656" s="34"/>
    </row>
    <row r="8657" spans="2:2" x14ac:dyDescent="0.3">
      <c r="B8657" s="34"/>
    </row>
    <row r="8658" spans="2:2" x14ac:dyDescent="0.3">
      <c r="B8658" s="34"/>
    </row>
    <row r="8659" spans="2:2" x14ac:dyDescent="0.3">
      <c r="B8659" s="34"/>
    </row>
    <row r="8660" spans="2:2" x14ac:dyDescent="0.3">
      <c r="B8660" s="34"/>
    </row>
    <row r="8661" spans="2:2" x14ac:dyDescent="0.3">
      <c r="B8661" s="34"/>
    </row>
    <row r="8662" spans="2:2" x14ac:dyDescent="0.3">
      <c r="B8662" s="34"/>
    </row>
    <row r="8663" spans="2:2" x14ac:dyDescent="0.3">
      <c r="B8663" s="34"/>
    </row>
    <row r="8664" spans="2:2" x14ac:dyDescent="0.3">
      <c r="B8664" s="34"/>
    </row>
    <row r="8665" spans="2:2" x14ac:dyDescent="0.3">
      <c r="B8665" s="34"/>
    </row>
    <row r="8666" spans="2:2" x14ac:dyDescent="0.3">
      <c r="B8666" s="34"/>
    </row>
    <row r="8667" spans="2:2" x14ac:dyDescent="0.3">
      <c r="B8667" s="34"/>
    </row>
    <row r="8668" spans="2:2" x14ac:dyDescent="0.3">
      <c r="B8668" s="34"/>
    </row>
    <row r="8669" spans="2:2" x14ac:dyDescent="0.3">
      <c r="B8669" s="34"/>
    </row>
    <row r="8670" spans="2:2" x14ac:dyDescent="0.3">
      <c r="B8670" s="34"/>
    </row>
    <row r="8671" spans="2:2" x14ac:dyDescent="0.3">
      <c r="B8671" s="34"/>
    </row>
    <row r="8672" spans="2:2" x14ac:dyDescent="0.3">
      <c r="B8672" s="34"/>
    </row>
    <row r="8673" spans="2:2" x14ac:dyDescent="0.3">
      <c r="B8673" s="34"/>
    </row>
    <row r="8674" spans="2:2" x14ac:dyDescent="0.3">
      <c r="B8674" s="34"/>
    </row>
    <row r="8675" spans="2:2" x14ac:dyDescent="0.3">
      <c r="B8675" s="34"/>
    </row>
    <row r="8676" spans="2:2" x14ac:dyDescent="0.3">
      <c r="B8676" s="34"/>
    </row>
    <row r="8677" spans="2:2" x14ac:dyDescent="0.3">
      <c r="B8677" s="34"/>
    </row>
    <row r="8678" spans="2:2" x14ac:dyDescent="0.3">
      <c r="B8678" s="34"/>
    </row>
    <row r="8679" spans="2:2" x14ac:dyDescent="0.3">
      <c r="B8679" s="34"/>
    </row>
    <row r="8680" spans="2:2" x14ac:dyDescent="0.3">
      <c r="B8680" s="34"/>
    </row>
    <row r="8681" spans="2:2" x14ac:dyDescent="0.3">
      <c r="B8681" s="34"/>
    </row>
    <row r="8682" spans="2:2" x14ac:dyDescent="0.3">
      <c r="B8682" s="34"/>
    </row>
    <row r="8683" spans="2:2" x14ac:dyDescent="0.3">
      <c r="B8683" s="34"/>
    </row>
    <row r="8684" spans="2:2" x14ac:dyDescent="0.3">
      <c r="B8684" s="34"/>
    </row>
    <row r="8685" spans="2:2" x14ac:dyDescent="0.3">
      <c r="B8685" s="34"/>
    </row>
    <row r="8686" spans="2:2" x14ac:dyDescent="0.3">
      <c r="B8686" s="34"/>
    </row>
    <row r="8687" spans="2:2" x14ac:dyDescent="0.3">
      <c r="B8687" s="34"/>
    </row>
    <row r="8688" spans="2:2" x14ac:dyDescent="0.3">
      <c r="B8688" s="34"/>
    </row>
    <row r="8689" spans="2:2" x14ac:dyDescent="0.3">
      <c r="B8689" s="34"/>
    </row>
    <row r="8690" spans="2:2" x14ac:dyDescent="0.3">
      <c r="B8690" s="34"/>
    </row>
    <row r="8691" spans="2:2" x14ac:dyDescent="0.3">
      <c r="B8691" s="34"/>
    </row>
    <row r="8692" spans="2:2" x14ac:dyDescent="0.3">
      <c r="B8692" s="34"/>
    </row>
    <row r="8693" spans="2:2" x14ac:dyDescent="0.3">
      <c r="B8693" s="34"/>
    </row>
    <row r="8694" spans="2:2" x14ac:dyDescent="0.3">
      <c r="B8694" s="34"/>
    </row>
    <row r="8695" spans="2:2" x14ac:dyDescent="0.3">
      <c r="B8695" s="34"/>
    </row>
    <row r="8696" spans="2:2" x14ac:dyDescent="0.3">
      <c r="B8696" s="34"/>
    </row>
    <row r="8697" spans="2:2" x14ac:dyDescent="0.3">
      <c r="B8697" s="34"/>
    </row>
    <row r="8698" spans="2:2" x14ac:dyDescent="0.3">
      <c r="B8698" s="34"/>
    </row>
    <row r="8699" spans="2:2" x14ac:dyDescent="0.3">
      <c r="B8699" s="34"/>
    </row>
    <row r="8700" spans="2:2" x14ac:dyDescent="0.3">
      <c r="B8700" s="34"/>
    </row>
    <row r="8701" spans="2:2" x14ac:dyDescent="0.3">
      <c r="B8701" s="34"/>
    </row>
    <row r="8702" spans="2:2" x14ac:dyDescent="0.3">
      <c r="B8702" s="34"/>
    </row>
    <row r="8703" spans="2:2" x14ac:dyDescent="0.3">
      <c r="B8703" s="34"/>
    </row>
    <row r="8704" spans="2:2" x14ac:dyDescent="0.3">
      <c r="B8704" s="34"/>
    </row>
    <row r="8705" spans="2:2" x14ac:dyDescent="0.3">
      <c r="B8705" s="34"/>
    </row>
    <row r="8706" spans="2:2" x14ac:dyDescent="0.3">
      <c r="B8706" s="34"/>
    </row>
    <row r="8707" spans="2:2" x14ac:dyDescent="0.3">
      <c r="B8707" s="34"/>
    </row>
    <row r="8708" spans="2:2" x14ac:dyDescent="0.3">
      <c r="B8708" s="34"/>
    </row>
    <row r="8709" spans="2:2" x14ac:dyDescent="0.3">
      <c r="B8709" s="34"/>
    </row>
    <row r="8710" spans="2:2" x14ac:dyDescent="0.3">
      <c r="B8710" s="34"/>
    </row>
    <row r="8711" spans="2:2" x14ac:dyDescent="0.3">
      <c r="B8711" s="34"/>
    </row>
    <row r="8712" spans="2:2" x14ac:dyDescent="0.3">
      <c r="B8712" s="34"/>
    </row>
    <row r="8713" spans="2:2" x14ac:dyDescent="0.3">
      <c r="B8713" s="34"/>
    </row>
    <row r="8714" spans="2:2" x14ac:dyDescent="0.3">
      <c r="B8714" s="34"/>
    </row>
    <row r="8715" spans="2:2" x14ac:dyDescent="0.3">
      <c r="B8715" s="34"/>
    </row>
    <row r="8716" spans="2:2" x14ac:dyDescent="0.3">
      <c r="B8716" s="34"/>
    </row>
    <row r="8717" spans="2:2" x14ac:dyDescent="0.3">
      <c r="B8717" s="34"/>
    </row>
    <row r="8718" spans="2:2" x14ac:dyDescent="0.3">
      <c r="B8718" s="34"/>
    </row>
    <row r="8719" spans="2:2" x14ac:dyDescent="0.3">
      <c r="B8719" s="34"/>
    </row>
    <row r="8720" spans="2:2" x14ac:dyDescent="0.3">
      <c r="B8720" s="34"/>
    </row>
    <row r="8721" spans="2:2" x14ac:dyDescent="0.3">
      <c r="B8721" s="34"/>
    </row>
    <row r="8722" spans="2:2" x14ac:dyDescent="0.3">
      <c r="B8722" s="34"/>
    </row>
    <row r="8723" spans="2:2" x14ac:dyDescent="0.3">
      <c r="B8723" s="34"/>
    </row>
    <row r="8724" spans="2:2" x14ac:dyDescent="0.3">
      <c r="B8724" s="34"/>
    </row>
    <row r="8725" spans="2:2" x14ac:dyDescent="0.3">
      <c r="B8725" s="34"/>
    </row>
    <row r="8726" spans="2:2" x14ac:dyDescent="0.3">
      <c r="B8726" s="34"/>
    </row>
    <row r="8727" spans="2:2" x14ac:dyDescent="0.3">
      <c r="B8727" s="34"/>
    </row>
    <row r="8728" spans="2:2" x14ac:dyDescent="0.3">
      <c r="B8728" s="34"/>
    </row>
    <row r="8729" spans="2:2" x14ac:dyDescent="0.3">
      <c r="B8729" s="34"/>
    </row>
    <row r="8730" spans="2:2" x14ac:dyDescent="0.3">
      <c r="B8730" s="34"/>
    </row>
    <row r="8731" spans="2:2" x14ac:dyDescent="0.3">
      <c r="B8731" s="34"/>
    </row>
    <row r="8732" spans="2:2" x14ac:dyDescent="0.3">
      <c r="B8732" s="34"/>
    </row>
    <row r="8733" spans="2:2" x14ac:dyDescent="0.3">
      <c r="B8733" s="34"/>
    </row>
    <row r="8734" spans="2:2" x14ac:dyDescent="0.3">
      <c r="B8734" s="34"/>
    </row>
    <row r="8735" spans="2:2" x14ac:dyDescent="0.3">
      <c r="B8735" s="34"/>
    </row>
    <row r="8736" spans="2:2" x14ac:dyDescent="0.3">
      <c r="B8736" s="34"/>
    </row>
    <row r="8737" spans="2:2" x14ac:dyDescent="0.3">
      <c r="B8737" s="34"/>
    </row>
    <row r="8738" spans="2:2" x14ac:dyDescent="0.3">
      <c r="B8738" s="34"/>
    </row>
    <row r="8739" spans="2:2" x14ac:dyDescent="0.3">
      <c r="B8739" s="34"/>
    </row>
    <row r="8740" spans="2:2" x14ac:dyDescent="0.3">
      <c r="B8740" s="34"/>
    </row>
    <row r="8741" spans="2:2" x14ac:dyDescent="0.3">
      <c r="B8741" s="34"/>
    </row>
    <row r="8742" spans="2:2" x14ac:dyDescent="0.3">
      <c r="B8742" s="34"/>
    </row>
    <row r="8743" spans="2:2" x14ac:dyDescent="0.3">
      <c r="B8743" s="34"/>
    </row>
    <row r="8744" spans="2:2" x14ac:dyDescent="0.3">
      <c r="B8744" s="34"/>
    </row>
    <row r="8745" spans="2:2" x14ac:dyDescent="0.3">
      <c r="B8745" s="34"/>
    </row>
    <row r="8746" spans="2:2" x14ac:dyDescent="0.3">
      <c r="B8746" s="34"/>
    </row>
    <row r="8747" spans="2:2" x14ac:dyDescent="0.3">
      <c r="B8747" s="34"/>
    </row>
    <row r="8748" spans="2:2" x14ac:dyDescent="0.3">
      <c r="B8748" s="34"/>
    </row>
    <row r="8749" spans="2:2" x14ac:dyDescent="0.3">
      <c r="B8749" s="34"/>
    </row>
    <row r="8750" spans="2:2" x14ac:dyDescent="0.3">
      <c r="B8750" s="34"/>
    </row>
    <row r="8751" spans="2:2" x14ac:dyDescent="0.3">
      <c r="B8751" s="34"/>
    </row>
    <row r="8752" spans="2:2" x14ac:dyDescent="0.3">
      <c r="B8752" s="34"/>
    </row>
    <row r="8753" spans="2:2" x14ac:dyDescent="0.3">
      <c r="B8753" s="34"/>
    </row>
    <row r="8754" spans="2:2" x14ac:dyDescent="0.3">
      <c r="B8754" s="34"/>
    </row>
    <row r="8755" spans="2:2" x14ac:dyDescent="0.3">
      <c r="B8755" s="34"/>
    </row>
    <row r="8756" spans="2:2" x14ac:dyDescent="0.3">
      <c r="B8756" s="34"/>
    </row>
    <row r="8757" spans="2:2" x14ac:dyDescent="0.3">
      <c r="B8757" s="34"/>
    </row>
    <row r="8758" spans="2:2" x14ac:dyDescent="0.3">
      <c r="B8758" s="34"/>
    </row>
    <row r="8759" spans="2:2" x14ac:dyDescent="0.3">
      <c r="B8759" s="34"/>
    </row>
    <row r="8760" spans="2:2" x14ac:dyDescent="0.3">
      <c r="B8760" s="34"/>
    </row>
    <row r="8761" spans="2:2" x14ac:dyDescent="0.3">
      <c r="B8761" s="34"/>
    </row>
    <row r="8762" spans="2:2" x14ac:dyDescent="0.3">
      <c r="B8762" s="34"/>
    </row>
    <row r="8763" spans="2:2" x14ac:dyDescent="0.3">
      <c r="B8763" s="34"/>
    </row>
    <row r="8764" spans="2:2" x14ac:dyDescent="0.3">
      <c r="B8764" s="34"/>
    </row>
    <row r="8765" spans="2:2" x14ac:dyDescent="0.3">
      <c r="B8765" s="34"/>
    </row>
    <row r="8766" spans="2:2" x14ac:dyDescent="0.3">
      <c r="B8766" s="34"/>
    </row>
    <row r="8767" spans="2:2" x14ac:dyDescent="0.3">
      <c r="B8767" s="34"/>
    </row>
    <row r="8768" spans="2:2" x14ac:dyDescent="0.3">
      <c r="B8768" s="34"/>
    </row>
    <row r="8769" spans="2:2" x14ac:dyDescent="0.3">
      <c r="B8769" s="34"/>
    </row>
    <row r="8770" spans="2:2" x14ac:dyDescent="0.3">
      <c r="B8770" s="34"/>
    </row>
    <row r="8771" spans="2:2" x14ac:dyDescent="0.3">
      <c r="B8771" s="34"/>
    </row>
    <row r="8772" spans="2:2" x14ac:dyDescent="0.3">
      <c r="B8772" s="34"/>
    </row>
    <row r="8773" spans="2:2" x14ac:dyDescent="0.3">
      <c r="B8773" s="34"/>
    </row>
    <row r="8774" spans="2:2" x14ac:dyDescent="0.3">
      <c r="B8774" s="34"/>
    </row>
    <row r="8775" spans="2:2" x14ac:dyDescent="0.3">
      <c r="B8775" s="34"/>
    </row>
    <row r="8776" spans="2:2" x14ac:dyDescent="0.3">
      <c r="B8776" s="34"/>
    </row>
    <row r="8777" spans="2:2" x14ac:dyDescent="0.3">
      <c r="B8777" s="34"/>
    </row>
    <row r="8778" spans="2:2" x14ac:dyDescent="0.3">
      <c r="B8778" s="34"/>
    </row>
    <row r="8779" spans="2:2" x14ac:dyDescent="0.3">
      <c r="B8779" s="34"/>
    </row>
    <row r="8780" spans="2:2" x14ac:dyDescent="0.3">
      <c r="B8780" s="34"/>
    </row>
    <row r="8781" spans="2:2" x14ac:dyDescent="0.3">
      <c r="B8781" s="34"/>
    </row>
    <row r="8782" spans="2:2" x14ac:dyDescent="0.3">
      <c r="B8782" s="34"/>
    </row>
    <row r="8783" spans="2:2" x14ac:dyDescent="0.3">
      <c r="B8783" s="34"/>
    </row>
    <row r="8784" spans="2:2" x14ac:dyDescent="0.3">
      <c r="B8784" s="34"/>
    </row>
    <row r="8785" spans="2:2" x14ac:dyDescent="0.3">
      <c r="B8785" s="34"/>
    </row>
    <row r="8786" spans="2:2" x14ac:dyDescent="0.3">
      <c r="B8786" s="34"/>
    </row>
    <row r="8787" spans="2:2" x14ac:dyDescent="0.3">
      <c r="B8787" s="34"/>
    </row>
    <row r="8788" spans="2:2" x14ac:dyDescent="0.3">
      <c r="B8788" s="34"/>
    </row>
    <row r="8789" spans="2:2" x14ac:dyDescent="0.3">
      <c r="B8789" s="34"/>
    </row>
    <row r="8790" spans="2:2" x14ac:dyDescent="0.3">
      <c r="B8790" s="34"/>
    </row>
    <row r="8791" spans="2:2" x14ac:dyDescent="0.3">
      <c r="B8791" s="34"/>
    </row>
    <row r="8792" spans="2:2" x14ac:dyDescent="0.3">
      <c r="B8792" s="34"/>
    </row>
    <row r="8793" spans="2:2" x14ac:dyDescent="0.3">
      <c r="B8793" s="34"/>
    </row>
    <row r="8794" spans="2:2" x14ac:dyDescent="0.3">
      <c r="B8794" s="34"/>
    </row>
    <row r="8795" spans="2:2" x14ac:dyDescent="0.3">
      <c r="B8795" s="34"/>
    </row>
    <row r="8796" spans="2:2" x14ac:dyDescent="0.3">
      <c r="B8796" s="34"/>
    </row>
    <row r="8797" spans="2:2" x14ac:dyDescent="0.3">
      <c r="B8797" s="34"/>
    </row>
    <row r="8798" spans="2:2" x14ac:dyDescent="0.3">
      <c r="B8798" s="34"/>
    </row>
    <row r="8799" spans="2:2" x14ac:dyDescent="0.3">
      <c r="B8799" s="34"/>
    </row>
    <row r="8800" spans="2:2" x14ac:dyDescent="0.3">
      <c r="B8800" s="34"/>
    </row>
    <row r="8801" spans="2:2" x14ac:dyDescent="0.3">
      <c r="B8801" s="34"/>
    </row>
    <row r="8802" spans="2:2" x14ac:dyDescent="0.3">
      <c r="B8802" s="34"/>
    </row>
    <row r="8803" spans="2:2" x14ac:dyDescent="0.3">
      <c r="B8803" s="34"/>
    </row>
    <row r="8804" spans="2:2" x14ac:dyDescent="0.3">
      <c r="B8804" s="34"/>
    </row>
    <row r="8805" spans="2:2" x14ac:dyDescent="0.3">
      <c r="B8805" s="34"/>
    </row>
    <row r="8806" spans="2:2" x14ac:dyDescent="0.3">
      <c r="B8806" s="34"/>
    </row>
    <row r="8807" spans="2:2" x14ac:dyDescent="0.3">
      <c r="B8807" s="34"/>
    </row>
    <row r="8808" spans="2:2" x14ac:dyDescent="0.3">
      <c r="B8808" s="34"/>
    </row>
    <row r="8809" spans="2:2" x14ac:dyDescent="0.3">
      <c r="B8809" s="34"/>
    </row>
    <row r="8810" spans="2:2" x14ac:dyDescent="0.3">
      <c r="B8810" s="34"/>
    </row>
    <row r="8811" spans="2:2" x14ac:dyDescent="0.3">
      <c r="B8811" s="34"/>
    </row>
    <row r="8812" spans="2:2" x14ac:dyDescent="0.3">
      <c r="B8812" s="34"/>
    </row>
    <row r="8813" spans="2:2" x14ac:dyDescent="0.3">
      <c r="B8813" s="34"/>
    </row>
    <row r="8814" spans="2:2" x14ac:dyDescent="0.3">
      <c r="B8814" s="34"/>
    </row>
    <row r="8815" spans="2:2" x14ac:dyDescent="0.3">
      <c r="B8815" s="34"/>
    </row>
    <row r="8816" spans="2:2" x14ac:dyDescent="0.3">
      <c r="B8816" s="34"/>
    </row>
    <row r="8817" spans="2:2" x14ac:dyDescent="0.3">
      <c r="B8817" s="34"/>
    </row>
    <row r="8818" spans="2:2" x14ac:dyDescent="0.3">
      <c r="B8818" s="34"/>
    </row>
    <row r="8819" spans="2:2" x14ac:dyDescent="0.3">
      <c r="B8819" s="34"/>
    </row>
    <row r="8820" spans="2:2" x14ac:dyDescent="0.3">
      <c r="B8820" s="34"/>
    </row>
    <row r="8821" spans="2:2" x14ac:dyDescent="0.3">
      <c r="B8821" s="34"/>
    </row>
    <row r="8822" spans="2:2" x14ac:dyDescent="0.3">
      <c r="B8822" s="34"/>
    </row>
    <row r="8823" spans="2:2" x14ac:dyDescent="0.3">
      <c r="B8823" s="34"/>
    </row>
    <row r="8824" spans="2:2" x14ac:dyDescent="0.3">
      <c r="B8824" s="34"/>
    </row>
    <row r="8825" spans="2:2" x14ac:dyDescent="0.3">
      <c r="B8825" s="34"/>
    </row>
    <row r="8826" spans="2:2" x14ac:dyDescent="0.3">
      <c r="B8826" s="34"/>
    </row>
    <row r="8827" spans="2:2" x14ac:dyDescent="0.3">
      <c r="B8827" s="34"/>
    </row>
    <row r="8828" spans="2:2" x14ac:dyDescent="0.3">
      <c r="B8828" s="34"/>
    </row>
    <row r="8829" spans="2:2" x14ac:dyDescent="0.3">
      <c r="B8829" s="34"/>
    </row>
    <row r="8830" spans="2:2" x14ac:dyDescent="0.3">
      <c r="B8830" s="34"/>
    </row>
    <row r="8831" spans="2:2" x14ac:dyDescent="0.3">
      <c r="B8831" s="34"/>
    </row>
    <row r="8832" spans="2:2" x14ac:dyDescent="0.3">
      <c r="B8832" s="34"/>
    </row>
    <row r="8833" spans="2:2" x14ac:dyDescent="0.3">
      <c r="B8833" s="34"/>
    </row>
    <row r="8834" spans="2:2" x14ac:dyDescent="0.3">
      <c r="B8834" s="34"/>
    </row>
    <row r="8835" spans="2:2" x14ac:dyDescent="0.3">
      <c r="B8835" s="34"/>
    </row>
    <row r="8836" spans="2:2" x14ac:dyDescent="0.3">
      <c r="B8836" s="34"/>
    </row>
    <row r="8837" spans="2:2" x14ac:dyDescent="0.3">
      <c r="B8837" s="34"/>
    </row>
    <row r="8838" spans="2:2" x14ac:dyDescent="0.3">
      <c r="B8838" s="34"/>
    </row>
    <row r="8839" spans="2:2" x14ac:dyDescent="0.3">
      <c r="B8839" s="34"/>
    </row>
    <row r="8840" spans="2:2" x14ac:dyDescent="0.3">
      <c r="B8840" s="34"/>
    </row>
    <row r="8841" spans="2:2" x14ac:dyDescent="0.3">
      <c r="B8841" s="34"/>
    </row>
    <row r="8842" spans="2:2" x14ac:dyDescent="0.3">
      <c r="B8842" s="34"/>
    </row>
    <row r="8843" spans="2:2" x14ac:dyDescent="0.3">
      <c r="B8843" s="34"/>
    </row>
    <row r="8844" spans="2:2" x14ac:dyDescent="0.3">
      <c r="B8844" s="34"/>
    </row>
    <row r="8845" spans="2:2" x14ac:dyDescent="0.3">
      <c r="B8845" s="34"/>
    </row>
    <row r="8846" spans="2:2" x14ac:dyDescent="0.3">
      <c r="B8846" s="34"/>
    </row>
    <row r="8847" spans="2:2" x14ac:dyDescent="0.3">
      <c r="B8847" s="34"/>
    </row>
    <row r="8848" spans="2:2" x14ac:dyDescent="0.3">
      <c r="B8848" s="34"/>
    </row>
    <row r="8849" spans="2:2" x14ac:dyDescent="0.3">
      <c r="B8849" s="34"/>
    </row>
    <row r="8850" spans="2:2" x14ac:dyDescent="0.3">
      <c r="B8850" s="34"/>
    </row>
    <row r="8851" spans="2:2" x14ac:dyDescent="0.3">
      <c r="B8851" s="34"/>
    </row>
    <row r="8852" spans="2:2" x14ac:dyDescent="0.3">
      <c r="B8852" s="34"/>
    </row>
    <row r="8853" spans="2:2" x14ac:dyDescent="0.3">
      <c r="B8853" s="34"/>
    </row>
    <row r="8854" spans="2:2" x14ac:dyDescent="0.3">
      <c r="B8854" s="34"/>
    </row>
    <row r="8855" spans="2:2" x14ac:dyDescent="0.3">
      <c r="B8855" s="34"/>
    </row>
    <row r="8856" spans="2:2" x14ac:dyDescent="0.3">
      <c r="B8856" s="34"/>
    </row>
    <row r="8857" spans="2:2" x14ac:dyDescent="0.3">
      <c r="B8857" s="34"/>
    </row>
    <row r="8858" spans="2:2" x14ac:dyDescent="0.3">
      <c r="B8858" s="34"/>
    </row>
    <row r="8859" spans="2:2" x14ac:dyDescent="0.3">
      <c r="B8859" s="34"/>
    </row>
    <row r="8860" spans="2:2" x14ac:dyDescent="0.3">
      <c r="B8860" s="34"/>
    </row>
    <row r="8861" spans="2:2" x14ac:dyDescent="0.3">
      <c r="B8861" s="34"/>
    </row>
    <row r="8862" spans="2:2" x14ac:dyDescent="0.3">
      <c r="B8862" s="34"/>
    </row>
    <row r="8863" spans="2:2" x14ac:dyDescent="0.3">
      <c r="B8863" s="34"/>
    </row>
    <row r="8864" spans="2:2" x14ac:dyDescent="0.3">
      <c r="B8864" s="34"/>
    </row>
    <row r="8865" spans="2:2" x14ac:dyDescent="0.3">
      <c r="B8865" s="34"/>
    </row>
    <row r="8866" spans="2:2" x14ac:dyDescent="0.3">
      <c r="B8866" s="34"/>
    </row>
    <row r="8867" spans="2:2" x14ac:dyDescent="0.3">
      <c r="B8867" s="34"/>
    </row>
    <row r="8868" spans="2:2" x14ac:dyDescent="0.3">
      <c r="B8868" s="34"/>
    </row>
    <row r="8869" spans="2:2" x14ac:dyDescent="0.3">
      <c r="B8869" s="34"/>
    </row>
    <row r="8870" spans="2:2" x14ac:dyDescent="0.3">
      <c r="B8870" s="34"/>
    </row>
    <row r="8871" spans="2:2" x14ac:dyDescent="0.3">
      <c r="B8871" s="34"/>
    </row>
    <row r="8872" spans="2:2" x14ac:dyDescent="0.3">
      <c r="B8872" s="34"/>
    </row>
    <row r="8873" spans="2:2" x14ac:dyDescent="0.3">
      <c r="B8873" s="34"/>
    </row>
    <row r="8874" spans="2:2" x14ac:dyDescent="0.3">
      <c r="B8874" s="34"/>
    </row>
    <row r="8875" spans="2:2" x14ac:dyDescent="0.3">
      <c r="B8875" s="34"/>
    </row>
    <row r="8876" spans="2:2" x14ac:dyDescent="0.3">
      <c r="B8876" s="34"/>
    </row>
    <row r="8877" spans="2:2" x14ac:dyDescent="0.3">
      <c r="B8877" s="34"/>
    </row>
    <row r="8878" spans="2:2" x14ac:dyDescent="0.3">
      <c r="B8878" s="34"/>
    </row>
    <row r="8879" spans="2:2" x14ac:dyDescent="0.3">
      <c r="B8879" s="34"/>
    </row>
    <row r="8880" spans="2:2" x14ac:dyDescent="0.3">
      <c r="B8880" s="34"/>
    </row>
    <row r="8881" spans="2:2" x14ac:dyDescent="0.3">
      <c r="B8881" s="34"/>
    </row>
    <row r="8882" spans="2:2" x14ac:dyDescent="0.3">
      <c r="B8882" s="34"/>
    </row>
    <row r="8883" spans="2:2" x14ac:dyDescent="0.3">
      <c r="B8883" s="34"/>
    </row>
    <row r="8884" spans="2:2" x14ac:dyDescent="0.3">
      <c r="B8884" s="34"/>
    </row>
    <row r="8885" spans="2:2" x14ac:dyDescent="0.3">
      <c r="B8885" s="34"/>
    </row>
    <row r="8886" spans="2:2" x14ac:dyDescent="0.3">
      <c r="B8886" s="34"/>
    </row>
    <row r="8887" spans="2:2" x14ac:dyDescent="0.3">
      <c r="B8887" s="34"/>
    </row>
    <row r="8888" spans="2:2" x14ac:dyDescent="0.3">
      <c r="B8888" s="34"/>
    </row>
    <row r="8889" spans="2:2" x14ac:dyDescent="0.3">
      <c r="B8889" s="34"/>
    </row>
    <row r="8890" spans="2:2" x14ac:dyDescent="0.3">
      <c r="B8890" s="34"/>
    </row>
    <row r="8891" spans="2:2" x14ac:dyDescent="0.3">
      <c r="B8891" s="34"/>
    </row>
    <row r="8892" spans="2:2" x14ac:dyDescent="0.3">
      <c r="B8892" s="34"/>
    </row>
    <row r="8893" spans="2:2" x14ac:dyDescent="0.3">
      <c r="B8893" s="34"/>
    </row>
    <row r="8894" spans="2:2" x14ac:dyDescent="0.3">
      <c r="B8894" s="34"/>
    </row>
    <row r="8895" spans="2:2" x14ac:dyDescent="0.3">
      <c r="B8895" s="34"/>
    </row>
    <row r="8896" spans="2:2" x14ac:dyDescent="0.3">
      <c r="B8896" s="34"/>
    </row>
    <row r="8897" spans="2:2" x14ac:dyDescent="0.3">
      <c r="B8897" s="34"/>
    </row>
    <row r="8898" spans="2:2" x14ac:dyDescent="0.3">
      <c r="B8898" s="34"/>
    </row>
    <row r="8899" spans="2:2" x14ac:dyDescent="0.3">
      <c r="B8899" s="34"/>
    </row>
    <row r="8900" spans="2:2" x14ac:dyDescent="0.3">
      <c r="B8900" s="34"/>
    </row>
    <row r="8901" spans="2:2" x14ac:dyDescent="0.3">
      <c r="B8901" s="34"/>
    </row>
    <row r="8902" spans="2:2" x14ac:dyDescent="0.3">
      <c r="B8902" s="34"/>
    </row>
    <row r="8903" spans="2:2" x14ac:dyDescent="0.3">
      <c r="B8903" s="34"/>
    </row>
    <row r="8904" spans="2:2" x14ac:dyDescent="0.3">
      <c r="B8904" s="34"/>
    </row>
    <row r="8905" spans="2:2" x14ac:dyDescent="0.3">
      <c r="B8905" s="34"/>
    </row>
    <row r="8906" spans="2:2" x14ac:dyDescent="0.3">
      <c r="B8906" s="34"/>
    </row>
    <row r="8907" spans="2:2" x14ac:dyDescent="0.3">
      <c r="B8907" s="34"/>
    </row>
    <row r="8908" spans="2:2" x14ac:dyDescent="0.3">
      <c r="B8908" s="34"/>
    </row>
    <row r="8909" spans="2:2" x14ac:dyDescent="0.3">
      <c r="B8909" s="34"/>
    </row>
    <row r="8910" spans="2:2" x14ac:dyDescent="0.3">
      <c r="B8910" s="34"/>
    </row>
    <row r="8911" spans="2:2" x14ac:dyDescent="0.3">
      <c r="B8911" s="34"/>
    </row>
    <row r="8912" spans="2:2" x14ac:dyDescent="0.3">
      <c r="B8912" s="34"/>
    </row>
    <row r="8913" spans="2:2" x14ac:dyDescent="0.3">
      <c r="B8913" s="34"/>
    </row>
    <row r="8914" spans="2:2" x14ac:dyDescent="0.3">
      <c r="B8914" s="34"/>
    </row>
    <row r="8915" spans="2:2" x14ac:dyDescent="0.3">
      <c r="B8915" s="34"/>
    </row>
    <row r="8916" spans="2:2" x14ac:dyDescent="0.3">
      <c r="B8916" s="34"/>
    </row>
    <row r="8917" spans="2:2" x14ac:dyDescent="0.3">
      <c r="B8917" s="34"/>
    </row>
    <row r="8918" spans="2:2" x14ac:dyDescent="0.3">
      <c r="B8918" s="34"/>
    </row>
    <row r="8919" spans="2:2" x14ac:dyDescent="0.3">
      <c r="B8919" s="34"/>
    </row>
    <row r="8920" spans="2:2" x14ac:dyDescent="0.3">
      <c r="B8920" s="34"/>
    </row>
    <row r="8921" spans="2:2" x14ac:dyDescent="0.3">
      <c r="B8921" s="34"/>
    </row>
    <row r="8922" spans="2:2" x14ac:dyDescent="0.3">
      <c r="B8922" s="34"/>
    </row>
    <row r="8923" spans="2:2" x14ac:dyDescent="0.3">
      <c r="B8923" s="34"/>
    </row>
    <row r="8924" spans="2:2" x14ac:dyDescent="0.3">
      <c r="B8924" s="34"/>
    </row>
    <row r="8925" spans="2:2" x14ac:dyDescent="0.3">
      <c r="B8925" s="34"/>
    </row>
    <row r="8926" spans="2:2" x14ac:dyDescent="0.3">
      <c r="B8926" s="34"/>
    </row>
    <row r="8927" spans="2:2" x14ac:dyDescent="0.3">
      <c r="B8927" s="34"/>
    </row>
    <row r="8928" spans="2:2" x14ac:dyDescent="0.3">
      <c r="B8928" s="34"/>
    </row>
    <row r="8929" spans="2:2" x14ac:dyDescent="0.3">
      <c r="B8929" s="34"/>
    </row>
    <row r="8930" spans="2:2" x14ac:dyDescent="0.3">
      <c r="B8930" s="34"/>
    </row>
    <row r="8931" spans="2:2" x14ac:dyDescent="0.3">
      <c r="B8931" s="34"/>
    </row>
    <row r="8932" spans="2:2" x14ac:dyDescent="0.3">
      <c r="B8932" s="34"/>
    </row>
    <row r="8933" spans="2:2" x14ac:dyDescent="0.3">
      <c r="B8933" s="34"/>
    </row>
    <row r="8934" spans="2:2" x14ac:dyDescent="0.3">
      <c r="B8934" s="34"/>
    </row>
    <row r="8935" spans="2:2" x14ac:dyDescent="0.3">
      <c r="B8935" s="34"/>
    </row>
    <row r="8936" spans="2:2" x14ac:dyDescent="0.3">
      <c r="B8936" s="34"/>
    </row>
    <row r="8937" spans="2:2" x14ac:dyDescent="0.3">
      <c r="B8937" s="34"/>
    </row>
    <row r="8938" spans="2:2" x14ac:dyDescent="0.3">
      <c r="B8938" s="34"/>
    </row>
    <row r="8939" spans="2:2" x14ac:dyDescent="0.3">
      <c r="B8939" s="34"/>
    </row>
    <row r="8940" spans="2:2" x14ac:dyDescent="0.3">
      <c r="B8940" s="34"/>
    </row>
    <row r="8941" spans="2:2" x14ac:dyDescent="0.3">
      <c r="B8941" s="34"/>
    </row>
    <row r="8942" spans="2:2" x14ac:dyDescent="0.3">
      <c r="B8942" s="34"/>
    </row>
    <row r="8943" spans="2:2" x14ac:dyDescent="0.3">
      <c r="B8943" s="34"/>
    </row>
    <row r="8944" spans="2:2" x14ac:dyDescent="0.3">
      <c r="B8944" s="34"/>
    </row>
    <row r="8945" spans="2:2" x14ac:dyDescent="0.3">
      <c r="B8945" s="34"/>
    </row>
    <row r="8946" spans="2:2" x14ac:dyDescent="0.3">
      <c r="B8946" s="34"/>
    </row>
    <row r="8947" spans="2:2" x14ac:dyDescent="0.3">
      <c r="B8947" s="34"/>
    </row>
    <row r="8948" spans="2:2" x14ac:dyDescent="0.3">
      <c r="B8948" s="34"/>
    </row>
    <row r="8949" spans="2:2" x14ac:dyDescent="0.3">
      <c r="B8949" s="34"/>
    </row>
    <row r="8950" spans="2:2" x14ac:dyDescent="0.3">
      <c r="B8950" s="34"/>
    </row>
    <row r="8951" spans="2:2" x14ac:dyDescent="0.3">
      <c r="B8951" s="34"/>
    </row>
    <row r="8952" spans="2:2" x14ac:dyDescent="0.3">
      <c r="B8952" s="34"/>
    </row>
    <row r="8953" spans="2:2" x14ac:dyDescent="0.3">
      <c r="B8953" s="34"/>
    </row>
    <row r="8954" spans="2:2" x14ac:dyDescent="0.3">
      <c r="B8954" s="34"/>
    </row>
    <row r="8955" spans="2:2" x14ac:dyDescent="0.3">
      <c r="B8955" s="34"/>
    </row>
    <row r="8956" spans="2:2" x14ac:dyDescent="0.3">
      <c r="B8956" s="34"/>
    </row>
    <row r="8957" spans="2:2" x14ac:dyDescent="0.3">
      <c r="B8957" s="34"/>
    </row>
    <row r="8958" spans="2:2" x14ac:dyDescent="0.3">
      <c r="B8958" s="34"/>
    </row>
    <row r="8959" spans="2:2" x14ac:dyDescent="0.3">
      <c r="B8959" s="34"/>
    </row>
    <row r="8960" spans="2:2" x14ac:dyDescent="0.3">
      <c r="B8960" s="34"/>
    </row>
    <row r="8961" spans="2:2" x14ac:dyDescent="0.3">
      <c r="B8961" s="34"/>
    </row>
    <row r="8962" spans="2:2" x14ac:dyDescent="0.3">
      <c r="B8962" s="34"/>
    </row>
    <row r="8963" spans="2:2" x14ac:dyDescent="0.3">
      <c r="B8963" s="34"/>
    </row>
    <row r="8964" spans="2:2" x14ac:dyDescent="0.3">
      <c r="B8964" s="34"/>
    </row>
    <row r="8965" spans="2:2" x14ac:dyDescent="0.3">
      <c r="B8965" s="34"/>
    </row>
    <row r="8966" spans="2:2" x14ac:dyDescent="0.3">
      <c r="B8966" s="34"/>
    </row>
    <row r="8967" spans="2:2" x14ac:dyDescent="0.3">
      <c r="B8967" s="34"/>
    </row>
    <row r="8968" spans="2:2" x14ac:dyDescent="0.3">
      <c r="B8968" s="34"/>
    </row>
    <row r="8969" spans="2:2" x14ac:dyDescent="0.3">
      <c r="B8969" s="34"/>
    </row>
    <row r="8970" spans="2:2" x14ac:dyDescent="0.3">
      <c r="B8970" s="34"/>
    </row>
    <row r="8971" spans="2:2" x14ac:dyDescent="0.3">
      <c r="B8971" s="34"/>
    </row>
    <row r="8972" spans="2:2" x14ac:dyDescent="0.3">
      <c r="B8972" s="34"/>
    </row>
    <row r="8973" spans="2:2" x14ac:dyDescent="0.3">
      <c r="B8973" s="34"/>
    </row>
    <row r="8974" spans="2:2" x14ac:dyDescent="0.3">
      <c r="B8974" s="34"/>
    </row>
    <row r="8975" spans="2:2" x14ac:dyDescent="0.3">
      <c r="B8975" s="34"/>
    </row>
    <row r="8976" spans="2:2" x14ac:dyDescent="0.3">
      <c r="B8976" s="34"/>
    </row>
    <row r="8977" spans="2:2" x14ac:dyDescent="0.3">
      <c r="B8977" s="34"/>
    </row>
    <row r="8978" spans="2:2" x14ac:dyDescent="0.3">
      <c r="B8978" s="34"/>
    </row>
    <row r="8979" spans="2:2" x14ac:dyDescent="0.3">
      <c r="B8979" s="34"/>
    </row>
    <row r="8980" spans="2:2" x14ac:dyDescent="0.3">
      <c r="B8980" s="34"/>
    </row>
    <row r="8981" spans="2:2" x14ac:dyDescent="0.3">
      <c r="B8981" s="34"/>
    </row>
    <row r="8982" spans="2:2" x14ac:dyDescent="0.3">
      <c r="B8982" s="34"/>
    </row>
    <row r="8983" spans="2:2" x14ac:dyDescent="0.3">
      <c r="B8983" s="34"/>
    </row>
    <row r="8984" spans="2:2" x14ac:dyDescent="0.3">
      <c r="B8984" s="34"/>
    </row>
    <row r="8985" spans="2:2" x14ac:dyDescent="0.3">
      <c r="B8985" s="34"/>
    </row>
    <row r="8986" spans="2:2" x14ac:dyDescent="0.3">
      <c r="B8986" s="34"/>
    </row>
    <row r="8987" spans="2:2" x14ac:dyDescent="0.3">
      <c r="B8987" s="34"/>
    </row>
    <row r="8988" spans="2:2" x14ac:dyDescent="0.3">
      <c r="B8988" s="34"/>
    </row>
    <row r="8989" spans="2:2" x14ac:dyDescent="0.3">
      <c r="B8989" s="34"/>
    </row>
    <row r="8990" spans="2:2" x14ac:dyDescent="0.3">
      <c r="B8990" s="34"/>
    </row>
    <row r="8991" spans="2:2" x14ac:dyDescent="0.3">
      <c r="B8991" s="34"/>
    </row>
    <row r="8992" spans="2:2" x14ac:dyDescent="0.3">
      <c r="B8992" s="34"/>
    </row>
    <row r="8993" spans="2:2" x14ac:dyDescent="0.3">
      <c r="B8993" s="34"/>
    </row>
    <row r="8994" spans="2:2" x14ac:dyDescent="0.3">
      <c r="B8994" s="34"/>
    </row>
    <row r="8995" spans="2:2" x14ac:dyDescent="0.3">
      <c r="B8995" s="34"/>
    </row>
    <row r="8996" spans="2:2" x14ac:dyDescent="0.3">
      <c r="B8996" s="34"/>
    </row>
    <row r="8997" spans="2:2" x14ac:dyDescent="0.3">
      <c r="B8997" s="34"/>
    </row>
    <row r="8998" spans="2:2" x14ac:dyDescent="0.3">
      <c r="B8998" s="34"/>
    </row>
    <row r="8999" spans="2:2" x14ac:dyDescent="0.3">
      <c r="B8999" s="34"/>
    </row>
    <row r="9000" spans="2:2" x14ac:dyDescent="0.3">
      <c r="B9000" s="34"/>
    </row>
    <row r="9001" spans="2:2" x14ac:dyDescent="0.3">
      <c r="B9001" s="34"/>
    </row>
    <row r="9002" spans="2:2" x14ac:dyDescent="0.3">
      <c r="B9002" s="34"/>
    </row>
    <row r="9003" spans="2:2" x14ac:dyDescent="0.3">
      <c r="B9003" s="34"/>
    </row>
    <row r="9004" spans="2:2" x14ac:dyDescent="0.3">
      <c r="B9004" s="34"/>
    </row>
    <row r="9005" spans="2:2" x14ac:dyDescent="0.3">
      <c r="B9005" s="34"/>
    </row>
    <row r="9006" spans="2:2" x14ac:dyDescent="0.3">
      <c r="B9006" s="34"/>
    </row>
    <row r="9007" spans="2:2" x14ac:dyDescent="0.3">
      <c r="B9007" s="34"/>
    </row>
    <row r="9008" spans="2:2" x14ac:dyDescent="0.3">
      <c r="B9008" s="34"/>
    </row>
    <row r="9009" spans="2:2" x14ac:dyDescent="0.3">
      <c r="B9009" s="34"/>
    </row>
    <row r="9010" spans="2:2" x14ac:dyDescent="0.3">
      <c r="B9010" s="34"/>
    </row>
    <row r="9011" spans="2:2" x14ac:dyDescent="0.3">
      <c r="B9011" s="34"/>
    </row>
    <row r="9012" spans="2:2" x14ac:dyDescent="0.3">
      <c r="B9012" s="34"/>
    </row>
    <row r="9013" spans="2:2" x14ac:dyDescent="0.3">
      <c r="B9013" s="34"/>
    </row>
    <row r="9014" spans="2:2" x14ac:dyDescent="0.3">
      <c r="B9014" s="34"/>
    </row>
    <row r="9015" spans="2:2" x14ac:dyDescent="0.3">
      <c r="B9015" s="34"/>
    </row>
    <row r="9016" spans="2:2" x14ac:dyDescent="0.3">
      <c r="B9016" s="34"/>
    </row>
    <row r="9017" spans="2:2" x14ac:dyDescent="0.3">
      <c r="B9017" s="34"/>
    </row>
    <row r="9018" spans="2:2" x14ac:dyDescent="0.3">
      <c r="B9018" s="34"/>
    </row>
    <row r="9019" spans="2:2" x14ac:dyDescent="0.3">
      <c r="B9019" s="34"/>
    </row>
    <row r="9020" spans="2:2" x14ac:dyDescent="0.3">
      <c r="B9020" s="34"/>
    </row>
    <row r="9021" spans="2:2" x14ac:dyDescent="0.3">
      <c r="B9021" s="34"/>
    </row>
    <row r="9022" spans="2:2" x14ac:dyDescent="0.3">
      <c r="B9022" s="34"/>
    </row>
    <row r="9023" spans="2:2" x14ac:dyDescent="0.3">
      <c r="B9023" s="34"/>
    </row>
    <row r="9024" spans="2:2" x14ac:dyDescent="0.3">
      <c r="B9024" s="34"/>
    </row>
    <row r="9025" spans="2:2" x14ac:dyDescent="0.3">
      <c r="B9025" s="34"/>
    </row>
    <row r="9026" spans="2:2" x14ac:dyDescent="0.3">
      <c r="B9026" s="34"/>
    </row>
    <row r="9027" spans="2:2" x14ac:dyDescent="0.3">
      <c r="B9027" s="34"/>
    </row>
    <row r="9028" spans="2:2" x14ac:dyDescent="0.3">
      <c r="B9028" s="34"/>
    </row>
    <row r="9029" spans="2:2" x14ac:dyDescent="0.3">
      <c r="B9029" s="34"/>
    </row>
    <row r="9030" spans="2:2" x14ac:dyDescent="0.3">
      <c r="B9030" s="34"/>
    </row>
    <row r="9031" spans="2:2" x14ac:dyDescent="0.3">
      <c r="B9031" s="34"/>
    </row>
    <row r="9032" spans="2:2" x14ac:dyDescent="0.3">
      <c r="B9032" s="34"/>
    </row>
    <row r="9033" spans="2:2" x14ac:dyDescent="0.3">
      <c r="B9033" s="34"/>
    </row>
    <row r="9034" spans="2:2" x14ac:dyDescent="0.3">
      <c r="B9034" s="34"/>
    </row>
    <row r="9035" spans="2:2" x14ac:dyDescent="0.3">
      <c r="B9035" s="34"/>
    </row>
    <row r="9036" spans="2:2" x14ac:dyDescent="0.3">
      <c r="B9036" s="34"/>
    </row>
    <row r="9037" spans="2:2" x14ac:dyDescent="0.3">
      <c r="B9037" s="34"/>
    </row>
    <row r="9038" spans="2:2" x14ac:dyDescent="0.3">
      <c r="B9038" s="34"/>
    </row>
    <row r="9039" spans="2:2" x14ac:dyDescent="0.3">
      <c r="B9039" s="34"/>
    </row>
    <row r="9040" spans="2:2" x14ac:dyDescent="0.3">
      <c r="B9040" s="34"/>
    </row>
    <row r="9041" spans="2:2" x14ac:dyDescent="0.3">
      <c r="B9041" s="34"/>
    </row>
    <row r="9042" spans="2:2" x14ac:dyDescent="0.3">
      <c r="B9042" s="34"/>
    </row>
    <row r="9043" spans="2:2" x14ac:dyDescent="0.3">
      <c r="B9043" s="34"/>
    </row>
    <row r="9044" spans="2:2" x14ac:dyDescent="0.3">
      <c r="B9044" s="34"/>
    </row>
    <row r="9045" spans="2:2" x14ac:dyDescent="0.3">
      <c r="B9045" s="34"/>
    </row>
    <row r="9046" spans="2:2" x14ac:dyDescent="0.3">
      <c r="B9046" s="34"/>
    </row>
    <row r="9047" spans="2:2" x14ac:dyDescent="0.3">
      <c r="B9047" s="34"/>
    </row>
    <row r="9048" spans="2:2" x14ac:dyDescent="0.3">
      <c r="B9048" s="34"/>
    </row>
    <row r="9049" spans="2:2" x14ac:dyDescent="0.3">
      <c r="B9049" s="34"/>
    </row>
    <row r="9050" spans="2:2" x14ac:dyDescent="0.3">
      <c r="B9050" s="34"/>
    </row>
    <row r="9051" spans="2:2" x14ac:dyDescent="0.3">
      <c r="B9051" s="34"/>
    </row>
    <row r="9052" spans="2:2" x14ac:dyDescent="0.3">
      <c r="B9052" s="34"/>
    </row>
    <row r="9053" spans="2:2" x14ac:dyDescent="0.3">
      <c r="B9053" s="34"/>
    </row>
    <row r="9054" spans="2:2" x14ac:dyDescent="0.3">
      <c r="B9054" s="34"/>
    </row>
    <row r="9055" spans="2:2" x14ac:dyDescent="0.3">
      <c r="B9055" s="34"/>
    </row>
    <row r="9056" spans="2:2" x14ac:dyDescent="0.3">
      <c r="B9056" s="34"/>
    </row>
    <row r="9057" spans="2:2" x14ac:dyDescent="0.3">
      <c r="B9057" s="34"/>
    </row>
    <row r="9058" spans="2:2" x14ac:dyDescent="0.3">
      <c r="B9058" s="34"/>
    </row>
    <row r="9059" spans="2:2" x14ac:dyDescent="0.3">
      <c r="B9059" s="34"/>
    </row>
    <row r="9060" spans="2:2" x14ac:dyDescent="0.3">
      <c r="B9060" s="34"/>
    </row>
    <row r="9061" spans="2:2" x14ac:dyDescent="0.3">
      <c r="B9061" s="34"/>
    </row>
    <row r="9062" spans="2:2" x14ac:dyDescent="0.3">
      <c r="B9062" s="34"/>
    </row>
    <row r="9063" spans="2:2" x14ac:dyDescent="0.3">
      <c r="B9063" s="34"/>
    </row>
    <row r="9064" spans="2:2" x14ac:dyDescent="0.3">
      <c r="B9064" s="34"/>
    </row>
    <row r="9065" spans="2:2" x14ac:dyDescent="0.3">
      <c r="B9065" s="34"/>
    </row>
    <row r="9066" spans="2:2" x14ac:dyDescent="0.3">
      <c r="B9066" s="34"/>
    </row>
    <row r="9067" spans="2:2" x14ac:dyDescent="0.3">
      <c r="B9067" s="34"/>
    </row>
    <row r="9068" spans="2:2" x14ac:dyDescent="0.3">
      <c r="B9068" s="34"/>
    </row>
    <row r="9069" spans="2:2" x14ac:dyDescent="0.3">
      <c r="B9069" s="34"/>
    </row>
    <row r="9070" spans="2:2" x14ac:dyDescent="0.3">
      <c r="B9070" s="34"/>
    </row>
    <row r="9071" spans="2:2" x14ac:dyDescent="0.3">
      <c r="B9071" s="34"/>
    </row>
    <row r="9072" spans="2:2" x14ac:dyDescent="0.3">
      <c r="B9072" s="34"/>
    </row>
    <row r="9073" spans="2:2" x14ac:dyDescent="0.3">
      <c r="B9073" s="34"/>
    </row>
    <row r="9074" spans="2:2" x14ac:dyDescent="0.3">
      <c r="B9074" s="34"/>
    </row>
    <row r="9075" spans="2:2" x14ac:dyDescent="0.3">
      <c r="B9075" s="34"/>
    </row>
    <row r="9076" spans="2:2" x14ac:dyDescent="0.3">
      <c r="B9076" s="34"/>
    </row>
    <row r="9077" spans="2:2" x14ac:dyDescent="0.3">
      <c r="B9077" s="34"/>
    </row>
    <row r="9078" spans="2:2" x14ac:dyDescent="0.3">
      <c r="B9078" s="34"/>
    </row>
    <row r="9079" spans="2:2" x14ac:dyDescent="0.3">
      <c r="B9079" s="34"/>
    </row>
    <row r="9080" spans="2:2" x14ac:dyDescent="0.3">
      <c r="B9080" s="34"/>
    </row>
    <row r="9081" spans="2:2" x14ac:dyDescent="0.3">
      <c r="B9081" s="34"/>
    </row>
    <row r="9082" spans="2:2" x14ac:dyDescent="0.3">
      <c r="B9082" s="34"/>
    </row>
    <row r="9083" spans="2:2" x14ac:dyDescent="0.3">
      <c r="B9083" s="34"/>
    </row>
    <row r="9084" spans="2:2" x14ac:dyDescent="0.3">
      <c r="B9084" s="34"/>
    </row>
    <row r="9085" spans="2:2" x14ac:dyDescent="0.3">
      <c r="B9085" s="34"/>
    </row>
    <row r="9086" spans="2:2" x14ac:dyDescent="0.3">
      <c r="B9086" s="34"/>
    </row>
    <row r="9087" spans="2:2" x14ac:dyDescent="0.3">
      <c r="B9087" s="34"/>
    </row>
    <row r="9088" spans="2:2" x14ac:dyDescent="0.3">
      <c r="B9088" s="34"/>
    </row>
    <row r="9089" spans="2:2" x14ac:dyDescent="0.3">
      <c r="B9089" s="34"/>
    </row>
    <row r="9090" spans="2:2" x14ac:dyDescent="0.3">
      <c r="B9090" s="34"/>
    </row>
    <row r="9091" spans="2:2" x14ac:dyDescent="0.3">
      <c r="B9091" s="34"/>
    </row>
    <row r="9092" spans="2:2" x14ac:dyDescent="0.3">
      <c r="B9092" s="34"/>
    </row>
    <row r="9093" spans="2:2" x14ac:dyDescent="0.3">
      <c r="B9093" s="34"/>
    </row>
    <row r="9094" spans="2:2" x14ac:dyDescent="0.3">
      <c r="B9094" s="34"/>
    </row>
    <row r="9095" spans="2:2" x14ac:dyDescent="0.3">
      <c r="B9095" s="34"/>
    </row>
    <row r="9096" spans="2:2" x14ac:dyDescent="0.3">
      <c r="B9096" s="34"/>
    </row>
    <row r="9097" spans="2:2" x14ac:dyDescent="0.3">
      <c r="B9097" s="34"/>
    </row>
    <row r="9098" spans="2:2" x14ac:dyDescent="0.3">
      <c r="B9098" s="34"/>
    </row>
    <row r="9099" spans="2:2" x14ac:dyDescent="0.3">
      <c r="B9099" s="34"/>
    </row>
    <row r="9100" spans="2:2" x14ac:dyDescent="0.3">
      <c r="B9100" s="34"/>
    </row>
    <row r="9101" spans="2:2" x14ac:dyDescent="0.3">
      <c r="B9101" s="34"/>
    </row>
    <row r="9102" spans="2:2" x14ac:dyDescent="0.3">
      <c r="B9102" s="34"/>
    </row>
    <row r="9103" spans="2:2" x14ac:dyDescent="0.3">
      <c r="B9103" s="34"/>
    </row>
    <row r="9104" spans="2:2" x14ac:dyDescent="0.3">
      <c r="B9104" s="34"/>
    </row>
    <row r="9105" spans="2:2" x14ac:dyDescent="0.3">
      <c r="B9105" s="34"/>
    </row>
    <row r="9106" spans="2:2" x14ac:dyDescent="0.3">
      <c r="B9106" s="34"/>
    </row>
    <row r="9107" spans="2:2" x14ac:dyDescent="0.3">
      <c r="B9107" s="34"/>
    </row>
    <row r="9108" spans="2:2" x14ac:dyDescent="0.3">
      <c r="B9108" s="34"/>
    </row>
    <row r="9109" spans="2:2" x14ac:dyDescent="0.3">
      <c r="B9109" s="34"/>
    </row>
    <row r="9110" spans="2:2" x14ac:dyDescent="0.3">
      <c r="B9110" s="34"/>
    </row>
    <row r="9111" spans="2:2" x14ac:dyDescent="0.3">
      <c r="B9111" s="34"/>
    </row>
    <row r="9112" spans="2:2" x14ac:dyDescent="0.3">
      <c r="B9112" s="34"/>
    </row>
    <row r="9113" spans="2:2" x14ac:dyDescent="0.3">
      <c r="B9113" s="34"/>
    </row>
    <row r="9114" spans="2:2" x14ac:dyDescent="0.3">
      <c r="B9114" s="34"/>
    </row>
    <row r="9115" spans="2:2" x14ac:dyDescent="0.3">
      <c r="B9115" s="34"/>
    </row>
    <row r="9116" spans="2:2" x14ac:dyDescent="0.3">
      <c r="B9116" s="34"/>
    </row>
    <row r="9117" spans="2:2" x14ac:dyDescent="0.3">
      <c r="B9117" s="34"/>
    </row>
    <row r="9118" spans="2:2" x14ac:dyDescent="0.3">
      <c r="B9118" s="34"/>
    </row>
    <row r="9119" spans="2:2" x14ac:dyDescent="0.3">
      <c r="B9119" s="34"/>
    </row>
    <row r="9120" spans="2:2" x14ac:dyDescent="0.3">
      <c r="B9120" s="34"/>
    </row>
    <row r="9121" spans="2:2" x14ac:dyDescent="0.3">
      <c r="B9121" s="34"/>
    </row>
    <row r="9122" spans="2:2" x14ac:dyDescent="0.3">
      <c r="B9122" s="34"/>
    </row>
    <row r="9123" spans="2:2" x14ac:dyDescent="0.3">
      <c r="B9123" s="34"/>
    </row>
    <row r="9124" spans="2:2" x14ac:dyDescent="0.3">
      <c r="B9124" s="34"/>
    </row>
    <row r="9125" spans="2:2" x14ac:dyDescent="0.3">
      <c r="B9125" s="34"/>
    </row>
    <row r="9126" spans="2:2" x14ac:dyDescent="0.3">
      <c r="B9126" s="34"/>
    </row>
    <row r="9127" spans="2:2" x14ac:dyDescent="0.3">
      <c r="B9127" s="34"/>
    </row>
    <row r="9128" spans="2:2" x14ac:dyDescent="0.3">
      <c r="B9128" s="34"/>
    </row>
    <row r="9129" spans="2:2" x14ac:dyDescent="0.3">
      <c r="B9129" s="34"/>
    </row>
    <row r="9130" spans="2:2" x14ac:dyDescent="0.3">
      <c r="B9130" s="34"/>
    </row>
    <row r="9131" spans="2:2" x14ac:dyDescent="0.3">
      <c r="B9131" s="34"/>
    </row>
    <row r="9132" spans="2:2" x14ac:dyDescent="0.3">
      <c r="B9132" s="34"/>
    </row>
    <row r="9133" spans="2:2" x14ac:dyDescent="0.3">
      <c r="B9133" s="34"/>
    </row>
    <row r="9134" spans="2:2" x14ac:dyDescent="0.3">
      <c r="B9134" s="34"/>
    </row>
    <row r="9135" spans="2:2" x14ac:dyDescent="0.3">
      <c r="B9135" s="34"/>
    </row>
    <row r="9136" spans="2:2" x14ac:dyDescent="0.3">
      <c r="B9136" s="34"/>
    </row>
    <row r="9137" spans="2:2" x14ac:dyDescent="0.3">
      <c r="B9137" s="34"/>
    </row>
    <row r="9138" spans="2:2" x14ac:dyDescent="0.3">
      <c r="B9138" s="34"/>
    </row>
    <row r="9139" spans="2:2" x14ac:dyDescent="0.3">
      <c r="B9139" s="34"/>
    </row>
    <row r="9140" spans="2:2" x14ac:dyDescent="0.3">
      <c r="B9140" s="34"/>
    </row>
    <row r="9141" spans="2:2" x14ac:dyDescent="0.3">
      <c r="B9141" s="34"/>
    </row>
    <row r="9142" spans="2:2" x14ac:dyDescent="0.3">
      <c r="B9142" s="34"/>
    </row>
    <row r="9143" spans="2:2" x14ac:dyDescent="0.3">
      <c r="B9143" s="34"/>
    </row>
    <row r="9144" spans="2:2" x14ac:dyDescent="0.3">
      <c r="B9144" s="34"/>
    </row>
    <row r="9145" spans="2:2" x14ac:dyDescent="0.3">
      <c r="B9145" s="34"/>
    </row>
    <row r="9146" spans="2:2" x14ac:dyDescent="0.3">
      <c r="B9146" s="34"/>
    </row>
    <row r="9147" spans="2:2" x14ac:dyDescent="0.3">
      <c r="B9147" s="34"/>
    </row>
    <row r="9148" spans="2:2" x14ac:dyDescent="0.3">
      <c r="B9148" s="34"/>
    </row>
    <row r="9149" spans="2:2" x14ac:dyDescent="0.3">
      <c r="B9149" s="34"/>
    </row>
    <row r="9150" spans="2:2" x14ac:dyDescent="0.3">
      <c r="B9150" s="34"/>
    </row>
    <row r="9151" spans="2:2" x14ac:dyDescent="0.3">
      <c r="B9151" s="34"/>
    </row>
    <row r="9152" spans="2:2" x14ac:dyDescent="0.3">
      <c r="B9152" s="34"/>
    </row>
    <row r="9153" spans="2:2" x14ac:dyDescent="0.3">
      <c r="B9153" s="34"/>
    </row>
    <row r="9154" spans="2:2" x14ac:dyDescent="0.3">
      <c r="B9154" s="34"/>
    </row>
    <row r="9155" spans="2:2" x14ac:dyDescent="0.3">
      <c r="B9155" s="34"/>
    </row>
    <row r="9156" spans="2:2" x14ac:dyDescent="0.3">
      <c r="B9156" s="34"/>
    </row>
    <row r="9157" spans="2:2" x14ac:dyDescent="0.3">
      <c r="B9157" s="34"/>
    </row>
    <row r="9158" spans="2:2" x14ac:dyDescent="0.3">
      <c r="B9158" s="34"/>
    </row>
    <row r="9159" spans="2:2" x14ac:dyDescent="0.3">
      <c r="B9159" s="34"/>
    </row>
    <row r="9160" spans="2:2" x14ac:dyDescent="0.3">
      <c r="B9160" s="34"/>
    </row>
    <row r="9161" spans="2:2" x14ac:dyDescent="0.3">
      <c r="B9161" s="34"/>
    </row>
    <row r="9162" spans="2:2" x14ac:dyDescent="0.3">
      <c r="B9162" s="34"/>
    </row>
    <row r="9163" spans="2:2" x14ac:dyDescent="0.3">
      <c r="B9163" s="34"/>
    </row>
    <row r="9164" spans="2:2" x14ac:dyDescent="0.3">
      <c r="B9164" s="34"/>
    </row>
    <row r="9165" spans="2:2" x14ac:dyDescent="0.3">
      <c r="B9165" s="34"/>
    </row>
    <row r="9166" spans="2:2" x14ac:dyDescent="0.3">
      <c r="B9166" s="34"/>
    </row>
    <row r="9167" spans="2:2" x14ac:dyDescent="0.3">
      <c r="B9167" s="34"/>
    </row>
    <row r="9168" spans="2:2" x14ac:dyDescent="0.3">
      <c r="B9168" s="34"/>
    </row>
    <row r="9169" spans="2:2" x14ac:dyDescent="0.3">
      <c r="B9169" s="34"/>
    </row>
    <row r="9170" spans="2:2" x14ac:dyDescent="0.3">
      <c r="B9170" s="34"/>
    </row>
    <row r="9171" spans="2:2" x14ac:dyDescent="0.3">
      <c r="B9171" s="34"/>
    </row>
    <row r="9172" spans="2:2" x14ac:dyDescent="0.3">
      <c r="B9172" s="34"/>
    </row>
    <row r="9173" spans="2:2" x14ac:dyDescent="0.3">
      <c r="B9173" s="34"/>
    </row>
    <row r="9174" spans="2:2" x14ac:dyDescent="0.3">
      <c r="B9174" s="34"/>
    </row>
    <row r="9175" spans="2:2" x14ac:dyDescent="0.3">
      <c r="B9175" s="34"/>
    </row>
    <row r="9176" spans="2:2" x14ac:dyDescent="0.3">
      <c r="B9176" s="34"/>
    </row>
    <row r="9177" spans="2:2" x14ac:dyDescent="0.3">
      <c r="B9177" s="34"/>
    </row>
    <row r="9178" spans="2:2" x14ac:dyDescent="0.3">
      <c r="B9178" s="34"/>
    </row>
    <row r="9179" spans="2:2" x14ac:dyDescent="0.3">
      <c r="B9179" s="34"/>
    </row>
    <row r="9180" spans="2:2" x14ac:dyDescent="0.3">
      <c r="B9180" s="34"/>
    </row>
    <row r="9181" spans="2:2" x14ac:dyDescent="0.3">
      <c r="B9181" s="34"/>
    </row>
    <row r="9182" spans="2:2" x14ac:dyDescent="0.3">
      <c r="B9182" s="34"/>
    </row>
    <row r="9183" spans="2:2" x14ac:dyDescent="0.3">
      <c r="B9183" s="34"/>
    </row>
    <row r="9184" spans="2:2" x14ac:dyDescent="0.3">
      <c r="B9184" s="34"/>
    </row>
    <row r="9185" spans="2:2" x14ac:dyDescent="0.3">
      <c r="B9185" s="34"/>
    </row>
    <row r="9186" spans="2:2" x14ac:dyDescent="0.3">
      <c r="B9186" s="34"/>
    </row>
    <row r="9187" spans="2:2" x14ac:dyDescent="0.3">
      <c r="B9187" s="34"/>
    </row>
    <row r="9188" spans="2:2" x14ac:dyDescent="0.3">
      <c r="B9188" s="34"/>
    </row>
    <row r="9189" spans="2:2" x14ac:dyDescent="0.3">
      <c r="B9189" s="34"/>
    </row>
    <row r="9190" spans="2:2" x14ac:dyDescent="0.3">
      <c r="B9190" s="34"/>
    </row>
    <row r="9191" spans="2:2" x14ac:dyDescent="0.3">
      <c r="B9191" s="34"/>
    </row>
    <row r="9192" spans="2:2" x14ac:dyDescent="0.3">
      <c r="B9192" s="34"/>
    </row>
    <row r="9193" spans="2:2" x14ac:dyDescent="0.3">
      <c r="B9193" s="34"/>
    </row>
    <row r="9194" spans="2:2" x14ac:dyDescent="0.3">
      <c r="B9194" s="34"/>
    </row>
    <row r="9195" spans="2:2" x14ac:dyDescent="0.3">
      <c r="B9195" s="34"/>
    </row>
    <row r="9196" spans="2:2" x14ac:dyDescent="0.3">
      <c r="B9196" s="34"/>
    </row>
    <row r="9197" spans="2:2" x14ac:dyDescent="0.3">
      <c r="B9197" s="34"/>
    </row>
    <row r="9198" spans="2:2" x14ac:dyDescent="0.3">
      <c r="B9198" s="34"/>
    </row>
    <row r="9199" spans="2:2" x14ac:dyDescent="0.3">
      <c r="B9199" s="34"/>
    </row>
    <row r="9200" spans="2:2" x14ac:dyDescent="0.3">
      <c r="B9200" s="34"/>
    </row>
    <row r="9201" spans="2:2" x14ac:dyDescent="0.3">
      <c r="B9201" s="34"/>
    </row>
    <row r="9202" spans="2:2" x14ac:dyDescent="0.3">
      <c r="B9202" s="34"/>
    </row>
    <row r="9203" spans="2:2" x14ac:dyDescent="0.3">
      <c r="B9203" s="34"/>
    </row>
    <row r="9204" spans="2:2" x14ac:dyDescent="0.3">
      <c r="B9204" s="34"/>
    </row>
    <row r="9205" spans="2:2" x14ac:dyDescent="0.3">
      <c r="B9205" s="34"/>
    </row>
    <row r="9206" spans="2:2" x14ac:dyDescent="0.3">
      <c r="B9206" s="34"/>
    </row>
    <row r="9207" spans="2:2" x14ac:dyDescent="0.3">
      <c r="B9207" s="34"/>
    </row>
    <row r="9208" spans="2:2" x14ac:dyDescent="0.3">
      <c r="B9208" s="34"/>
    </row>
    <row r="9209" spans="2:2" x14ac:dyDescent="0.3">
      <c r="B9209" s="34"/>
    </row>
    <row r="9210" spans="2:2" x14ac:dyDescent="0.3">
      <c r="B9210" s="34"/>
    </row>
    <row r="9211" spans="2:2" x14ac:dyDescent="0.3">
      <c r="B9211" s="34"/>
    </row>
    <row r="9212" spans="2:2" x14ac:dyDescent="0.3">
      <c r="B9212" s="34"/>
    </row>
    <row r="9213" spans="2:2" x14ac:dyDescent="0.3">
      <c r="B9213" s="34"/>
    </row>
    <row r="9214" spans="2:2" x14ac:dyDescent="0.3">
      <c r="B9214" s="34"/>
    </row>
    <row r="9215" spans="2:2" x14ac:dyDescent="0.3">
      <c r="B9215" s="34"/>
    </row>
    <row r="9216" spans="2:2" x14ac:dyDescent="0.3">
      <c r="B9216" s="34"/>
    </row>
    <row r="9217" spans="2:2" x14ac:dyDescent="0.3">
      <c r="B9217" s="34"/>
    </row>
    <row r="9218" spans="2:2" x14ac:dyDescent="0.3">
      <c r="B9218" s="34"/>
    </row>
    <row r="9219" spans="2:2" x14ac:dyDescent="0.3">
      <c r="B9219" s="34"/>
    </row>
    <row r="9220" spans="2:2" x14ac:dyDescent="0.3">
      <c r="B9220" s="34"/>
    </row>
    <row r="9221" spans="2:2" x14ac:dyDescent="0.3">
      <c r="B9221" s="34"/>
    </row>
    <row r="9222" spans="2:2" x14ac:dyDescent="0.3">
      <c r="B9222" s="34"/>
    </row>
    <row r="9223" spans="2:2" x14ac:dyDescent="0.3">
      <c r="B9223" s="34"/>
    </row>
    <row r="9224" spans="2:2" x14ac:dyDescent="0.3">
      <c r="B9224" s="34"/>
    </row>
    <row r="9225" spans="2:2" x14ac:dyDescent="0.3">
      <c r="B9225" s="34"/>
    </row>
    <row r="9226" spans="2:2" x14ac:dyDescent="0.3">
      <c r="B9226" s="34"/>
    </row>
    <row r="9227" spans="2:2" x14ac:dyDescent="0.3">
      <c r="B9227" s="34"/>
    </row>
    <row r="9228" spans="2:2" x14ac:dyDescent="0.3">
      <c r="B9228" s="34"/>
    </row>
    <row r="9229" spans="2:2" x14ac:dyDescent="0.3">
      <c r="B9229" s="34"/>
    </row>
    <row r="9230" spans="2:2" x14ac:dyDescent="0.3">
      <c r="B9230" s="34"/>
    </row>
    <row r="9231" spans="2:2" x14ac:dyDescent="0.3">
      <c r="B9231" s="34"/>
    </row>
    <row r="9232" spans="2:2" x14ac:dyDescent="0.3">
      <c r="B9232" s="34"/>
    </row>
    <row r="9233" spans="2:2" x14ac:dyDescent="0.3">
      <c r="B9233" s="34"/>
    </row>
    <row r="9234" spans="2:2" x14ac:dyDescent="0.3">
      <c r="B9234" s="34"/>
    </row>
    <row r="9235" spans="2:2" x14ac:dyDescent="0.3">
      <c r="B9235" s="34"/>
    </row>
    <row r="9236" spans="2:2" x14ac:dyDescent="0.3">
      <c r="B9236" s="34"/>
    </row>
    <row r="9237" spans="2:2" x14ac:dyDescent="0.3">
      <c r="B9237" s="34"/>
    </row>
    <row r="9238" spans="2:2" x14ac:dyDescent="0.3">
      <c r="B9238" s="34"/>
    </row>
    <row r="9239" spans="2:2" x14ac:dyDescent="0.3">
      <c r="B9239" s="34"/>
    </row>
    <row r="9240" spans="2:2" x14ac:dyDescent="0.3">
      <c r="B9240" s="34"/>
    </row>
    <row r="9241" spans="2:2" x14ac:dyDescent="0.3">
      <c r="B9241" s="34"/>
    </row>
    <row r="9242" spans="2:2" x14ac:dyDescent="0.3">
      <c r="B9242" s="34"/>
    </row>
    <row r="9243" spans="2:2" x14ac:dyDescent="0.3">
      <c r="B9243" s="34"/>
    </row>
    <row r="9244" spans="2:2" x14ac:dyDescent="0.3">
      <c r="B9244" s="34"/>
    </row>
    <row r="9245" spans="2:2" x14ac:dyDescent="0.3">
      <c r="B9245" s="34"/>
    </row>
    <row r="9246" spans="2:2" x14ac:dyDescent="0.3">
      <c r="B9246" s="34"/>
    </row>
    <row r="9247" spans="2:2" x14ac:dyDescent="0.3">
      <c r="B9247" s="34"/>
    </row>
    <row r="9248" spans="2:2" x14ac:dyDescent="0.3">
      <c r="B9248" s="34"/>
    </row>
    <row r="9249" spans="2:2" x14ac:dyDescent="0.3">
      <c r="B9249" s="34"/>
    </row>
    <row r="9250" spans="2:2" x14ac:dyDescent="0.3">
      <c r="B9250" s="34"/>
    </row>
    <row r="9251" spans="2:2" x14ac:dyDescent="0.3">
      <c r="B9251" s="34"/>
    </row>
    <row r="9252" spans="2:2" x14ac:dyDescent="0.3">
      <c r="B9252" s="34"/>
    </row>
    <row r="9253" spans="2:2" x14ac:dyDescent="0.3">
      <c r="B9253" s="34"/>
    </row>
    <row r="9254" spans="2:2" x14ac:dyDescent="0.3">
      <c r="B9254" s="34"/>
    </row>
    <row r="9255" spans="2:2" x14ac:dyDescent="0.3">
      <c r="B9255" s="34"/>
    </row>
    <row r="9256" spans="2:2" x14ac:dyDescent="0.3">
      <c r="B9256" s="34"/>
    </row>
    <row r="9257" spans="2:2" x14ac:dyDescent="0.3">
      <c r="B9257" s="34"/>
    </row>
    <row r="9258" spans="2:2" x14ac:dyDescent="0.3">
      <c r="B9258" s="34"/>
    </row>
    <row r="9259" spans="2:2" x14ac:dyDescent="0.3">
      <c r="B9259" s="34"/>
    </row>
    <row r="9260" spans="2:2" x14ac:dyDescent="0.3">
      <c r="B9260" s="34"/>
    </row>
    <row r="9261" spans="2:2" x14ac:dyDescent="0.3">
      <c r="B9261" s="34"/>
    </row>
    <row r="9262" spans="2:2" x14ac:dyDescent="0.3">
      <c r="B9262" s="34"/>
    </row>
    <row r="9263" spans="2:2" x14ac:dyDescent="0.3">
      <c r="B9263" s="34"/>
    </row>
    <row r="9264" spans="2:2" x14ac:dyDescent="0.3">
      <c r="B9264" s="34"/>
    </row>
    <row r="9265" spans="2:2" x14ac:dyDescent="0.3">
      <c r="B9265" s="34"/>
    </row>
    <row r="9266" spans="2:2" x14ac:dyDescent="0.3">
      <c r="B9266" s="34"/>
    </row>
    <row r="9267" spans="2:2" x14ac:dyDescent="0.3">
      <c r="B9267" s="34"/>
    </row>
    <row r="9268" spans="2:2" x14ac:dyDescent="0.3">
      <c r="B9268" s="34"/>
    </row>
    <row r="9269" spans="2:2" x14ac:dyDescent="0.3">
      <c r="B9269" s="34"/>
    </row>
    <row r="9270" spans="2:2" x14ac:dyDescent="0.3">
      <c r="B9270" s="34"/>
    </row>
    <row r="9271" spans="2:2" x14ac:dyDescent="0.3">
      <c r="B9271" s="34"/>
    </row>
    <row r="9272" spans="2:2" x14ac:dyDescent="0.3">
      <c r="B9272" s="34"/>
    </row>
    <row r="9273" spans="2:2" x14ac:dyDescent="0.3">
      <c r="B9273" s="34"/>
    </row>
    <row r="9274" spans="2:2" x14ac:dyDescent="0.3">
      <c r="B9274" s="34"/>
    </row>
    <row r="9275" spans="2:2" x14ac:dyDescent="0.3">
      <c r="B9275" s="34"/>
    </row>
    <row r="9276" spans="2:2" x14ac:dyDescent="0.3">
      <c r="B9276" s="34"/>
    </row>
    <row r="9277" spans="2:2" x14ac:dyDescent="0.3">
      <c r="B9277" s="34"/>
    </row>
    <row r="9278" spans="2:2" x14ac:dyDescent="0.3">
      <c r="B9278" s="34"/>
    </row>
    <row r="9279" spans="2:2" x14ac:dyDescent="0.3">
      <c r="B9279" s="34"/>
    </row>
    <row r="9280" spans="2:2" x14ac:dyDescent="0.3">
      <c r="B9280" s="34"/>
    </row>
    <row r="9281" spans="2:2" x14ac:dyDescent="0.3">
      <c r="B9281" s="34"/>
    </row>
    <row r="9282" spans="2:2" x14ac:dyDescent="0.3">
      <c r="B9282" s="34"/>
    </row>
    <row r="9283" spans="2:2" x14ac:dyDescent="0.3">
      <c r="B9283" s="34"/>
    </row>
    <row r="9284" spans="2:2" x14ac:dyDescent="0.3">
      <c r="B9284" s="34"/>
    </row>
    <row r="9285" spans="2:2" x14ac:dyDescent="0.3">
      <c r="B9285" s="34"/>
    </row>
    <row r="9286" spans="2:2" x14ac:dyDescent="0.3">
      <c r="B9286" s="34"/>
    </row>
    <row r="9287" spans="2:2" x14ac:dyDescent="0.3">
      <c r="B9287" s="34"/>
    </row>
    <row r="9288" spans="2:2" x14ac:dyDescent="0.3">
      <c r="B9288" s="34"/>
    </row>
    <row r="9289" spans="2:2" x14ac:dyDescent="0.3">
      <c r="B9289" s="34"/>
    </row>
    <row r="9290" spans="2:2" x14ac:dyDescent="0.3">
      <c r="B9290" s="34"/>
    </row>
    <row r="9291" spans="2:2" x14ac:dyDescent="0.3">
      <c r="B9291" s="34"/>
    </row>
    <row r="9292" spans="2:2" x14ac:dyDescent="0.3">
      <c r="B9292" s="34"/>
    </row>
    <row r="9293" spans="2:2" x14ac:dyDescent="0.3">
      <c r="B9293" s="34"/>
    </row>
    <row r="9294" spans="2:2" x14ac:dyDescent="0.3">
      <c r="B9294" s="34"/>
    </row>
    <row r="9295" spans="2:2" x14ac:dyDescent="0.3">
      <c r="B9295" s="34"/>
    </row>
    <row r="9296" spans="2:2" x14ac:dyDescent="0.3">
      <c r="B9296" s="34"/>
    </row>
    <row r="9297" spans="2:2" x14ac:dyDescent="0.3">
      <c r="B9297" s="34"/>
    </row>
    <row r="9298" spans="2:2" x14ac:dyDescent="0.3">
      <c r="B9298" s="34"/>
    </row>
    <row r="9299" spans="2:2" x14ac:dyDescent="0.3">
      <c r="B9299" s="34"/>
    </row>
    <row r="9300" spans="2:2" x14ac:dyDescent="0.3">
      <c r="B9300" s="34"/>
    </row>
    <row r="9301" spans="2:2" x14ac:dyDescent="0.3">
      <c r="B9301" s="34"/>
    </row>
    <row r="9302" spans="2:2" x14ac:dyDescent="0.3">
      <c r="B9302" s="34"/>
    </row>
    <row r="9303" spans="2:2" x14ac:dyDescent="0.3">
      <c r="B9303" s="34"/>
    </row>
    <row r="9304" spans="2:2" x14ac:dyDescent="0.3">
      <c r="B9304" s="34"/>
    </row>
    <row r="9305" spans="2:2" x14ac:dyDescent="0.3">
      <c r="B9305" s="34"/>
    </row>
    <row r="9306" spans="2:2" x14ac:dyDescent="0.3">
      <c r="B9306" s="34"/>
    </row>
    <row r="9307" spans="2:2" x14ac:dyDescent="0.3">
      <c r="B9307" s="34"/>
    </row>
    <row r="9308" spans="2:2" x14ac:dyDescent="0.3">
      <c r="B9308" s="34"/>
    </row>
    <row r="9309" spans="2:2" x14ac:dyDescent="0.3">
      <c r="B9309" s="34"/>
    </row>
    <row r="9310" spans="2:2" x14ac:dyDescent="0.3">
      <c r="B9310" s="34"/>
    </row>
    <row r="9311" spans="2:2" x14ac:dyDescent="0.3">
      <c r="B9311" s="34"/>
    </row>
    <row r="9312" spans="2:2" x14ac:dyDescent="0.3">
      <c r="B9312" s="34"/>
    </row>
    <row r="9313" spans="2:2" x14ac:dyDescent="0.3">
      <c r="B9313" s="34"/>
    </row>
    <row r="9314" spans="2:2" x14ac:dyDescent="0.3">
      <c r="B9314" s="34"/>
    </row>
    <row r="9315" spans="2:2" x14ac:dyDescent="0.3">
      <c r="B9315" s="34"/>
    </row>
    <row r="9316" spans="2:2" x14ac:dyDescent="0.3">
      <c r="B9316" s="34"/>
    </row>
    <row r="9317" spans="2:2" x14ac:dyDescent="0.3">
      <c r="B9317" s="34"/>
    </row>
    <row r="9318" spans="2:2" x14ac:dyDescent="0.3">
      <c r="B9318" s="34"/>
    </row>
    <row r="9319" spans="2:2" x14ac:dyDescent="0.3">
      <c r="B9319" s="34"/>
    </row>
    <row r="9320" spans="2:2" x14ac:dyDescent="0.3">
      <c r="B9320" s="34"/>
    </row>
    <row r="9321" spans="2:2" x14ac:dyDescent="0.3">
      <c r="B9321" s="34"/>
    </row>
    <row r="9322" spans="2:2" x14ac:dyDescent="0.3">
      <c r="B9322" s="34"/>
    </row>
    <row r="9323" spans="2:2" x14ac:dyDescent="0.3">
      <c r="B9323" s="34"/>
    </row>
    <row r="9324" spans="2:2" x14ac:dyDescent="0.3">
      <c r="B9324" s="34"/>
    </row>
    <row r="9325" spans="2:2" x14ac:dyDescent="0.3">
      <c r="B9325" s="34"/>
    </row>
    <row r="9326" spans="2:2" x14ac:dyDescent="0.3">
      <c r="B9326" s="34"/>
    </row>
    <row r="9327" spans="2:2" x14ac:dyDescent="0.3">
      <c r="B9327" s="34"/>
    </row>
    <row r="9328" spans="2:2" x14ac:dyDescent="0.3">
      <c r="B9328" s="34"/>
    </row>
    <row r="9329" spans="2:2" x14ac:dyDescent="0.3">
      <c r="B9329" s="34"/>
    </row>
    <row r="9330" spans="2:2" x14ac:dyDescent="0.3">
      <c r="B9330" s="34"/>
    </row>
    <row r="9331" spans="2:2" x14ac:dyDescent="0.3">
      <c r="B9331" s="34"/>
    </row>
    <row r="9332" spans="2:2" x14ac:dyDescent="0.3">
      <c r="B9332" s="34"/>
    </row>
    <row r="9333" spans="2:2" x14ac:dyDescent="0.3">
      <c r="B9333" s="34"/>
    </row>
    <row r="9334" spans="2:2" x14ac:dyDescent="0.3">
      <c r="B9334" s="34"/>
    </row>
    <row r="9335" spans="2:2" x14ac:dyDescent="0.3">
      <c r="B9335" s="34"/>
    </row>
    <row r="9336" spans="2:2" x14ac:dyDescent="0.3">
      <c r="B9336" s="34"/>
    </row>
    <row r="9337" spans="2:2" x14ac:dyDescent="0.3">
      <c r="B9337" s="34"/>
    </row>
    <row r="9338" spans="2:2" x14ac:dyDescent="0.3">
      <c r="B9338" s="34"/>
    </row>
    <row r="9339" spans="2:2" x14ac:dyDescent="0.3">
      <c r="B9339" s="34"/>
    </row>
    <row r="9340" spans="2:2" x14ac:dyDescent="0.3">
      <c r="B9340" s="34"/>
    </row>
    <row r="9341" spans="2:2" x14ac:dyDescent="0.3">
      <c r="B9341" s="34"/>
    </row>
    <row r="9342" spans="2:2" x14ac:dyDescent="0.3">
      <c r="B9342" s="34"/>
    </row>
    <row r="9343" spans="2:2" x14ac:dyDescent="0.3">
      <c r="B9343" s="34"/>
    </row>
    <row r="9344" spans="2:2" x14ac:dyDescent="0.3">
      <c r="B9344" s="34"/>
    </row>
    <row r="9345" spans="2:2" x14ac:dyDescent="0.3">
      <c r="B9345" s="34"/>
    </row>
    <row r="9346" spans="2:2" x14ac:dyDescent="0.3">
      <c r="B9346" s="34"/>
    </row>
    <row r="9347" spans="2:2" x14ac:dyDescent="0.3">
      <c r="B9347" s="34"/>
    </row>
    <row r="9348" spans="2:2" x14ac:dyDescent="0.3">
      <c r="B9348" s="34"/>
    </row>
    <row r="9349" spans="2:2" x14ac:dyDescent="0.3">
      <c r="B9349" s="34"/>
    </row>
    <row r="9350" spans="2:2" x14ac:dyDescent="0.3">
      <c r="B9350" s="34"/>
    </row>
    <row r="9351" spans="2:2" x14ac:dyDescent="0.3">
      <c r="B9351" s="34"/>
    </row>
    <row r="9352" spans="2:2" x14ac:dyDescent="0.3">
      <c r="B9352" s="34"/>
    </row>
    <row r="9353" spans="2:2" x14ac:dyDescent="0.3">
      <c r="B9353" s="34"/>
    </row>
    <row r="9354" spans="2:2" x14ac:dyDescent="0.3">
      <c r="B9354" s="34"/>
    </row>
    <row r="9355" spans="2:2" x14ac:dyDescent="0.3">
      <c r="B9355" s="34"/>
    </row>
    <row r="9356" spans="2:2" x14ac:dyDescent="0.3">
      <c r="B9356" s="34"/>
    </row>
    <row r="9357" spans="2:2" x14ac:dyDescent="0.3">
      <c r="B9357" s="34"/>
    </row>
    <row r="9358" spans="2:2" x14ac:dyDescent="0.3">
      <c r="B9358" s="34"/>
    </row>
    <row r="9359" spans="2:2" x14ac:dyDescent="0.3">
      <c r="B9359" s="34"/>
    </row>
    <row r="9360" spans="2:2" x14ac:dyDescent="0.3">
      <c r="B9360" s="34"/>
    </row>
    <row r="9361" spans="2:2" x14ac:dyDescent="0.3">
      <c r="B9361" s="34"/>
    </row>
    <row r="9362" spans="2:2" x14ac:dyDescent="0.3">
      <c r="B9362" s="34"/>
    </row>
    <row r="9363" spans="2:2" x14ac:dyDescent="0.3">
      <c r="B9363" s="34"/>
    </row>
    <row r="9364" spans="2:2" x14ac:dyDescent="0.3">
      <c r="B9364" s="34"/>
    </row>
    <row r="9365" spans="2:2" x14ac:dyDescent="0.3">
      <c r="B9365" s="34"/>
    </row>
    <row r="9366" spans="2:2" x14ac:dyDescent="0.3">
      <c r="B9366" s="34"/>
    </row>
    <row r="9367" spans="2:2" x14ac:dyDescent="0.3">
      <c r="B9367" s="34"/>
    </row>
    <row r="9368" spans="2:2" x14ac:dyDescent="0.3">
      <c r="B9368" s="34"/>
    </row>
    <row r="9369" spans="2:2" x14ac:dyDescent="0.3">
      <c r="B9369" s="34"/>
    </row>
    <row r="9370" spans="2:2" x14ac:dyDescent="0.3">
      <c r="B9370" s="34"/>
    </row>
    <row r="9371" spans="2:2" x14ac:dyDescent="0.3">
      <c r="B9371" s="34"/>
    </row>
    <row r="9372" spans="2:2" x14ac:dyDescent="0.3">
      <c r="B9372" s="34"/>
    </row>
    <row r="9373" spans="2:2" x14ac:dyDescent="0.3">
      <c r="B9373" s="34"/>
    </row>
    <row r="9374" spans="2:2" x14ac:dyDescent="0.3">
      <c r="B9374" s="34"/>
    </row>
    <row r="9375" spans="2:2" x14ac:dyDescent="0.3">
      <c r="B9375" s="34"/>
    </row>
    <row r="9376" spans="2:2" x14ac:dyDescent="0.3">
      <c r="B9376" s="34"/>
    </row>
    <row r="9377" spans="2:2" x14ac:dyDescent="0.3">
      <c r="B9377" s="34"/>
    </row>
    <row r="9378" spans="2:2" x14ac:dyDescent="0.3">
      <c r="B9378" s="34"/>
    </row>
    <row r="9379" spans="2:2" x14ac:dyDescent="0.3">
      <c r="B9379" s="34"/>
    </row>
    <row r="9380" spans="2:2" x14ac:dyDescent="0.3">
      <c r="B9380" s="34"/>
    </row>
    <row r="9381" spans="2:2" x14ac:dyDescent="0.3">
      <c r="B9381" s="34"/>
    </row>
    <row r="9382" spans="2:2" x14ac:dyDescent="0.3">
      <c r="B9382" s="34"/>
    </row>
    <row r="9383" spans="2:2" x14ac:dyDescent="0.3">
      <c r="B9383" s="34"/>
    </row>
    <row r="9384" spans="2:2" x14ac:dyDescent="0.3">
      <c r="B9384" s="34"/>
    </row>
    <row r="9385" spans="2:2" x14ac:dyDescent="0.3">
      <c r="B9385" s="34"/>
    </row>
    <row r="9386" spans="2:2" x14ac:dyDescent="0.3">
      <c r="B9386" s="34"/>
    </row>
    <row r="9387" spans="2:2" x14ac:dyDescent="0.3">
      <c r="B9387" s="34"/>
    </row>
    <row r="9388" spans="2:2" x14ac:dyDescent="0.3">
      <c r="B9388" s="34"/>
    </row>
    <row r="9389" spans="2:2" x14ac:dyDescent="0.3">
      <c r="B9389" s="34"/>
    </row>
    <row r="9390" spans="2:2" x14ac:dyDescent="0.3">
      <c r="B9390" s="34"/>
    </row>
    <row r="9391" spans="2:2" x14ac:dyDescent="0.3">
      <c r="B9391" s="34"/>
    </row>
    <row r="9392" spans="2:2" x14ac:dyDescent="0.3">
      <c r="B9392" s="34"/>
    </row>
    <row r="9393" spans="2:2" x14ac:dyDescent="0.3">
      <c r="B9393" s="34"/>
    </row>
    <row r="9394" spans="2:2" x14ac:dyDescent="0.3">
      <c r="B9394" s="34"/>
    </row>
    <row r="9395" spans="2:2" x14ac:dyDescent="0.3">
      <c r="B9395" s="34"/>
    </row>
    <row r="9396" spans="2:2" x14ac:dyDescent="0.3">
      <c r="B9396" s="34"/>
    </row>
    <row r="9397" spans="2:2" x14ac:dyDescent="0.3">
      <c r="B9397" s="34"/>
    </row>
    <row r="9398" spans="2:2" x14ac:dyDescent="0.3">
      <c r="B9398" s="34"/>
    </row>
    <row r="9399" spans="2:2" x14ac:dyDescent="0.3">
      <c r="B9399" s="34"/>
    </row>
    <row r="9400" spans="2:2" x14ac:dyDescent="0.3">
      <c r="B9400" s="34"/>
    </row>
    <row r="9401" spans="2:2" x14ac:dyDescent="0.3">
      <c r="B9401" s="34"/>
    </row>
    <row r="9402" spans="2:2" x14ac:dyDescent="0.3">
      <c r="B9402" s="34"/>
    </row>
    <row r="9403" spans="2:2" x14ac:dyDescent="0.3">
      <c r="B9403" s="34"/>
    </row>
    <row r="9404" spans="2:2" x14ac:dyDescent="0.3">
      <c r="B9404" s="34"/>
    </row>
    <row r="9405" spans="2:2" x14ac:dyDescent="0.3">
      <c r="B9405" s="34"/>
    </row>
    <row r="9406" spans="2:2" x14ac:dyDescent="0.3">
      <c r="B9406" s="34"/>
    </row>
    <row r="9407" spans="2:2" x14ac:dyDescent="0.3">
      <c r="B9407" s="34"/>
    </row>
    <row r="9408" spans="2:2" x14ac:dyDescent="0.3">
      <c r="B9408" s="34"/>
    </row>
    <row r="9409" spans="2:2" x14ac:dyDescent="0.3">
      <c r="B9409" s="34"/>
    </row>
    <row r="9410" spans="2:2" x14ac:dyDescent="0.3">
      <c r="B9410" s="34"/>
    </row>
    <row r="9411" spans="2:2" x14ac:dyDescent="0.3">
      <c r="B9411" s="34"/>
    </row>
    <row r="9412" spans="2:2" x14ac:dyDescent="0.3">
      <c r="B9412" s="34"/>
    </row>
    <row r="9413" spans="2:2" x14ac:dyDescent="0.3">
      <c r="B9413" s="34"/>
    </row>
    <row r="9414" spans="2:2" x14ac:dyDescent="0.3">
      <c r="B9414" s="34"/>
    </row>
    <row r="9415" spans="2:2" x14ac:dyDescent="0.3">
      <c r="B9415" s="34"/>
    </row>
    <row r="9416" spans="2:2" x14ac:dyDescent="0.3">
      <c r="B9416" s="34"/>
    </row>
    <row r="9417" spans="2:2" x14ac:dyDescent="0.3">
      <c r="B9417" s="34"/>
    </row>
    <row r="9418" spans="2:2" x14ac:dyDescent="0.3">
      <c r="B9418" s="34"/>
    </row>
    <row r="9419" spans="2:2" x14ac:dyDescent="0.3">
      <c r="B9419" s="34"/>
    </row>
    <row r="9420" spans="2:2" x14ac:dyDescent="0.3">
      <c r="B9420" s="34"/>
    </row>
    <row r="9421" spans="2:2" x14ac:dyDescent="0.3">
      <c r="B9421" s="34"/>
    </row>
    <row r="9422" spans="2:2" x14ac:dyDescent="0.3">
      <c r="B9422" s="34"/>
    </row>
    <row r="9423" spans="2:2" x14ac:dyDescent="0.3">
      <c r="B9423" s="34"/>
    </row>
    <row r="9424" spans="2:2" x14ac:dyDescent="0.3">
      <c r="B9424" s="34"/>
    </row>
    <row r="9425" spans="2:2" x14ac:dyDescent="0.3">
      <c r="B9425" s="34"/>
    </row>
    <row r="9426" spans="2:2" x14ac:dyDescent="0.3">
      <c r="B9426" s="34"/>
    </row>
    <row r="9427" spans="2:2" x14ac:dyDescent="0.3">
      <c r="B9427" s="34"/>
    </row>
    <row r="9428" spans="2:2" x14ac:dyDescent="0.3">
      <c r="B9428" s="34"/>
    </row>
    <row r="9429" spans="2:2" x14ac:dyDescent="0.3">
      <c r="B9429" s="34"/>
    </row>
    <row r="9430" spans="2:2" x14ac:dyDescent="0.3">
      <c r="B9430" s="34"/>
    </row>
    <row r="9431" spans="2:2" x14ac:dyDescent="0.3">
      <c r="B9431" s="34"/>
    </row>
    <row r="9432" spans="2:2" x14ac:dyDescent="0.3">
      <c r="B9432" s="34"/>
    </row>
    <row r="9433" spans="2:2" x14ac:dyDescent="0.3">
      <c r="B9433" s="34"/>
    </row>
    <row r="9434" spans="2:2" x14ac:dyDescent="0.3">
      <c r="B9434" s="34"/>
    </row>
    <row r="9435" spans="2:2" x14ac:dyDescent="0.3">
      <c r="B9435" s="34"/>
    </row>
    <row r="9436" spans="2:2" x14ac:dyDescent="0.3">
      <c r="B9436" s="34"/>
    </row>
    <row r="9437" spans="2:2" x14ac:dyDescent="0.3">
      <c r="B9437" s="34"/>
    </row>
    <row r="9438" spans="2:2" x14ac:dyDescent="0.3">
      <c r="B9438" s="34"/>
    </row>
    <row r="9439" spans="2:2" x14ac:dyDescent="0.3">
      <c r="B9439" s="34"/>
    </row>
    <row r="9440" spans="2:2" x14ac:dyDescent="0.3">
      <c r="B9440" s="34"/>
    </row>
    <row r="9441" spans="2:2" x14ac:dyDescent="0.3">
      <c r="B9441" s="34"/>
    </row>
    <row r="9442" spans="2:2" x14ac:dyDescent="0.3">
      <c r="B9442" s="34"/>
    </row>
    <row r="9443" spans="2:2" x14ac:dyDescent="0.3">
      <c r="B9443" s="34"/>
    </row>
    <row r="9444" spans="2:2" x14ac:dyDescent="0.3">
      <c r="B9444" s="34"/>
    </row>
    <row r="9445" spans="2:2" x14ac:dyDescent="0.3">
      <c r="B9445" s="34"/>
    </row>
    <row r="9446" spans="2:2" x14ac:dyDescent="0.3">
      <c r="B9446" s="34"/>
    </row>
    <row r="9447" spans="2:2" x14ac:dyDescent="0.3">
      <c r="B9447" s="34"/>
    </row>
    <row r="9448" spans="2:2" x14ac:dyDescent="0.3">
      <c r="B9448" s="34"/>
    </row>
    <row r="9449" spans="2:2" x14ac:dyDescent="0.3">
      <c r="B9449" s="34"/>
    </row>
    <row r="9450" spans="2:2" x14ac:dyDescent="0.3">
      <c r="B9450" s="34"/>
    </row>
    <row r="9451" spans="2:2" x14ac:dyDescent="0.3">
      <c r="B9451" s="34"/>
    </row>
    <row r="9452" spans="2:2" x14ac:dyDescent="0.3">
      <c r="B9452" s="34"/>
    </row>
    <row r="9453" spans="2:2" x14ac:dyDescent="0.3">
      <c r="B9453" s="34"/>
    </row>
    <row r="9454" spans="2:2" x14ac:dyDescent="0.3">
      <c r="B9454" s="34"/>
    </row>
    <row r="9455" spans="2:2" x14ac:dyDescent="0.3">
      <c r="B9455" s="34"/>
    </row>
    <row r="9456" spans="2:2" x14ac:dyDescent="0.3">
      <c r="B9456" s="34"/>
    </row>
    <row r="9457" spans="2:2" x14ac:dyDescent="0.3">
      <c r="B9457" s="34"/>
    </row>
    <row r="9458" spans="2:2" x14ac:dyDescent="0.3">
      <c r="B9458" s="34"/>
    </row>
    <row r="9459" spans="2:2" x14ac:dyDescent="0.3">
      <c r="B9459" s="34"/>
    </row>
    <row r="9460" spans="2:2" x14ac:dyDescent="0.3">
      <c r="B9460" s="34"/>
    </row>
    <row r="9461" spans="2:2" x14ac:dyDescent="0.3">
      <c r="B9461" s="34"/>
    </row>
    <row r="9462" spans="2:2" x14ac:dyDescent="0.3">
      <c r="B9462" s="34"/>
    </row>
    <row r="9463" spans="2:2" x14ac:dyDescent="0.3">
      <c r="B9463" s="34"/>
    </row>
    <row r="9464" spans="2:2" x14ac:dyDescent="0.3">
      <c r="B9464" s="34"/>
    </row>
    <row r="9465" spans="2:2" x14ac:dyDescent="0.3">
      <c r="B9465" s="34"/>
    </row>
    <row r="9466" spans="2:2" x14ac:dyDescent="0.3">
      <c r="B9466" s="34"/>
    </row>
    <row r="9467" spans="2:2" x14ac:dyDescent="0.3">
      <c r="B9467" s="34"/>
    </row>
    <row r="9468" spans="2:2" x14ac:dyDescent="0.3">
      <c r="B9468" s="34"/>
    </row>
    <row r="9469" spans="2:2" x14ac:dyDescent="0.3">
      <c r="B9469" s="34"/>
    </row>
    <row r="9470" spans="2:2" x14ac:dyDescent="0.3">
      <c r="B9470" s="34"/>
    </row>
    <row r="9471" spans="2:2" x14ac:dyDescent="0.3">
      <c r="B9471" s="34"/>
    </row>
    <row r="9472" spans="2:2" x14ac:dyDescent="0.3">
      <c r="B9472" s="34"/>
    </row>
    <row r="9473" spans="2:2" x14ac:dyDescent="0.3">
      <c r="B9473" s="34"/>
    </row>
    <row r="9474" spans="2:2" x14ac:dyDescent="0.3">
      <c r="B9474" s="34"/>
    </row>
    <row r="9475" spans="2:2" x14ac:dyDescent="0.3">
      <c r="B9475" s="34"/>
    </row>
    <row r="9476" spans="2:2" x14ac:dyDescent="0.3">
      <c r="B9476" s="34"/>
    </row>
    <row r="9477" spans="2:2" x14ac:dyDescent="0.3">
      <c r="B9477" s="34"/>
    </row>
    <row r="9478" spans="2:2" x14ac:dyDescent="0.3">
      <c r="B9478" s="34"/>
    </row>
    <row r="9479" spans="2:2" x14ac:dyDescent="0.3">
      <c r="B9479" s="34"/>
    </row>
    <row r="9480" spans="2:2" x14ac:dyDescent="0.3">
      <c r="B9480" s="34"/>
    </row>
    <row r="9481" spans="2:2" x14ac:dyDescent="0.3">
      <c r="B9481" s="34"/>
    </row>
    <row r="9482" spans="2:2" x14ac:dyDescent="0.3">
      <c r="B9482" s="34"/>
    </row>
    <row r="9483" spans="2:2" x14ac:dyDescent="0.3">
      <c r="B9483" s="34"/>
    </row>
    <row r="9484" spans="2:2" x14ac:dyDescent="0.3">
      <c r="B9484" s="34"/>
    </row>
    <row r="9485" spans="2:2" x14ac:dyDescent="0.3">
      <c r="B9485" s="34"/>
    </row>
    <row r="9486" spans="2:2" x14ac:dyDescent="0.3">
      <c r="B9486" s="34"/>
    </row>
    <row r="9487" spans="2:2" x14ac:dyDescent="0.3">
      <c r="B9487" s="34"/>
    </row>
    <row r="9488" spans="2:2" x14ac:dyDescent="0.3">
      <c r="B9488" s="34"/>
    </row>
    <row r="9489" spans="2:2" x14ac:dyDescent="0.3">
      <c r="B9489" s="34"/>
    </row>
    <row r="9490" spans="2:2" x14ac:dyDescent="0.3">
      <c r="B9490" s="34"/>
    </row>
    <row r="9491" spans="2:2" x14ac:dyDescent="0.3">
      <c r="B9491" s="34"/>
    </row>
    <row r="9492" spans="2:2" x14ac:dyDescent="0.3">
      <c r="B9492" s="34"/>
    </row>
    <row r="9493" spans="2:2" x14ac:dyDescent="0.3">
      <c r="B9493" s="34"/>
    </row>
    <row r="9494" spans="2:2" x14ac:dyDescent="0.3">
      <c r="B9494" s="34"/>
    </row>
    <row r="9495" spans="2:2" x14ac:dyDescent="0.3">
      <c r="B9495" s="34"/>
    </row>
    <row r="9496" spans="2:2" x14ac:dyDescent="0.3">
      <c r="B9496" s="34"/>
    </row>
    <row r="9497" spans="2:2" x14ac:dyDescent="0.3">
      <c r="B9497" s="34"/>
    </row>
    <row r="9498" spans="2:2" x14ac:dyDescent="0.3">
      <c r="B9498" s="34"/>
    </row>
    <row r="9499" spans="2:2" x14ac:dyDescent="0.3">
      <c r="B9499" s="34"/>
    </row>
    <row r="9500" spans="2:2" x14ac:dyDescent="0.3">
      <c r="B9500" s="34"/>
    </row>
    <row r="9501" spans="2:2" x14ac:dyDescent="0.3">
      <c r="B9501" s="34"/>
    </row>
    <row r="9502" spans="2:2" x14ac:dyDescent="0.3">
      <c r="B9502" s="34"/>
    </row>
    <row r="9503" spans="2:2" x14ac:dyDescent="0.3">
      <c r="B9503" s="34"/>
    </row>
    <row r="9504" spans="2:2" x14ac:dyDescent="0.3">
      <c r="B9504" s="34"/>
    </row>
    <row r="9505" spans="2:2" x14ac:dyDescent="0.3">
      <c r="B9505" s="34"/>
    </row>
    <row r="9506" spans="2:2" x14ac:dyDescent="0.3">
      <c r="B9506" s="34"/>
    </row>
    <row r="9507" spans="2:2" x14ac:dyDescent="0.3">
      <c r="B9507" s="34"/>
    </row>
    <row r="9508" spans="2:2" x14ac:dyDescent="0.3">
      <c r="B9508" s="34"/>
    </row>
    <row r="9509" spans="2:2" x14ac:dyDescent="0.3">
      <c r="B9509" s="34"/>
    </row>
    <row r="9510" spans="2:2" x14ac:dyDescent="0.3">
      <c r="B9510" s="34"/>
    </row>
    <row r="9511" spans="2:2" x14ac:dyDescent="0.3">
      <c r="B9511" s="34"/>
    </row>
    <row r="9512" spans="2:2" x14ac:dyDescent="0.3">
      <c r="B9512" s="34"/>
    </row>
    <row r="9513" spans="2:2" x14ac:dyDescent="0.3">
      <c r="B9513" s="34"/>
    </row>
    <row r="9514" spans="2:2" x14ac:dyDescent="0.3">
      <c r="B9514" s="34"/>
    </row>
    <row r="9515" spans="2:2" x14ac:dyDescent="0.3">
      <c r="B9515" s="34"/>
    </row>
    <row r="9516" spans="2:2" x14ac:dyDescent="0.3">
      <c r="B9516" s="34"/>
    </row>
    <row r="9517" spans="2:2" x14ac:dyDescent="0.3">
      <c r="B9517" s="34"/>
    </row>
    <row r="9518" spans="2:2" x14ac:dyDescent="0.3">
      <c r="B9518" s="34"/>
    </row>
    <row r="9519" spans="2:2" x14ac:dyDescent="0.3">
      <c r="B9519" s="34"/>
    </row>
    <row r="9520" spans="2:2" x14ac:dyDescent="0.3">
      <c r="B9520" s="34"/>
    </row>
    <row r="9521" spans="2:2" x14ac:dyDescent="0.3">
      <c r="B9521" s="34"/>
    </row>
    <row r="9522" spans="2:2" x14ac:dyDescent="0.3">
      <c r="B9522" s="34"/>
    </row>
    <row r="9523" spans="2:2" x14ac:dyDescent="0.3">
      <c r="B9523" s="34"/>
    </row>
    <row r="9524" spans="2:2" x14ac:dyDescent="0.3">
      <c r="B9524" s="34"/>
    </row>
    <row r="9525" spans="2:2" x14ac:dyDescent="0.3">
      <c r="B9525" s="34"/>
    </row>
    <row r="9526" spans="2:2" x14ac:dyDescent="0.3">
      <c r="B9526" s="34"/>
    </row>
    <row r="9527" spans="2:2" x14ac:dyDescent="0.3">
      <c r="B9527" s="34"/>
    </row>
    <row r="9528" spans="2:2" x14ac:dyDescent="0.3">
      <c r="B9528" s="34"/>
    </row>
    <row r="9529" spans="2:2" x14ac:dyDescent="0.3">
      <c r="B9529" s="34"/>
    </row>
    <row r="9530" spans="2:2" x14ac:dyDescent="0.3">
      <c r="B9530" s="34"/>
    </row>
    <row r="9531" spans="2:2" x14ac:dyDescent="0.3">
      <c r="B9531" s="34"/>
    </row>
    <row r="9532" spans="2:2" x14ac:dyDescent="0.3">
      <c r="B9532" s="34"/>
    </row>
    <row r="9533" spans="2:2" x14ac:dyDescent="0.3">
      <c r="B9533" s="34"/>
    </row>
    <row r="9534" spans="2:2" x14ac:dyDescent="0.3">
      <c r="B9534" s="34"/>
    </row>
    <row r="9535" spans="2:2" x14ac:dyDescent="0.3">
      <c r="B9535" s="34"/>
    </row>
    <row r="9536" spans="2:2" x14ac:dyDescent="0.3">
      <c r="B9536" s="34"/>
    </row>
    <row r="9537" spans="2:2" x14ac:dyDescent="0.3">
      <c r="B9537" s="34"/>
    </row>
    <row r="9538" spans="2:2" x14ac:dyDescent="0.3">
      <c r="B9538" s="34"/>
    </row>
    <row r="9539" spans="2:2" x14ac:dyDescent="0.3">
      <c r="B9539" s="34"/>
    </row>
    <row r="9540" spans="2:2" x14ac:dyDescent="0.3">
      <c r="B9540" s="34"/>
    </row>
    <row r="9541" spans="2:2" x14ac:dyDescent="0.3">
      <c r="B9541" s="34"/>
    </row>
    <row r="9542" spans="2:2" x14ac:dyDescent="0.3">
      <c r="B9542" s="34"/>
    </row>
    <row r="9543" spans="2:2" x14ac:dyDescent="0.3">
      <c r="B9543" s="34"/>
    </row>
    <row r="9544" spans="2:2" x14ac:dyDescent="0.3">
      <c r="B9544" s="34"/>
    </row>
    <row r="9545" spans="2:2" x14ac:dyDescent="0.3">
      <c r="B9545" s="34"/>
    </row>
    <row r="9546" spans="2:2" x14ac:dyDescent="0.3">
      <c r="B9546" s="34"/>
    </row>
    <row r="9547" spans="2:2" x14ac:dyDescent="0.3">
      <c r="B9547" s="34"/>
    </row>
    <row r="9548" spans="2:2" x14ac:dyDescent="0.3">
      <c r="B9548" s="34"/>
    </row>
    <row r="9549" spans="2:2" x14ac:dyDescent="0.3">
      <c r="B9549" s="34"/>
    </row>
    <row r="9550" spans="2:2" x14ac:dyDescent="0.3">
      <c r="B9550" s="34"/>
    </row>
    <row r="9551" spans="2:2" x14ac:dyDescent="0.3">
      <c r="B9551" s="34"/>
    </row>
    <row r="9552" spans="2:2" x14ac:dyDescent="0.3">
      <c r="B9552" s="34"/>
    </row>
    <row r="9553" spans="2:2" x14ac:dyDescent="0.3">
      <c r="B9553" s="34"/>
    </row>
    <row r="9554" spans="2:2" x14ac:dyDescent="0.3">
      <c r="B9554" s="34"/>
    </row>
    <row r="9555" spans="2:2" x14ac:dyDescent="0.3">
      <c r="B9555" s="34"/>
    </row>
    <row r="9556" spans="2:2" x14ac:dyDescent="0.3">
      <c r="B9556" s="34"/>
    </row>
    <row r="9557" spans="2:2" x14ac:dyDescent="0.3">
      <c r="B9557" s="34"/>
    </row>
    <row r="9558" spans="2:2" x14ac:dyDescent="0.3">
      <c r="B9558" s="34"/>
    </row>
    <row r="9559" spans="2:2" x14ac:dyDescent="0.3">
      <c r="B9559" s="34"/>
    </row>
    <row r="9560" spans="2:2" x14ac:dyDescent="0.3">
      <c r="B9560" s="34"/>
    </row>
    <row r="9561" spans="2:2" x14ac:dyDescent="0.3">
      <c r="B9561" s="34"/>
    </row>
    <row r="9562" spans="2:2" x14ac:dyDescent="0.3">
      <c r="B9562" s="34"/>
    </row>
    <row r="9563" spans="2:2" x14ac:dyDescent="0.3">
      <c r="B9563" s="34"/>
    </row>
    <row r="9564" spans="2:2" x14ac:dyDescent="0.3">
      <c r="B9564" s="34"/>
    </row>
    <row r="9565" spans="2:2" x14ac:dyDescent="0.3">
      <c r="B9565" s="34"/>
    </row>
    <row r="9566" spans="2:2" x14ac:dyDescent="0.3">
      <c r="B9566" s="34"/>
    </row>
    <row r="9567" spans="2:2" x14ac:dyDescent="0.3">
      <c r="B9567" s="34"/>
    </row>
    <row r="9568" spans="2:2" x14ac:dyDescent="0.3">
      <c r="B9568" s="34"/>
    </row>
    <row r="9569" spans="2:2" x14ac:dyDescent="0.3">
      <c r="B9569" s="34"/>
    </row>
    <row r="9570" spans="2:2" x14ac:dyDescent="0.3">
      <c r="B9570" s="34"/>
    </row>
    <row r="9571" spans="2:2" x14ac:dyDescent="0.3">
      <c r="B9571" s="34"/>
    </row>
    <row r="9572" spans="2:2" x14ac:dyDescent="0.3">
      <c r="B9572" s="34"/>
    </row>
    <row r="9573" spans="2:2" x14ac:dyDescent="0.3">
      <c r="B9573" s="34"/>
    </row>
    <row r="9574" spans="2:2" x14ac:dyDescent="0.3">
      <c r="B9574" s="34"/>
    </row>
    <row r="9575" spans="2:2" x14ac:dyDescent="0.3">
      <c r="B9575" s="34"/>
    </row>
    <row r="9576" spans="2:2" x14ac:dyDescent="0.3">
      <c r="B9576" s="34"/>
    </row>
    <row r="9577" spans="2:2" x14ac:dyDescent="0.3">
      <c r="B9577" s="34"/>
    </row>
    <row r="9578" spans="2:2" x14ac:dyDescent="0.3">
      <c r="B9578" s="34"/>
    </row>
    <row r="9579" spans="2:2" x14ac:dyDescent="0.3">
      <c r="B9579" s="34"/>
    </row>
    <row r="9580" spans="2:2" x14ac:dyDescent="0.3">
      <c r="B9580" s="34"/>
    </row>
    <row r="9581" spans="2:2" x14ac:dyDescent="0.3">
      <c r="B9581" s="34"/>
    </row>
    <row r="9582" spans="2:2" x14ac:dyDescent="0.3">
      <c r="B9582" s="34"/>
    </row>
    <row r="9583" spans="2:2" x14ac:dyDescent="0.3">
      <c r="B9583" s="34"/>
    </row>
    <row r="9584" spans="2:2" x14ac:dyDescent="0.3">
      <c r="B9584" s="34"/>
    </row>
    <row r="9585" spans="2:2" x14ac:dyDescent="0.3">
      <c r="B9585" s="34"/>
    </row>
    <row r="9586" spans="2:2" x14ac:dyDescent="0.3">
      <c r="B9586" s="34"/>
    </row>
    <row r="9587" spans="2:2" x14ac:dyDescent="0.3">
      <c r="B9587" s="34"/>
    </row>
    <row r="9588" spans="2:2" x14ac:dyDescent="0.3">
      <c r="B9588" s="34"/>
    </row>
    <row r="9589" spans="2:2" x14ac:dyDescent="0.3">
      <c r="B9589" s="34"/>
    </row>
    <row r="9590" spans="2:2" x14ac:dyDescent="0.3">
      <c r="B9590" s="34"/>
    </row>
    <row r="9591" spans="2:2" x14ac:dyDescent="0.3">
      <c r="B9591" s="34"/>
    </row>
    <row r="9592" spans="2:2" x14ac:dyDescent="0.3">
      <c r="B9592" s="34"/>
    </row>
    <row r="9593" spans="2:2" x14ac:dyDescent="0.3">
      <c r="B9593" s="34"/>
    </row>
    <row r="9594" spans="2:2" x14ac:dyDescent="0.3">
      <c r="B9594" s="34"/>
    </row>
    <row r="9595" spans="2:2" x14ac:dyDescent="0.3">
      <c r="B9595" s="34"/>
    </row>
    <row r="9596" spans="2:2" x14ac:dyDescent="0.3">
      <c r="B9596" s="34"/>
    </row>
    <row r="9597" spans="2:2" x14ac:dyDescent="0.3">
      <c r="B9597" s="34"/>
    </row>
    <row r="9598" spans="2:2" x14ac:dyDescent="0.3">
      <c r="B9598" s="34"/>
    </row>
    <row r="9599" spans="2:2" x14ac:dyDescent="0.3">
      <c r="B9599" s="34"/>
    </row>
    <row r="9600" spans="2:2" x14ac:dyDescent="0.3">
      <c r="B9600" s="34"/>
    </row>
    <row r="9601" spans="2:2" x14ac:dyDescent="0.3">
      <c r="B9601" s="34"/>
    </row>
    <row r="9602" spans="2:2" x14ac:dyDescent="0.3">
      <c r="B9602" s="34"/>
    </row>
    <row r="9603" spans="2:2" x14ac:dyDescent="0.3">
      <c r="B9603" s="34"/>
    </row>
    <row r="9604" spans="2:2" x14ac:dyDescent="0.3">
      <c r="B9604" s="34"/>
    </row>
    <row r="9605" spans="2:2" x14ac:dyDescent="0.3">
      <c r="B9605" s="34"/>
    </row>
    <row r="9606" spans="2:2" x14ac:dyDescent="0.3">
      <c r="B9606" s="34"/>
    </row>
    <row r="9607" spans="2:2" x14ac:dyDescent="0.3">
      <c r="B9607" s="34"/>
    </row>
    <row r="9608" spans="2:2" x14ac:dyDescent="0.3">
      <c r="B9608" s="34"/>
    </row>
    <row r="9609" spans="2:2" x14ac:dyDescent="0.3">
      <c r="B9609" s="34"/>
    </row>
    <row r="9610" spans="2:2" x14ac:dyDescent="0.3">
      <c r="B9610" s="34"/>
    </row>
    <row r="9611" spans="2:2" x14ac:dyDescent="0.3">
      <c r="B9611" s="34"/>
    </row>
    <row r="9612" spans="2:2" x14ac:dyDescent="0.3">
      <c r="B9612" s="34"/>
    </row>
    <row r="9613" spans="2:2" x14ac:dyDescent="0.3">
      <c r="B9613" s="34"/>
    </row>
    <row r="9614" spans="2:2" x14ac:dyDescent="0.3">
      <c r="B9614" s="34"/>
    </row>
    <row r="9615" spans="2:2" x14ac:dyDescent="0.3">
      <c r="B9615" s="34"/>
    </row>
    <row r="9616" spans="2:2" x14ac:dyDescent="0.3">
      <c r="B9616" s="34"/>
    </row>
    <row r="9617" spans="2:2" x14ac:dyDescent="0.3">
      <c r="B9617" s="34"/>
    </row>
    <row r="9618" spans="2:2" x14ac:dyDescent="0.3">
      <c r="B9618" s="34"/>
    </row>
    <row r="9619" spans="2:2" x14ac:dyDescent="0.3">
      <c r="B9619" s="34"/>
    </row>
    <row r="9620" spans="2:2" x14ac:dyDescent="0.3">
      <c r="B9620" s="34"/>
    </row>
    <row r="9621" spans="2:2" x14ac:dyDescent="0.3">
      <c r="B9621" s="34"/>
    </row>
    <row r="9622" spans="2:2" x14ac:dyDescent="0.3">
      <c r="B9622" s="34"/>
    </row>
    <row r="9623" spans="2:2" x14ac:dyDescent="0.3">
      <c r="B9623" s="34"/>
    </row>
    <row r="9624" spans="2:2" x14ac:dyDescent="0.3">
      <c r="B9624" s="34"/>
    </row>
    <row r="9625" spans="2:2" x14ac:dyDescent="0.3">
      <c r="B9625" s="34"/>
    </row>
    <row r="9626" spans="2:2" x14ac:dyDescent="0.3">
      <c r="B9626" s="34"/>
    </row>
    <row r="9627" spans="2:2" x14ac:dyDescent="0.3">
      <c r="B9627" s="34"/>
    </row>
    <row r="9628" spans="2:2" x14ac:dyDescent="0.3">
      <c r="B9628" s="34"/>
    </row>
    <row r="9629" spans="2:2" x14ac:dyDescent="0.3">
      <c r="B9629" s="34"/>
    </row>
    <row r="9630" spans="2:2" x14ac:dyDescent="0.3">
      <c r="B9630" s="34"/>
    </row>
    <row r="9631" spans="2:2" x14ac:dyDescent="0.3">
      <c r="B9631" s="34"/>
    </row>
    <row r="9632" spans="2:2" x14ac:dyDescent="0.3">
      <c r="B9632" s="34"/>
    </row>
    <row r="9633" spans="2:2" x14ac:dyDescent="0.3">
      <c r="B9633" s="34"/>
    </row>
    <row r="9634" spans="2:2" x14ac:dyDescent="0.3">
      <c r="B9634" s="34"/>
    </row>
    <row r="9635" spans="2:2" x14ac:dyDescent="0.3">
      <c r="B9635" s="34"/>
    </row>
    <row r="9636" spans="2:2" x14ac:dyDescent="0.3">
      <c r="B9636" s="34"/>
    </row>
    <row r="9637" spans="2:2" x14ac:dyDescent="0.3">
      <c r="B9637" s="34"/>
    </row>
    <row r="9638" spans="2:2" x14ac:dyDescent="0.3">
      <c r="B9638" s="34"/>
    </row>
    <row r="9639" spans="2:2" x14ac:dyDescent="0.3">
      <c r="B9639" s="34"/>
    </row>
    <row r="9640" spans="2:2" x14ac:dyDescent="0.3">
      <c r="B9640" s="34"/>
    </row>
    <row r="9641" spans="2:2" x14ac:dyDescent="0.3">
      <c r="B9641" s="34"/>
    </row>
    <row r="9642" spans="2:2" x14ac:dyDescent="0.3">
      <c r="B9642" s="34"/>
    </row>
    <row r="9643" spans="2:2" x14ac:dyDescent="0.3">
      <c r="B9643" s="34"/>
    </row>
    <row r="9644" spans="2:2" x14ac:dyDescent="0.3">
      <c r="B9644" s="34"/>
    </row>
    <row r="9645" spans="2:2" x14ac:dyDescent="0.3">
      <c r="B9645" s="34"/>
    </row>
    <row r="9646" spans="2:2" x14ac:dyDescent="0.3">
      <c r="B9646" s="34"/>
    </row>
    <row r="9647" spans="2:2" x14ac:dyDescent="0.3">
      <c r="B9647" s="34"/>
    </row>
    <row r="9648" spans="2:2" x14ac:dyDescent="0.3">
      <c r="B9648" s="34"/>
    </row>
    <row r="9649" spans="2:2" x14ac:dyDescent="0.3">
      <c r="B9649" s="34"/>
    </row>
    <row r="9650" spans="2:2" x14ac:dyDescent="0.3">
      <c r="B9650" s="34"/>
    </row>
    <row r="9651" spans="2:2" x14ac:dyDescent="0.3">
      <c r="B9651" s="34"/>
    </row>
    <row r="9652" spans="2:2" x14ac:dyDescent="0.3">
      <c r="B9652" s="34"/>
    </row>
    <row r="9653" spans="2:2" x14ac:dyDescent="0.3">
      <c r="B9653" s="34"/>
    </row>
    <row r="9654" spans="2:2" x14ac:dyDescent="0.3">
      <c r="B9654" s="34"/>
    </row>
    <row r="9655" spans="2:2" x14ac:dyDescent="0.3">
      <c r="B9655" s="34"/>
    </row>
    <row r="9656" spans="2:2" x14ac:dyDescent="0.3">
      <c r="B9656" s="34"/>
    </row>
    <row r="9657" spans="2:2" x14ac:dyDescent="0.3">
      <c r="B9657" s="34"/>
    </row>
    <row r="9658" spans="2:2" x14ac:dyDescent="0.3">
      <c r="B9658" s="34"/>
    </row>
    <row r="9659" spans="2:2" x14ac:dyDescent="0.3">
      <c r="B9659" s="34"/>
    </row>
    <row r="9660" spans="2:2" x14ac:dyDescent="0.3">
      <c r="B9660" s="34"/>
    </row>
    <row r="9661" spans="2:2" x14ac:dyDescent="0.3">
      <c r="B9661" s="34"/>
    </row>
    <row r="9662" spans="2:2" x14ac:dyDescent="0.3">
      <c r="B9662" s="34"/>
    </row>
    <row r="9663" spans="2:2" x14ac:dyDescent="0.3">
      <c r="B9663" s="34"/>
    </row>
    <row r="9664" spans="2:2" x14ac:dyDescent="0.3">
      <c r="B9664" s="34"/>
    </row>
    <row r="9665" spans="2:2" x14ac:dyDescent="0.3">
      <c r="B9665" s="34"/>
    </row>
    <row r="9666" spans="2:2" x14ac:dyDescent="0.3">
      <c r="B9666" s="34"/>
    </row>
    <row r="9667" spans="2:2" x14ac:dyDescent="0.3">
      <c r="B9667" s="34"/>
    </row>
    <row r="9668" spans="2:2" x14ac:dyDescent="0.3">
      <c r="B9668" s="34"/>
    </row>
    <row r="9669" spans="2:2" x14ac:dyDescent="0.3">
      <c r="B9669" s="34"/>
    </row>
    <row r="9670" spans="2:2" x14ac:dyDescent="0.3">
      <c r="B9670" s="34"/>
    </row>
    <row r="9671" spans="2:2" x14ac:dyDescent="0.3">
      <c r="B9671" s="34"/>
    </row>
    <row r="9672" spans="2:2" x14ac:dyDescent="0.3">
      <c r="B9672" s="34"/>
    </row>
    <row r="9673" spans="2:2" x14ac:dyDescent="0.3">
      <c r="B9673" s="34"/>
    </row>
    <row r="9674" spans="2:2" x14ac:dyDescent="0.3">
      <c r="B9674" s="34"/>
    </row>
    <row r="9675" spans="2:2" x14ac:dyDescent="0.3">
      <c r="B9675" s="34"/>
    </row>
    <row r="9676" spans="2:2" x14ac:dyDescent="0.3">
      <c r="B9676" s="34"/>
    </row>
    <row r="9677" spans="2:2" x14ac:dyDescent="0.3">
      <c r="B9677" s="34"/>
    </row>
    <row r="9678" spans="2:2" x14ac:dyDescent="0.3">
      <c r="B9678" s="34"/>
    </row>
    <row r="9679" spans="2:2" x14ac:dyDescent="0.3">
      <c r="B9679" s="34"/>
    </row>
    <row r="9680" spans="2:2" x14ac:dyDescent="0.3">
      <c r="B9680" s="34"/>
    </row>
    <row r="9681" spans="2:2" x14ac:dyDescent="0.3">
      <c r="B9681" s="34"/>
    </row>
    <row r="9682" spans="2:2" x14ac:dyDescent="0.3">
      <c r="B9682" s="34"/>
    </row>
    <row r="9683" spans="2:2" x14ac:dyDescent="0.3">
      <c r="B9683" s="34"/>
    </row>
    <row r="9684" spans="2:2" x14ac:dyDescent="0.3">
      <c r="B9684" s="34"/>
    </row>
    <row r="9685" spans="2:2" x14ac:dyDescent="0.3">
      <c r="B9685" s="34"/>
    </row>
    <row r="9686" spans="2:2" x14ac:dyDescent="0.3">
      <c r="B9686" s="34"/>
    </row>
    <row r="9687" spans="2:2" x14ac:dyDescent="0.3">
      <c r="B9687" s="34"/>
    </row>
    <row r="9688" spans="2:2" x14ac:dyDescent="0.3">
      <c r="B9688" s="34"/>
    </row>
    <row r="9689" spans="2:2" x14ac:dyDescent="0.3">
      <c r="B9689" s="34"/>
    </row>
    <row r="9690" spans="2:2" x14ac:dyDescent="0.3">
      <c r="B9690" s="34"/>
    </row>
    <row r="9691" spans="2:2" x14ac:dyDescent="0.3">
      <c r="B9691" s="34"/>
    </row>
    <row r="9692" spans="2:2" x14ac:dyDescent="0.3">
      <c r="B9692" s="34"/>
    </row>
    <row r="9693" spans="2:2" x14ac:dyDescent="0.3">
      <c r="B9693" s="34"/>
    </row>
    <row r="9694" spans="2:2" x14ac:dyDescent="0.3">
      <c r="B9694" s="34"/>
    </row>
    <row r="9695" spans="2:2" x14ac:dyDescent="0.3">
      <c r="B9695" s="34"/>
    </row>
    <row r="9696" spans="2:2" x14ac:dyDescent="0.3">
      <c r="B9696" s="34"/>
    </row>
    <row r="9697" spans="2:2" x14ac:dyDescent="0.3">
      <c r="B9697" s="34"/>
    </row>
    <row r="9698" spans="2:2" x14ac:dyDescent="0.3">
      <c r="B9698" s="34"/>
    </row>
    <row r="9699" spans="2:2" x14ac:dyDescent="0.3">
      <c r="B9699" s="34"/>
    </row>
    <row r="9700" spans="2:2" x14ac:dyDescent="0.3">
      <c r="B9700" s="34"/>
    </row>
    <row r="9701" spans="2:2" x14ac:dyDescent="0.3">
      <c r="B9701" s="34"/>
    </row>
    <row r="9702" spans="2:2" x14ac:dyDescent="0.3">
      <c r="B9702" s="34"/>
    </row>
    <row r="9703" spans="2:2" x14ac:dyDescent="0.3">
      <c r="B9703" s="34"/>
    </row>
    <row r="9704" spans="2:2" x14ac:dyDescent="0.3">
      <c r="B9704" s="34"/>
    </row>
    <row r="9705" spans="2:2" x14ac:dyDescent="0.3">
      <c r="B9705" s="34"/>
    </row>
    <row r="9706" spans="2:2" x14ac:dyDescent="0.3">
      <c r="B9706" s="34"/>
    </row>
    <row r="9707" spans="2:2" x14ac:dyDescent="0.3">
      <c r="B9707" s="34"/>
    </row>
    <row r="9708" spans="2:2" x14ac:dyDescent="0.3">
      <c r="B9708" s="34"/>
    </row>
    <row r="9709" spans="2:2" x14ac:dyDescent="0.3">
      <c r="B9709" s="34"/>
    </row>
    <row r="9710" spans="2:2" x14ac:dyDescent="0.3">
      <c r="B9710" s="34"/>
    </row>
    <row r="9711" spans="2:2" x14ac:dyDescent="0.3">
      <c r="B9711" s="34"/>
    </row>
    <row r="9712" spans="2:2" x14ac:dyDescent="0.3">
      <c r="B9712" s="34"/>
    </row>
    <row r="9713" spans="2:2" x14ac:dyDescent="0.3">
      <c r="B9713" s="34"/>
    </row>
    <row r="9714" spans="2:2" x14ac:dyDescent="0.3">
      <c r="B9714" s="34"/>
    </row>
    <row r="9715" spans="2:2" x14ac:dyDescent="0.3">
      <c r="B9715" s="34"/>
    </row>
    <row r="9716" spans="2:2" x14ac:dyDescent="0.3">
      <c r="B9716" s="34"/>
    </row>
    <row r="9717" spans="2:2" x14ac:dyDescent="0.3">
      <c r="B9717" s="34"/>
    </row>
    <row r="9718" spans="2:2" x14ac:dyDescent="0.3">
      <c r="B9718" s="34"/>
    </row>
    <row r="9719" spans="2:2" x14ac:dyDescent="0.3">
      <c r="B9719" s="34"/>
    </row>
    <row r="9720" spans="2:2" x14ac:dyDescent="0.3">
      <c r="B9720" s="34"/>
    </row>
    <row r="9721" spans="2:2" x14ac:dyDescent="0.3">
      <c r="B9721" s="34"/>
    </row>
    <row r="9722" spans="2:2" x14ac:dyDescent="0.3">
      <c r="B9722" s="34"/>
    </row>
    <row r="9723" spans="2:2" x14ac:dyDescent="0.3">
      <c r="B9723" s="34"/>
    </row>
    <row r="9724" spans="2:2" x14ac:dyDescent="0.3">
      <c r="B9724" s="34"/>
    </row>
    <row r="9725" spans="2:2" x14ac:dyDescent="0.3">
      <c r="B9725" s="34"/>
    </row>
    <row r="9726" spans="2:2" x14ac:dyDescent="0.3">
      <c r="B9726" s="34"/>
    </row>
    <row r="9727" spans="2:2" x14ac:dyDescent="0.3">
      <c r="B9727" s="34"/>
    </row>
    <row r="9728" spans="2:2" x14ac:dyDescent="0.3">
      <c r="B9728" s="34"/>
    </row>
    <row r="9729" spans="2:2" x14ac:dyDescent="0.3">
      <c r="B9729" s="34"/>
    </row>
    <row r="9730" spans="2:2" x14ac:dyDescent="0.3">
      <c r="B9730" s="34"/>
    </row>
    <row r="9731" spans="2:2" x14ac:dyDescent="0.3">
      <c r="B9731" s="34"/>
    </row>
    <row r="9732" spans="2:2" x14ac:dyDescent="0.3">
      <c r="B9732" s="34"/>
    </row>
    <row r="9733" spans="2:2" x14ac:dyDescent="0.3">
      <c r="B9733" s="34"/>
    </row>
    <row r="9734" spans="2:2" x14ac:dyDescent="0.3">
      <c r="B9734" s="34"/>
    </row>
    <row r="9735" spans="2:2" x14ac:dyDescent="0.3">
      <c r="B9735" s="34"/>
    </row>
    <row r="9736" spans="2:2" x14ac:dyDescent="0.3">
      <c r="B9736" s="34"/>
    </row>
    <row r="9737" spans="2:2" x14ac:dyDescent="0.3">
      <c r="B9737" s="34"/>
    </row>
    <row r="9738" spans="2:2" x14ac:dyDescent="0.3">
      <c r="B9738" s="34"/>
    </row>
    <row r="9739" spans="2:2" x14ac:dyDescent="0.3">
      <c r="B9739" s="34"/>
    </row>
    <row r="9740" spans="2:2" x14ac:dyDescent="0.3">
      <c r="B9740" s="34"/>
    </row>
    <row r="9741" spans="2:2" x14ac:dyDescent="0.3">
      <c r="B9741" s="34"/>
    </row>
    <row r="9742" spans="2:2" x14ac:dyDescent="0.3">
      <c r="B9742" s="34"/>
    </row>
    <row r="9743" spans="2:2" x14ac:dyDescent="0.3">
      <c r="B9743" s="34"/>
    </row>
    <row r="9744" spans="2:2" x14ac:dyDescent="0.3">
      <c r="B9744" s="34"/>
    </row>
    <row r="9745" spans="2:2" x14ac:dyDescent="0.3">
      <c r="B9745" s="34"/>
    </row>
    <row r="9746" spans="2:2" x14ac:dyDescent="0.3">
      <c r="B9746" s="34"/>
    </row>
    <row r="9747" spans="2:2" x14ac:dyDescent="0.3">
      <c r="B9747" s="34"/>
    </row>
    <row r="9748" spans="2:2" x14ac:dyDescent="0.3">
      <c r="B9748" s="34"/>
    </row>
    <row r="9749" spans="2:2" x14ac:dyDescent="0.3">
      <c r="B9749" s="34"/>
    </row>
    <row r="9750" spans="2:2" x14ac:dyDescent="0.3">
      <c r="B9750" s="34"/>
    </row>
    <row r="9751" spans="2:2" x14ac:dyDescent="0.3">
      <c r="B9751" s="34"/>
    </row>
    <row r="9752" spans="2:2" x14ac:dyDescent="0.3">
      <c r="B9752" s="34"/>
    </row>
    <row r="9753" spans="2:2" x14ac:dyDescent="0.3">
      <c r="B9753" s="34"/>
    </row>
    <row r="9754" spans="2:2" x14ac:dyDescent="0.3">
      <c r="B9754" s="34"/>
    </row>
    <row r="9755" spans="2:2" x14ac:dyDescent="0.3">
      <c r="B9755" s="34"/>
    </row>
    <row r="9756" spans="2:2" x14ac:dyDescent="0.3">
      <c r="B9756" s="34"/>
    </row>
    <row r="9757" spans="2:2" x14ac:dyDescent="0.3">
      <c r="B9757" s="34"/>
    </row>
    <row r="9758" spans="2:2" x14ac:dyDescent="0.3">
      <c r="B9758" s="34"/>
    </row>
    <row r="9759" spans="2:2" x14ac:dyDescent="0.3">
      <c r="B9759" s="34"/>
    </row>
    <row r="9760" spans="2:2" x14ac:dyDescent="0.3">
      <c r="B9760" s="34"/>
    </row>
    <row r="9761" spans="2:2" x14ac:dyDescent="0.3">
      <c r="B9761" s="34"/>
    </row>
    <row r="9762" spans="2:2" x14ac:dyDescent="0.3">
      <c r="B9762" s="34"/>
    </row>
    <row r="9763" spans="2:2" x14ac:dyDescent="0.3">
      <c r="B9763" s="34"/>
    </row>
    <row r="9764" spans="2:2" x14ac:dyDescent="0.3">
      <c r="B9764" s="34"/>
    </row>
    <row r="9765" spans="2:2" x14ac:dyDescent="0.3">
      <c r="B9765" s="34"/>
    </row>
    <row r="9766" spans="2:2" x14ac:dyDescent="0.3">
      <c r="B9766" s="34"/>
    </row>
    <row r="9767" spans="2:2" x14ac:dyDescent="0.3">
      <c r="B9767" s="34"/>
    </row>
    <row r="9768" spans="2:2" x14ac:dyDescent="0.3">
      <c r="B9768" s="34"/>
    </row>
    <row r="9769" spans="2:2" x14ac:dyDescent="0.3">
      <c r="B9769" s="34"/>
    </row>
    <row r="9770" spans="2:2" x14ac:dyDescent="0.3">
      <c r="B9770" s="34"/>
    </row>
    <row r="9771" spans="2:2" x14ac:dyDescent="0.3">
      <c r="B9771" s="34"/>
    </row>
    <row r="9772" spans="2:2" x14ac:dyDescent="0.3">
      <c r="B9772" s="34"/>
    </row>
    <row r="9773" spans="2:2" x14ac:dyDescent="0.3">
      <c r="B9773" s="34"/>
    </row>
    <row r="9774" spans="2:2" x14ac:dyDescent="0.3">
      <c r="B9774" s="34"/>
    </row>
    <row r="9775" spans="2:2" x14ac:dyDescent="0.3">
      <c r="B9775" s="34"/>
    </row>
    <row r="9776" spans="2:2" x14ac:dyDescent="0.3">
      <c r="B9776" s="34"/>
    </row>
    <row r="9777" spans="2:2" x14ac:dyDescent="0.3">
      <c r="B9777" s="34"/>
    </row>
    <row r="9778" spans="2:2" x14ac:dyDescent="0.3">
      <c r="B9778" s="34"/>
    </row>
    <row r="9779" spans="2:2" x14ac:dyDescent="0.3">
      <c r="B9779" s="34"/>
    </row>
    <row r="9780" spans="2:2" x14ac:dyDescent="0.3">
      <c r="B9780" s="34"/>
    </row>
    <row r="9781" spans="2:2" x14ac:dyDescent="0.3">
      <c r="B9781" s="34"/>
    </row>
    <row r="9782" spans="2:2" x14ac:dyDescent="0.3">
      <c r="B9782" s="34"/>
    </row>
    <row r="9783" spans="2:2" x14ac:dyDescent="0.3">
      <c r="B9783" s="34"/>
    </row>
    <row r="9784" spans="2:2" x14ac:dyDescent="0.3">
      <c r="B9784" s="34"/>
    </row>
    <row r="9785" spans="2:2" x14ac:dyDescent="0.3">
      <c r="B9785" s="34"/>
    </row>
    <row r="9786" spans="2:2" x14ac:dyDescent="0.3">
      <c r="B9786" s="34"/>
    </row>
    <row r="9787" spans="2:2" x14ac:dyDescent="0.3">
      <c r="B9787" s="34"/>
    </row>
    <row r="9788" spans="2:2" x14ac:dyDescent="0.3">
      <c r="B9788" s="34"/>
    </row>
    <row r="9789" spans="2:2" x14ac:dyDescent="0.3">
      <c r="B9789" s="34"/>
    </row>
    <row r="9790" spans="2:2" x14ac:dyDescent="0.3">
      <c r="B9790" s="34"/>
    </row>
    <row r="9791" spans="2:2" x14ac:dyDescent="0.3">
      <c r="B9791" s="34"/>
    </row>
    <row r="9792" spans="2:2" x14ac:dyDescent="0.3">
      <c r="B9792" s="34"/>
    </row>
    <row r="9793" spans="2:2" x14ac:dyDescent="0.3">
      <c r="B9793" s="34"/>
    </row>
    <row r="9794" spans="2:2" x14ac:dyDescent="0.3">
      <c r="B9794" s="34"/>
    </row>
    <row r="9795" spans="2:2" x14ac:dyDescent="0.3">
      <c r="B9795" s="34"/>
    </row>
    <row r="9796" spans="2:2" x14ac:dyDescent="0.3">
      <c r="B9796" s="34"/>
    </row>
    <row r="9797" spans="2:2" x14ac:dyDescent="0.3">
      <c r="B9797" s="34"/>
    </row>
    <row r="9798" spans="2:2" x14ac:dyDescent="0.3">
      <c r="B9798" s="34"/>
    </row>
    <row r="9799" spans="2:2" x14ac:dyDescent="0.3">
      <c r="B9799" s="34"/>
    </row>
    <row r="9800" spans="2:2" x14ac:dyDescent="0.3">
      <c r="B9800" s="34"/>
    </row>
    <row r="9801" spans="2:2" x14ac:dyDescent="0.3">
      <c r="B9801" s="34"/>
    </row>
    <row r="9802" spans="2:2" x14ac:dyDescent="0.3">
      <c r="B9802" s="34"/>
    </row>
    <row r="9803" spans="2:2" x14ac:dyDescent="0.3">
      <c r="B9803" s="34"/>
    </row>
    <row r="9804" spans="2:2" x14ac:dyDescent="0.3">
      <c r="B9804" s="34"/>
    </row>
    <row r="9805" spans="2:2" x14ac:dyDescent="0.3">
      <c r="B9805" s="34"/>
    </row>
    <row r="9806" spans="2:2" x14ac:dyDescent="0.3">
      <c r="B9806" s="34"/>
    </row>
    <row r="9807" spans="2:2" x14ac:dyDescent="0.3">
      <c r="B9807" s="34"/>
    </row>
    <row r="9808" spans="2:2" x14ac:dyDescent="0.3">
      <c r="B9808" s="34"/>
    </row>
    <row r="9809" spans="2:2" x14ac:dyDescent="0.3">
      <c r="B9809" s="34"/>
    </row>
    <row r="9810" spans="2:2" x14ac:dyDescent="0.3">
      <c r="B9810" s="34"/>
    </row>
    <row r="9811" spans="2:2" x14ac:dyDescent="0.3">
      <c r="B9811" s="34"/>
    </row>
    <row r="9812" spans="2:2" x14ac:dyDescent="0.3">
      <c r="B9812" s="34"/>
    </row>
    <row r="9813" spans="2:2" x14ac:dyDescent="0.3">
      <c r="B9813" s="34"/>
    </row>
    <row r="9814" spans="2:2" x14ac:dyDescent="0.3">
      <c r="B9814" s="34"/>
    </row>
    <row r="9815" spans="2:2" x14ac:dyDescent="0.3">
      <c r="B9815" s="34"/>
    </row>
    <row r="9816" spans="2:2" x14ac:dyDescent="0.3">
      <c r="B9816" s="34"/>
    </row>
    <row r="9817" spans="2:2" x14ac:dyDescent="0.3">
      <c r="B9817" s="34"/>
    </row>
    <row r="9818" spans="2:2" x14ac:dyDescent="0.3">
      <c r="B9818" s="34"/>
    </row>
    <row r="9819" spans="2:2" x14ac:dyDescent="0.3">
      <c r="B9819" s="34"/>
    </row>
    <row r="9820" spans="2:2" x14ac:dyDescent="0.3">
      <c r="B9820" s="34"/>
    </row>
    <row r="9821" spans="2:2" x14ac:dyDescent="0.3">
      <c r="B9821" s="34"/>
    </row>
    <row r="9822" spans="2:2" x14ac:dyDescent="0.3">
      <c r="B9822" s="34"/>
    </row>
    <row r="9823" spans="2:2" x14ac:dyDescent="0.3">
      <c r="B9823" s="34"/>
    </row>
    <row r="9824" spans="2:2" x14ac:dyDescent="0.3">
      <c r="B9824" s="34"/>
    </row>
    <row r="9825" spans="2:2" x14ac:dyDescent="0.3">
      <c r="B9825" s="34"/>
    </row>
    <row r="9826" spans="2:2" x14ac:dyDescent="0.3">
      <c r="B9826" s="34"/>
    </row>
    <row r="9827" spans="2:2" x14ac:dyDescent="0.3">
      <c r="B9827" s="34"/>
    </row>
    <row r="9828" spans="2:2" x14ac:dyDescent="0.3">
      <c r="B9828" s="34"/>
    </row>
    <row r="9829" spans="2:2" x14ac:dyDescent="0.3">
      <c r="B9829" s="34"/>
    </row>
    <row r="9830" spans="2:2" x14ac:dyDescent="0.3">
      <c r="B9830" s="34"/>
    </row>
    <row r="9831" spans="2:2" x14ac:dyDescent="0.3">
      <c r="B9831" s="34"/>
    </row>
    <row r="9832" spans="2:2" x14ac:dyDescent="0.3">
      <c r="B9832" s="34"/>
    </row>
    <row r="9833" spans="2:2" x14ac:dyDescent="0.3">
      <c r="B9833" s="34"/>
    </row>
    <row r="9834" spans="2:2" x14ac:dyDescent="0.3">
      <c r="B9834" s="34"/>
    </row>
    <row r="9835" spans="2:2" x14ac:dyDescent="0.3">
      <c r="B9835" s="34"/>
    </row>
    <row r="9836" spans="2:2" x14ac:dyDescent="0.3">
      <c r="B9836" s="34"/>
    </row>
    <row r="9837" spans="2:2" x14ac:dyDescent="0.3">
      <c r="B9837" s="34"/>
    </row>
    <row r="9838" spans="2:2" x14ac:dyDescent="0.3">
      <c r="B9838" s="34"/>
    </row>
    <row r="9839" spans="2:2" x14ac:dyDescent="0.3">
      <c r="B9839" s="34"/>
    </row>
    <row r="9840" spans="2:2" x14ac:dyDescent="0.3">
      <c r="B9840" s="34"/>
    </row>
    <row r="9841" spans="2:2" x14ac:dyDescent="0.3">
      <c r="B9841" s="34"/>
    </row>
    <row r="9842" spans="2:2" x14ac:dyDescent="0.3">
      <c r="B9842" s="34"/>
    </row>
    <row r="9843" spans="2:2" x14ac:dyDescent="0.3">
      <c r="B9843" s="34"/>
    </row>
    <row r="9844" spans="2:2" x14ac:dyDescent="0.3">
      <c r="B9844" s="34"/>
    </row>
    <row r="9845" spans="2:2" x14ac:dyDescent="0.3">
      <c r="B9845" s="34"/>
    </row>
    <row r="9846" spans="2:2" x14ac:dyDescent="0.3">
      <c r="B9846" s="34"/>
    </row>
    <row r="9847" spans="2:2" x14ac:dyDescent="0.3">
      <c r="B9847" s="34"/>
    </row>
    <row r="9848" spans="2:2" x14ac:dyDescent="0.3">
      <c r="B9848" s="34"/>
    </row>
    <row r="9849" spans="2:2" x14ac:dyDescent="0.3">
      <c r="B9849" s="34"/>
    </row>
    <row r="9850" spans="2:2" x14ac:dyDescent="0.3">
      <c r="B9850" s="34"/>
    </row>
    <row r="9851" spans="2:2" x14ac:dyDescent="0.3">
      <c r="B9851" s="34"/>
    </row>
    <row r="9852" spans="2:2" x14ac:dyDescent="0.3">
      <c r="B9852" s="34"/>
    </row>
    <row r="9853" spans="2:2" x14ac:dyDescent="0.3">
      <c r="B9853" s="34"/>
    </row>
    <row r="9854" spans="2:2" x14ac:dyDescent="0.3">
      <c r="B9854" s="34"/>
    </row>
    <row r="9855" spans="2:2" x14ac:dyDescent="0.3">
      <c r="B9855" s="34"/>
    </row>
    <row r="9856" spans="2:2" x14ac:dyDescent="0.3">
      <c r="B9856" s="34"/>
    </row>
    <row r="9857" spans="2:2" x14ac:dyDescent="0.3">
      <c r="B9857" s="34"/>
    </row>
    <row r="9858" spans="2:2" x14ac:dyDescent="0.3">
      <c r="B9858" s="34"/>
    </row>
    <row r="9859" spans="2:2" x14ac:dyDescent="0.3">
      <c r="B9859" s="34"/>
    </row>
    <row r="9860" spans="2:2" x14ac:dyDescent="0.3">
      <c r="B9860" s="34"/>
    </row>
    <row r="9861" spans="2:2" x14ac:dyDescent="0.3">
      <c r="B9861" s="34"/>
    </row>
    <row r="9862" spans="2:2" x14ac:dyDescent="0.3">
      <c r="B9862" s="34"/>
    </row>
    <row r="9863" spans="2:2" x14ac:dyDescent="0.3">
      <c r="B9863" s="34"/>
    </row>
    <row r="9864" spans="2:2" x14ac:dyDescent="0.3">
      <c r="B9864" s="34"/>
    </row>
    <row r="9865" spans="2:2" x14ac:dyDescent="0.3">
      <c r="B9865" s="34"/>
    </row>
    <row r="9866" spans="2:2" x14ac:dyDescent="0.3">
      <c r="B9866" s="34"/>
    </row>
    <row r="9867" spans="2:2" x14ac:dyDescent="0.3">
      <c r="B9867" s="34"/>
    </row>
    <row r="9868" spans="2:2" x14ac:dyDescent="0.3">
      <c r="B9868" s="34"/>
    </row>
    <row r="9869" spans="2:2" x14ac:dyDescent="0.3">
      <c r="B9869" s="34"/>
    </row>
    <row r="9870" spans="2:2" x14ac:dyDescent="0.3">
      <c r="B9870" s="34"/>
    </row>
    <row r="9871" spans="2:2" x14ac:dyDescent="0.3">
      <c r="B9871" s="34"/>
    </row>
    <row r="9872" spans="2:2" x14ac:dyDescent="0.3">
      <c r="B9872" s="34"/>
    </row>
    <row r="9873" spans="2:2" x14ac:dyDescent="0.3">
      <c r="B9873" s="34"/>
    </row>
    <row r="9874" spans="2:2" x14ac:dyDescent="0.3">
      <c r="B9874" s="34"/>
    </row>
    <row r="9875" spans="2:2" x14ac:dyDescent="0.3">
      <c r="B9875" s="34"/>
    </row>
    <row r="9876" spans="2:2" x14ac:dyDescent="0.3">
      <c r="B9876" s="34"/>
    </row>
    <row r="9877" spans="2:2" x14ac:dyDescent="0.3">
      <c r="B9877" s="34"/>
    </row>
    <row r="9878" spans="2:2" x14ac:dyDescent="0.3">
      <c r="B9878" s="34"/>
    </row>
    <row r="9879" spans="2:2" x14ac:dyDescent="0.3">
      <c r="B9879" s="34"/>
    </row>
    <row r="9880" spans="2:2" x14ac:dyDescent="0.3">
      <c r="B9880" s="34"/>
    </row>
    <row r="9881" spans="2:2" x14ac:dyDescent="0.3">
      <c r="B9881" s="34"/>
    </row>
    <row r="9882" spans="2:2" x14ac:dyDescent="0.3">
      <c r="B9882" s="34"/>
    </row>
    <row r="9883" spans="2:2" x14ac:dyDescent="0.3">
      <c r="B9883" s="34"/>
    </row>
    <row r="9884" spans="2:2" x14ac:dyDescent="0.3">
      <c r="B9884" s="34"/>
    </row>
    <row r="9885" spans="2:2" x14ac:dyDescent="0.3">
      <c r="B9885" s="34"/>
    </row>
    <row r="9886" spans="2:2" x14ac:dyDescent="0.3">
      <c r="B9886" s="34"/>
    </row>
    <row r="9887" spans="2:2" x14ac:dyDescent="0.3">
      <c r="B9887" s="34"/>
    </row>
    <row r="9888" spans="2:2" x14ac:dyDescent="0.3">
      <c r="B9888" s="34"/>
    </row>
    <row r="9889" spans="2:2" x14ac:dyDescent="0.3">
      <c r="B9889" s="34"/>
    </row>
    <row r="9890" spans="2:2" x14ac:dyDescent="0.3">
      <c r="B9890" s="34"/>
    </row>
    <row r="9891" spans="2:2" x14ac:dyDescent="0.3">
      <c r="B9891" s="34"/>
    </row>
    <row r="9892" spans="2:2" x14ac:dyDescent="0.3">
      <c r="B9892" s="34"/>
    </row>
    <row r="9893" spans="2:2" x14ac:dyDescent="0.3">
      <c r="B9893" s="34"/>
    </row>
    <row r="9894" spans="2:2" x14ac:dyDescent="0.3">
      <c r="B9894" s="34"/>
    </row>
    <row r="9895" spans="2:2" x14ac:dyDescent="0.3">
      <c r="B9895" s="34"/>
    </row>
    <row r="9896" spans="2:2" x14ac:dyDescent="0.3">
      <c r="B9896" s="34"/>
    </row>
    <row r="9897" spans="2:2" x14ac:dyDescent="0.3">
      <c r="B9897" s="34"/>
    </row>
    <row r="9898" spans="2:2" x14ac:dyDescent="0.3">
      <c r="B9898" s="34"/>
    </row>
    <row r="9899" spans="2:2" x14ac:dyDescent="0.3">
      <c r="B9899" s="34"/>
    </row>
    <row r="9900" spans="2:2" x14ac:dyDescent="0.3">
      <c r="B9900" s="34"/>
    </row>
    <row r="9901" spans="2:2" x14ac:dyDescent="0.3">
      <c r="B9901" s="34"/>
    </row>
    <row r="9902" spans="2:2" x14ac:dyDescent="0.3">
      <c r="B9902" s="34"/>
    </row>
    <row r="9903" spans="2:2" x14ac:dyDescent="0.3">
      <c r="B9903" s="34"/>
    </row>
    <row r="9904" spans="2:2" x14ac:dyDescent="0.3">
      <c r="B9904" s="34"/>
    </row>
    <row r="9905" spans="2:2" x14ac:dyDescent="0.3">
      <c r="B9905" s="34"/>
    </row>
    <row r="9906" spans="2:2" x14ac:dyDescent="0.3">
      <c r="B9906" s="34"/>
    </row>
    <row r="9907" spans="2:2" x14ac:dyDescent="0.3">
      <c r="B9907" s="34"/>
    </row>
    <row r="9908" spans="2:2" x14ac:dyDescent="0.3">
      <c r="B9908" s="34"/>
    </row>
    <row r="9909" spans="2:2" x14ac:dyDescent="0.3">
      <c r="B9909" s="34"/>
    </row>
    <row r="9910" spans="2:2" x14ac:dyDescent="0.3">
      <c r="B9910" s="34"/>
    </row>
    <row r="9911" spans="2:2" x14ac:dyDescent="0.3">
      <c r="B9911" s="34"/>
    </row>
    <row r="9912" spans="2:2" x14ac:dyDescent="0.3">
      <c r="B9912" s="34"/>
    </row>
    <row r="9913" spans="2:2" x14ac:dyDescent="0.3">
      <c r="B9913" s="34"/>
    </row>
    <row r="9914" spans="2:2" x14ac:dyDescent="0.3">
      <c r="B9914" s="34"/>
    </row>
    <row r="9915" spans="2:2" x14ac:dyDescent="0.3">
      <c r="B9915" s="34"/>
    </row>
    <row r="9916" spans="2:2" x14ac:dyDescent="0.3">
      <c r="B9916" s="34"/>
    </row>
    <row r="9917" spans="2:2" x14ac:dyDescent="0.3">
      <c r="B9917" s="34"/>
    </row>
    <row r="9918" spans="2:2" x14ac:dyDescent="0.3">
      <c r="B9918" s="34"/>
    </row>
    <row r="9919" spans="2:2" x14ac:dyDescent="0.3">
      <c r="B9919" s="34"/>
    </row>
    <row r="9920" spans="2:2" x14ac:dyDescent="0.3">
      <c r="B9920" s="34"/>
    </row>
    <row r="9921" spans="2:2" x14ac:dyDescent="0.3">
      <c r="B9921" s="34"/>
    </row>
    <row r="9922" spans="2:2" x14ac:dyDescent="0.3">
      <c r="B9922" s="34"/>
    </row>
    <row r="9923" spans="2:2" x14ac:dyDescent="0.3">
      <c r="B9923" s="34"/>
    </row>
    <row r="9924" spans="2:2" x14ac:dyDescent="0.3">
      <c r="B9924" s="34"/>
    </row>
    <row r="9925" spans="2:2" x14ac:dyDescent="0.3">
      <c r="B9925" s="34"/>
    </row>
    <row r="9926" spans="2:2" x14ac:dyDescent="0.3">
      <c r="B9926" s="34"/>
    </row>
    <row r="9927" spans="2:2" x14ac:dyDescent="0.3">
      <c r="B9927" s="34"/>
    </row>
    <row r="9928" spans="2:2" x14ac:dyDescent="0.3">
      <c r="B9928" s="34"/>
    </row>
    <row r="9929" spans="2:2" x14ac:dyDescent="0.3">
      <c r="B9929" s="34"/>
    </row>
    <row r="9930" spans="2:2" x14ac:dyDescent="0.3">
      <c r="B9930" s="34"/>
    </row>
    <row r="9931" spans="2:2" x14ac:dyDescent="0.3">
      <c r="B9931" s="34"/>
    </row>
    <row r="9932" spans="2:2" x14ac:dyDescent="0.3">
      <c r="B9932" s="34"/>
    </row>
    <row r="9933" spans="2:2" x14ac:dyDescent="0.3">
      <c r="B9933" s="34"/>
    </row>
    <row r="9934" spans="2:2" x14ac:dyDescent="0.3">
      <c r="B9934" s="34"/>
    </row>
    <row r="9935" spans="2:2" x14ac:dyDescent="0.3">
      <c r="B9935" s="34"/>
    </row>
    <row r="9936" spans="2:2" x14ac:dyDescent="0.3">
      <c r="B9936" s="34"/>
    </row>
    <row r="9937" spans="2:2" x14ac:dyDescent="0.3">
      <c r="B9937" s="34"/>
    </row>
    <row r="9938" spans="2:2" x14ac:dyDescent="0.3">
      <c r="B9938" s="34"/>
    </row>
    <row r="9939" spans="2:2" x14ac:dyDescent="0.3">
      <c r="B9939" s="34"/>
    </row>
    <row r="9940" spans="2:2" x14ac:dyDescent="0.3">
      <c r="B9940" s="34"/>
    </row>
    <row r="9941" spans="2:2" x14ac:dyDescent="0.3">
      <c r="B9941" s="34"/>
    </row>
    <row r="9942" spans="2:2" x14ac:dyDescent="0.3">
      <c r="B9942" s="34"/>
    </row>
    <row r="9943" spans="2:2" x14ac:dyDescent="0.3">
      <c r="B9943" s="34"/>
    </row>
    <row r="9944" spans="2:2" x14ac:dyDescent="0.3">
      <c r="B9944" s="34"/>
    </row>
    <row r="9945" spans="2:2" x14ac:dyDescent="0.3">
      <c r="B9945" s="34"/>
    </row>
    <row r="9946" spans="2:2" x14ac:dyDescent="0.3">
      <c r="B9946" s="34"/>
    </row>
    <row r="9947" spans="2:2" x14ac:dyDescent="0.3">
      <c r="B9947" s="34"/>
    </row>
    <row r="9948" spans="2:2" x14ac:dyDescent="0.3">
      <c r="B9948" s="34"/>
    </row>
    <row r="9949" spans="2:2" x14ac:dyDescent="0.3">
      <c r="B9949" s="34"/>
    </row>
    <row r="9950" spans="2:2" x14ac:dyDescent="0.3">
      <c r="B9950" s="34"/>
    </row>
    <row r="9951" spans="2:2" x14ac:dyDescent="0.3">
      <c r="B9951" s="34"/>
    </row>
    <row r="9952" spans="2:2" x14ac:dyDescent="0.3">
      <c r="B9952" s="34"/>
    </row>
    <row r="9953" spans="2:2" x14ac:dyDescent="0.3">
      <c r="B9953" s="34"/>
    </row>
    <row r="9954" spans="2:2" x14ac:dyDescent="0.3">
      <c r="B9954" s="34"/>
    </row>
    <row r="9955" spans="2:2" x14ac:dyDescent="0.3">
      <c r="B9955" s="34"/>
    </row>
    <row r="9956" spans="2:2" x14ac:dyDescent="0.3">
      <c r="B9956" s="34"/>
    </row>
    <row r="9957" spans="2:2" x14ac:dyDescent="0.3">
      <c r="B9957" s="34"/>
    </row>
    <row r="9958" spans="2:2" x14ac:dyDescent="0.3">
      <c r="B9958" s="34"/>
    </row>
    <row r="9959" spans="2:2" x14ac:dyDescent="0.3">
      <c r="B9959" s="34"/>
    </row>
    <row r="9960" spans="2:2" x14ac:dyDescent="0.3">
      <c r="B9960" s="34"/>
    </row>
    <row r="9961" spans="2:2" x14ac:dyDescent="0.3">
      <c r="B9961" s="34"/>
    </row>
    <row r="9962" spans="2:2" x14ac:dyDescent="0.3">
      <c r="B9962" s="34"/>
    </row>
    <row r="9963" spans="2:2" x14ac:dyDescent="0.3">
      <c r="B9963" s="34"/>
    </row>
    <row r="9964" spans="2:2" x14ac:dyDescent="0.3">
      <c r="B9964" s="34"/>
    </row>
    <row r="9965" spans="2:2" x14ac:dyDescent="0.3">
      <c r="B9965" s="34"/>
    </row>
    <row r="9966" spans="2:2" x14ac:dyDescent="0.3">
      <c r="B9966" s="34"/>
    </row>
    <row r="9967" spans="2:2" x14ac:dyDescent="0.3">
      <c r="B9967" s="34"/>
    </row>
    <row r="9968" spans="2:2" x14ac:dyDescent="0.3">
      <c r="B9968" s="34"/>
    </row>
    <row r="9969" spans="2:2" x14ac:dyDescent="0.3">
      <c r="B9969" s="34"/>
    </row>
    <row r="9970" spans="2:2" x14ac:dyDescent="0.3">
      <c r="B9970" s="34"/>
    </row>
    <row r="9971" spans="2:2" x14ac:dyDescent="0.3">
      <c r="B9971" s="34"/>
    </row>
    <row r="9972" spans="2:2" x14ac:dyDescent="0.3">
      <c r="B9972" s="34"/>
    </row>
    <row r="9973" spans="2:2" x14ac:dyDescent="0.3">
      <c r="B9973" s="34"/>
    </row>
    <row r="9974" spans="2:2" x14ac:dyDescent="0.3">
      <c r="B9974" s="34"/>
    </row>
    <row r="9975" spans="2:2" x14ac:dyDescent="0.3">
      <c r="B9975" s="34"/>
    </row>
    <row r="9976" spans="2:2" x14ac:dyDescent="0.3">
      <c r="B9976" s="34"/>
    </row>
    <row r="9977" spans="2:2" x14ac:dyDescent="0.3">
      <c r="B9977" s="34"/>
    </row>
    <row r="9978" spans="2:2" x14ac:dyDescent="0.3">
      <c r="B9978" s="34"/>
    </row>
    <row r="9979" spans="2:2" x14ac:dyDescent="0.3">
      <c r="B9979" s="34"/>
    </row>
    <row r="9980" spans="2:2" x14ac:dyDescent="0.3">
      <c r="B9980" s="34"/>
    </row>
    <row r="9981" spans="2:2" x14ac:dyDescent="0.3">
      <c r="B9981" s="34"/>
    </row>
    <row r="9982" spans="2:2" x14ac:dyDescent="0.3">
      <c r="B9982" s="34"/>
    </row>
    <row r="9983" spans="2:2" x14ac:dyDescent="0.3">
      <c r="B9983" s="34"/>
    </row>
    <row r="9984" spans="2:2" x14ac:dyDescent="0.3">
      <c r="B9984" s="34"/>
    </row>
    <row r="9985" spans="2:2" x14ac:dyDescent="0.3">
      <c r="B9985" s="34"/>
    </row>
    <row r="9986" spans="2:2" x14ac:dyDescent="0.3">
      <c r="B9986" s="34"/>
    </row>
    <row r="9987" spans="2:2" x14ac:dyDescent="0.3">
      <c r="B9987" s="34"/>
    </row>
    <row r="9988" spans="2:2" x14ac:dyDescent="0.3">
      <c r="B9988" s="34"/>
    </row>
    <row r="9989" spans="2:2" x14ac:dyDescent="0.3">
      <c r="B9989" s="34"/>
    </row>
    <row r="9990" spans="2:2" x14ac:dyDescent="0.3">
      <c r="B9990" s="34"/>
    </row>
    <row r="9991" spans="2:2" x14ac:dyDescent="0.3">
      <c r="B9991" s="34"/>
    </row>
    <row r="9992" spans="2:2" x14ac:dyDescent="0.3">
      <c r="B9992" s="34"/>
    </row>
    <row r="9993" spans="2:2" x14ac:dyDescent="0.3">
      <c r="B9993" s="34"/>
    </row>
    <row r="9994" spans="2:2" x14ac:dyDescent="0.3">
      <c r="B9994" s="34"/>
    </row>
    <row r="9995" spans="2:2" x14ac:dyDescent="0.3">
      <c r="B9995" s="34"/>
    </row>
    <row r="9996" spans="2:2" x14ac:dyDescent="0.3">
      <c r="B9996" s="34"/>
    </row>
    <row r="9997" spans="2:2" x14ac:dyDescent="0.3">
      <c r="B9997" s="34"/>
    </row>
    <row r="9998" spans="2:2" x14ac:dyDescent="0.3">
      <c r="B9998" s="34"/>
    </row>
    <row r="9999" spans="2:2" x14ac:dyDescent="0.3">
      <c r="B9999" s="34"/>
    </row>
    <row r="10000" spans="2:2" x14ac:dyDescent="0.3">
      <c r="B10000" s="34"/>
    </row>
    <row r="10001" spans="2:2" x14ac:dyDescent="0.3">
      <c r="B10001" s="34"/>
    </row>
    <row r="10002" spans="2:2" x14ac:dyDescent="0.3">
      <c r="B10002" s="34"/>
    </row>
    <row r="10003" spans="2:2" x14ac:dyDescent="0.3">
      <c r="B10003" s="34"/>
    </row>
    <row r="10004" spans="2:2" x14ac:dyDescent="0.3">
      <c r="B10004" s="34"/>
    </row>
    <row r="10005" spans="2:2" x14ac:dyDescent="0.3">
      <c r="B10005" s="34"/>
    </row>
    <row r="10006" spans="2:2" x14ac:dyDescent="0.3">
      <c r="B10006" s="34"/>
    </row>
    <row r="10007" spans="2:2" x14ac:dyDescent="0.3">
      <c r="B10007" s="34"/>
    </row>
    <row r="10008" spans="2:2" x14ac:dyDescent="0.3">
      <c r="B10008" s="34"/>
    </row>
    <row r="10009" spans="2:2" x14ac:dyDescent="0.3">
      <c r="B10009" s="34"/>
    </row>
    <row r="10010" spans="2:2" x14ac:dyDescent="0.3">
      <c r="B10010" s="34"/>
    </row>
    <row r="10011" spans="2:2" x14ac:dyDescent="0.3">
      <c r="B10011" s="34"/>
    </row>
    <row r="10012" spans="2:2" x14ac:dyDescent="0.3">
      <c r="B10012" s="34"/>
    </row>
    <row r="10013" spans="2:2" x14ac:dyDescent="0.3">
      <c r="B10013" s="34"/>
    </row>
    <row r="10014" spans="2:2" x14ac:dyDescent="0.3">
      <c r="B10014" s="34"/>
    </row>
    <row r="10015" spans="2:2" x14ac:dyDescent="0.3">
      <c r="B10015" s="34"/>
    </row>
    <row r="10016" spans="2:2" x14ac:dyDescent="0.3">
      <c r="B10016" s="34"/>
    </row>
    <row r="10017" spans="2:2" x14ac:dyDescent="0.3">
      <c r="B10017" s="34"/>
    </row>
    <row r="10018" spans="2:2" x14ac:dyDescent="0.3">
      <c r="B10018" s="34"/>
    </row>
    <row r="10019" spans="2:2" x14ac:dyDescent="0.3">
      <c r="B10019" s="34"/>
    </row>
    <row r="10020" spans="2:2" x14ac:dyDescent="0.3">
      <c r="B10020" s="34"/>
    </row>
    <row r="10021" spans="2:2" x14ac:dyDescent="0.3">
      <c r="B10021" s="34"/>
    </row>
    <row r="10022" spans="2:2" x14ac:dyDescent="0.3">
      <c r="B10022" s="34"/>
    </row>
    <row r="10023" spans="2:2" x14ac:dyDescent="0.3">
      <c r="B10023" s="34"/>
    </row>
    <row r="10024" spans="2:2" x14ac:dyDescent="0.3">
      <c r="B10024" s="34"/>
    </row>
    <row r="10025" spans="2:2" x14ac:dyDescent="0.3">
      <c r="B10025" s="34"/>
    </row>
    <row r="10026" spans="2:2" x14ac:dyDescent="0.3">
      <c r="B10026" s="34"/>
    </row>
    <row r="10027" spans="2:2" x14ac:dyDescent="0.3">
      <c r="B10027" s="34"/>
    </row>
    <row r="10028" spans="2:2" x14ac:dyDescent="0.3">
      <c r="B10028" s="34"/>
    </row>
    <row r="10029" spans="2:2" x14ac:dyDescent="0.3">
      <c r="B10029" s="34"/>
    </row>
    <row r="10030" spans="2:2" x14ac:dyDescent="0.3">
      <c r="B10030" s="34"/>
    </row>
    <row r="10031" spans="2:2" x14ac:dyDescent="0.3">
      <c r="B10031" s="34"/>
    </row>
    <row r="10032" spans="2:2" x14ac:dyDescent="0.3">
      <c r="B10032" s="34"/>
    </row>
    <row r="10033" spans="2:2" x14ac:dyDescent="0.3">
      <c r="B10033" s="34"/>
    </row>
    <row r="10034" spans="2:2" x14ac:dyDescent="0.3">
      <c r="B10034" s="34"/>
    </row>
    <row r="10035" spans="2:2" x14ac:dyDescent="0.3">
      <c r="B10035" s="34"/>
    </row>
    <row r="10036" spans="2:2" x14ac:dyDescent="0.3">
      <c r="B10036" s="34"/>
    </row>
    <row r="10037" spans="2:2" x14ac:dyDescent="0.3">
      <c r="B10037" s="34"/>
    </row>
    <row r="10038" spans="2:2" x14ac:dyDescent="0.3">
      <c r="B10038" s="34"/>
    </row>
    <row r="10039" spans="2:2" x14ac:dyDescent="0.3">
      <c r="B10039" s="34"/>
    </row>
    <row r="10040" spans="2:2" x14ac:dyDescent="0.3">
      <c r="B10040" s="34"/>
    </row>
    <row r="10041" spans="2:2" x14ac:dyDescent="0.3">
      <c r="B10041" s="34"/>
    </row>
    <row r="10042" spans="2:2" x14ac:dyDescent="0.3">
      <c r="B10042" s="34"/>
    </row>
    <row r="10043" spans="2:2" x14ac:dyDescent="0.3">
      <c r="B10043" s="34"/>
    </row>
    <row r="10044" spans="2:2" x14ac:dyDescent="0.3">
      <c r="B10044" s="34"/>
    </row>
    <row r="10045" spans="2:2" x14ac:dyDescent="0.3">
      <c r="B10045" s="34"/>
    </row>
    <row r="10046" spans="2:2" x14ac:dyDescent="0.3">
      <c r="B10046" s="34"/>
    </row>
    <row r="10047" spans="2:2" x14ac:dyDescent="0.3">
      <c r="B10047" s="34"/>
    </row>
    <row r="10048" spans="2:2" x14ac:dyDescent="0.3">
      <c r="B10048" s="34"/>
    </row>
    <row r="10049" spans="2:2" x14ac:dyDescent="0.3">
      <c r="B10049" s="34"/>
    </row>
    <row r="10050" spans="2:2" x14ac:dyDescent="0.3">
      <c r="B10050" s="34"/>
    </row>
    <row r="10051" spans="2:2" x14ac:dyDescent="0.3">
      <c r="B10051" s="34"/>
    </row>
    <row r="10052" spans="2:2" x14ac:dyDescent="0.3">
      <c r="B10052" s="34"/>
    </row>
    <row r="10053" spans="2:2" x14ac:dyDescent="0.3">
      <c r="B10053" s="34"/>
    </row>
    <row r="10054" spans="2:2" x14ac:dyDescent="0.3">
      <c r="B10054" s="34"/>
    </row>
    <row r="10055" spans="2:2" x14ac:dyDescent="0.3">
      <c r="B10055" s="34"/>
    </row>
    <row r="10056" spans="2:2" x14ac:dyDescent="0.3">
      <c r="B10056" s="34"/>
    </row>
    <row r="10057" spans="2:2" x14ac:dyDescent="0.3">
      <c r="B10057" s="34"/>
    </row>
    <row r="10058" spans="2:2" x14ac:dyDescent="0.3">
      <c r="B10058" s="34"/>
    </row>
    <row r="10059" spans="2:2" x14ac:dyDescent="0.3">
      <c r="B10059" s="34"/>
    </row>
    <row r="10060" spans="2:2" x14ac:dyDescent="0.3">
      <c r="B10060" s="34"/>
    </row>
    <row r="10061" spans="2:2" x14ac:dyDescent="0.3">
      <c r="B10061" s="34"/>
    </row>
    <row r="10062" spans="2:2" x14ac:dyDescent="0.3">
      <c r="B10062" s="34"/>
    </row>
    <row r="10063" spans="2:2" x14ac:dyDescent="0.3">
      <c r="B10063" s="34"/>
    </row>
    <row r="10064" spans="2:2" x14ac:dyDescent="0.3">
      <c r="B10064" s="34"/>
    </row>
    <row r="10065" spans="2:2" x14ac:dyDescent="0.3">
      <c r="B10065" s="34"/>
    </row>
    <row r="10066" spans="2:2" x14ac:dyDescent="0.3">
      <c r="B10066" s="34"/>
    </row>
    <row r="10067" spans="2:2" x14ac:dyDescent="0.3">
      <c r="B10067" s="34"/>
    </row>
    <row r="10068" spans="2:2" x14ac:dyDescent="0.3">
      <c r="B10068" s="34"/>
    </row>
    <row r="10069" spans="2:2" x14ac:dyDescent="0.3">
      <c r="B10069" s="34"/>
    </row>
    <row r="10070" spans="2:2" x14ac:dyDescent="0.3">
      <c r="B10070" s="34"/>
    </row>
    <row r="10071" spans="2:2" x14ac:dyDescent="0.3">
      <c r="B10071" s="34"/>
    </row>
    <row r="10072" spans="2:2" x14ac:dyDescent="0.3">
      <c r="B10072" s="34"/>
    </row>
    <row r="10073" spans="2:2" x14ac:dyDescent="0.3">
      <c r="B10073" s="34"/>
    </row>
    <row r="10074" spans="2:2" x14ac:dyDescent="0.3">
      <c r="B10074" s="34"/>
    </row>
    <row r="10075" spans="2:2" x14ac:dyDescent="0.3">
      <c r="B10075" s="34"/>
    </row>
    <row r="10076" spans="2:2" x14ac:dyDescent="0.3">
      <c r="B10076" s="34"/>
    </row>
    <row r="10077" spans="2:2" x14ac:dyDescent="0.3">
      <c r="B10077" s="34"/>
    </row>
    <row r="10078" spans="2:2" x14ac:dyDescent="0.3">
      <c r="B10078" s="34"/>
    </row>
    <row r="10079" spans="2:2" x14ac:dyDescent="0.3">
      <c r="B10079" s="34"/>
    </row>
    <row r="10080" spans="2:2" x14ac:dyDescent="0.3">
      <c r="B10080" s="34"/>
    </row>
    <row r="10081" spans="2:2" x14ac:dyDescent="0.3">
      <c r="B10081" s="34"/>
    </row>
    <row r="10082" spans="2:2" x14ac:dyDescent="0.3">
      <c r="B10082" s="34"/>
    </row>
    <row r="10083" spans="2:2" x14ac:dyDescent="0.3">
      <c r="B10083" s="34"/>
    </row>
    <row r="10084" spans="2:2" x14ac:dyDescent="0.3">
      <c r="B10084" s="34"/>
    </row>
    <row r="10085" spans="2:2" x14ac:dyDescent="0.3">
      <c r="B10085" s="34"/>
    </row>
    <row r="10086" spans="2:2" x14ac:dyDescent="0.3">
      <c r="B10086" s="34"/>
    </row>
    <row r="10087" spans="2:2" x14ac:dyDescent="0.3">
      <c r="B10087" s="34"/>
    </row>
    <row r="10088" spans="2:2" x14ac:dyDescent="0.3">
      <c r="B10088" s="34"/>
    </row>
    <row r="10089" spans="2:2" x14ac:dyDescent="0.3">
      <c r="B10089" s="34"/>
    </row>
    <row r="10090" spans="2:2" x14ac:dyDescent="0.3">
      <c r="B10090" s="34"/>
    </row>
    <row r="10091" spans="2:2" x14ac:dyDescent="0.3">
      <c r="B10091" s="34"/>
    </row>
    <row r="10092" spans="2:2" x14ac:dyDescent="0.3">
      <c r="B10092" s="34"/>
    </row>
    <row r="10093" spans="2:2" x14ac:dyDescent="0.3">
      <c r="B10093" s="34"/>
    </row>
    <row r="10094" spans="2:2" x14ac:dyDescent="0.3">
      <c r="B10094" s="34"/>
    </row>
    <row r="10095" spans="2:2" x14ac:dyDescent="0.3">
      <c r="B10095" s="34"/>
    </row>
    <row r="10096" spans="2:2" x14ac:dyDescent="0.3">
      <c r="B10096" s="34"/>
    </row>
    <row r="10097" spans="2:2" x14ac:dyDescent="0.3">
      <c r="B10097" s="34"/>
    </row>
    <row r="10098" spans="2:2" x14ac:dyDescent="0.3">
      <c r="B10098" s="34"/>
    </row>
    <row r="10099" spans="2:2" x14ac:dyDescent="0.3">
      <c r="B10099" s="34"/>
    </row>
    <row r="10100" spans="2:2" x14ac:dyDescent="0.3">
      <c r="B10100" s="34"/>
    </row>
    <row r="10101" spans="2:2" x14ac:dyDescent="0.3">
      <c r="B10101" s="34"/>
    </row>
    <row r="10102" spans="2:2" x14ac:dyDescent="0.3">
      <c r="B10102" s="34"/>
    </row>
    <row r="10103" spans="2:2" x14ac:dyDescent="0.3">
      <c r="B10103" s="34"/>
    </row>
    <row r="10104" spans="2:2" x14ac:dyDescent="0.3">
      <c r="B10104" s="34"/>
    </row>
    <row r="10105" spans="2:2" x14ac:dyDescent="0.3">
      <c r="B10105" s="34"/>
    </row>
    <row r="10106" spans="2:2" x14ac:dyDescent="0.3">
      <c r="B10106" s="34"/>
    </row>
    <row r="10107" spans="2:2" x14ac:dyDescent="0.3">
      <c r="B10107" s="34"/>
    </row>
    <row r="10108" spans="2:2" x14ac:dyDescent="0.3">
      <c r="B10108" s="34"/>
    </row>
    <row r="10109" spans="2:2" x14ac:dyDescent="0.3">
      <c r="B10109" s="34"/>
    </row>
    <row r="10110" spans="2:2" x14ac:dyDescent="0.3">
      <c r="B10110" s="34"/>
    </row>
    <row r="10111" spans="2:2" x14ac:dyDescent="0.3">
      <c r="B10111" s="34"/>
    </row>
    <row r="10112" spans="2:2" x14ac:dyDescent="0.3">
      <c r="B10112" s="34"/>
    </row>
    <row r="10113" spans="2:2" x14ac:dyDescent="0.3">
      <c r="B10113" s="34"/>
    </row>
    <row r="10114" spans="2:2" x14ac:dyDescent="0.3">
      <c r="B10114" s="34"/>
    </row>
    <row r="10115" spans="2:2" x14ac:dyDescent="0.3">
      <c r="B10115" s="34"/>
    </row>
    <row r="10116" spans="2:2" x14ac:dyDescent="0.3">
      <c r="B10116" s="34"/>
    </row>
    <row r="10117" spans="2:2" x14ac:dyDescent="0.3">
      <c r="B10117" s="34"/>
    </row>
    <row r="10118" spans="2:2" x14ac:dyDescent="0.3">
      <c r="B10118" s="34"/>
    </row>
    <row r="10119" spans="2:2" x14ac:dyDescent="0.3">
      <c r="B10119" s="34"/>
    </row>
    <row r="10120" spans="2:2" x14ac:dyDescent="0.3">
      <c r="B10120" s="34"/>
    </row>
    <row r="10121" spans="2:2" x14ac:dyDescent="0.3">
      <c r="B10121" s="34"/>
    </row>
    <row r="10122" spans="2:2" x14ac:dyDescent="0.3">
      <c r="B10122" s="34"/>
    </row>
    <row r="10123" spans="2:2" x14ac:dyDescent="0.3">
      <c r="B10123" s="34"/>
    </row>
    <row r="10124" spans="2:2" x14ac:dyDescent="0.3">
      <c r="B10124" s="34"/>
    </row>
    <row r="10125" spans="2:2" x14ac:dyDescent="0.3">
      <c r="B10125" s="34"/>
    </row>
    <row r="10126" spans="2:2" x14ac:dyDescent="0.3">
      <c r="B10126" s="34"/>
    </row>
    <row r="10127" spans="2:2" x14ac:dyDescent="0.3">
      <c r="B10127" s="34"/>
    </row>
    <row r="10128" spans="2:2" x14ac:dyDescent="0.3">
      <c r="B10128" s="34"/>
    </row>
    <row r="10129" spans="2:2" x14ac:dyDescent="0.3">
      <c r="B10129" s="34"/>
    </row>
    <row r="10130" spans="2:2" x14ac:dyDescent="0.3">
      <c r="B10130" s="34"/>
    </row>
    <row r="10131" spans="2:2" x14ac:dyDescent="0.3">
      <c r="B10131" s="34"/>
    </row>
    <row r="10132" spans="2:2" x14ac:dyDescent="0.3">
      <c r="B10132" s="34"/>
    </row>
    <row r="10133" spans="2:2" x14ac:dyDescent="0.3">
      <c r="B10133" s="34"/>
    </row>
    <row r="10134" spans="2:2" x14ac:dyDescent="0.3">
      <c r="B10134" s="34"/>
    </row>
    <row r="10135" spans="2:2" x14ac:dyDescent="0.3">
      <c r="B10135" s="34"/>
    </row>
    <row r="10136" spans="2:2" x14ac:dyDescent="0.3">
      <c r="B10136" s="34"/>
    </row>
    <row r="10137" spans="2:2" x14ac:dyDescent="0.3">
      <c r="B10137" s="34"/>
    </row>
    <row r="10138" spans="2:2" x14ac:dyDescent="0.3">
      <c r="B10138" s="34"/>
    </row>
    <row r="10139" spans="2:2" x14ac:dyDescent="0.3">
      <c r="B10139" s="34"/>
    </row>
    <row r="10140" spans="2:2" x14ac:dyDescent="0.3">
      <c r="B10140" s="34"/>
    </row>
    <row r="10141" spans="2:2" x14ac:dyDescent="0.3">
      <c r="B10141" s="34"/>
    </row>
    <row r="10142" spans="2:2" x14ac:dyDescent="0.3">
      <c r="B10142" s="34"/>
    </row>
    <row r="10143" spans="2:2" x14ac:dyDescent="0.3">
      <c r="B10143" s="34"/>
    </row>
    <row r="10144" spans="2:2" x14ac:dyDescent="0.3">
      <c r="B10144" s="34"/>
    </row>
    <row r="10145" spans="2:2" x14ac:dyDescent="0.3">
      <c r="B10145" s="34"/>
    </row>
    <row r="10146" spans="2:2" x14ac:dyDescent="0.3">
      <c r="B10146" s="34"/>
    </row>
    <row r="10147" spans="2:2" x14ac:dyDescent="0.3">
      <c r="B10147" s="34"/>
    </row>
    <row r="10148" spans="2:2" x14ac:dyDescent="0.3">
      <c r="B10148" s="34"/>
    </row>
    <row r="10149" spans="2:2" x14ac:dyDescent="0.3">
      <c r="B10149" s="34"/>
    </row>
    <row r="10150" spans="2:2" x14ac:dyDescent="0.3">
      <c r="B10150" s="34"/>
    </row>
    <row r="10151" spans="2:2" x14ac:dyDescent="0.3">
      <c r="B10151" s="34"/>
    </row>
    <row r="10152" spans="2:2" x14ac:dyDescent="0.3">
      <c r="B10152" s="34"/>
    </row>
    <row r="10153" spans="2:2" x14ac:dyDescent="0.3">
      <c r="B10153" s="34"/>
    </row>
    <row r="10154" spans="2:2" x14ac:dyDescent="0.3">
      <c r="B10154" s="34"/>
    </row>
    <row r="10155" spans="2:2" x14ac:dyDescent="0.3">
      <c r="B10155" s="34"/>
    </row>
    <row r="10156" spans="2:2" x14ac:dyDescent="0.3">
      <c r="B10156" s="34"/>
    </row>
    <row r="10157" spans="2:2" x14ac:dyDescent="0.3">
      <c r="B10157" s="34"/>
    </row>
    <row r="10158" spans="2:2" x14ac:dyDescent="0.3">
      <c r="B10158" s="34"/>
    </row>
    <row r="10159" spans="2:2" x14ac:dyDescent="0.3">
      <c r="B10159" s="34"/>
    </row>
    <row r="10160" spans="2:2" x14ac:dyDescent="0.3">
      <c r="B10160" s="34"/>
    </row>
    <row r="10161" spans="2:2" x14ac:dyDescent="0.3">
      <c r="B10161" s="34"/>
    </row>
    <row r="10162" spans="2:2" x14ac:dyDescent="0.3">
      <c r="B10162" s="34"/>
    </row>
    <row r="10163" spans="2:2" x14ac:dyDescent="0.3">
      <c r="B10163" s="34"/>
    </row>
    <row r="10164" spans="2:2" x14ac:dyDescent="0.3">
      <c r="B10164" s="34"/>
    </row>
    <row r="10165" spans="2:2" x14ac:dyDescent="0.3">
      <c r="B10165" s="34"/>
    </row>
    <row r="10166" spans="2:2" x14ac:dyDescent="0.3">
      <c r="B10166" s="34"/>
    </row>
    <row r="10167" spans="2:2" x14ac:dyDescent="0.3">
      <c r="B10167" s="34"/>
    </row>
    <row r="10168" spans="2:2" x14ac:dyDescent="0.3">
      <c r="B10168" s="34"/>
    </row>
    <row r="10169" spans="2:2" x14ac:dyDescent="0.3">
      <c r="B10169" s="34"/>
    </row>
    <row r="10170" spans="2:2" x14ac:dyDescent="0.3">
      <c r="B10170" s="34"/>
    </row>
    <row r="10171" spans="2:2" x14ac:dyDescent="0.3">
      <c r="B10171" s="34"/>
    </row>
    <row r="10172" spans="2:2" x14ac:dyDescent="0.3">
      <c r="B10172" s="34"/>
    </row>
    <row r="10173" spans="2:2" x14ac:dyDescent="0.3">
      <c r="B10173" s="34"/>
    </row>
    <row r="10174" spans="2:2" x14ac:dyDescent="0.3">
      <c r="B10174" s="34"/>
    </row>
    <row r="10175" spans="2:2" x14ac:dyDescent="0.3">
      <c r="B10175" s="34"/>
    </row>
    <row r="10176" spans="2:2" x14ac:dyDescent="0.3">
      <c r="B10176" s="34"/>
    </row>
    <row r="10177" spans="2:2" x14ac:dyDescent="0.3">
      <c r="B10177" s="34"/>
    </row>
    <row r="10178" spans="2:2" x14ac:dyDescent="0.3">
      <c r="B10178" s="34"/>
    </row>
    <row r="10179" spans="2:2" x14ac:dyDescent="0.3">
      <c r="B10179" s="34"/>
    </row>
    <row r="10180" spans="2:2" x14ac:dyDescent="0.3">
      <c r="B10180" s="34"/>
    </row>
    <row r="10181" spans="2:2" x14ac:dyDescent="0.3">
      <c r="B10181" s="34"/>
    </row>
    <row r="10182" spans="2:2" x14ac:dyDescent="0.3">
      <c r="B10182" s="34"/>
    </row>
    <row r="10183" spans="2:2" x14ac:dyDescent="0.3">
      <c r="B10183" s="34"/>
    </row>
    <row r="10184" spans="2:2" x14ac:dyDescent="0.3">
      <c r="B10184" s="34"/>
    </row>
    <row r="10185" spans="2:2" x14ac:dyDescent="0.3">
      <c r="B10185" s="34"/>
    </row>
    <row r="10186" spans="2:2" x14ac:dyDescent="0.3">
      <c r="B10186" s="34"/>
    </row>
    <row r="10187" spans="2:2" x14ac:dyDescent="0.3">
      <c r="B10187" s="34"/>
    </row>
    <row r="10188" spans="2:2" x14ac:dyDescent="0.3">
      <c r="B10188" s="34"/>
    </row>
    <row r="10189" spans="2:2" x14ac:dyDescent="0.3">
      <c r="B10189" s="34"/>
    </row>
    <row r="10190" spans="2:2" x14ac:dyDescent="0.3">
      <c r="B10190" s="34"/>
    </row>
    <row r="10191" spans="2:2" x14ac:dyDescent="0.3">
      <c r="B10191" s="34"/>
    </row>
    <row r="10192" spans="2:2" x14ac:dyDescent="0.3">
      <c r="B10192" s="34"/>
    </row>
    <row r="10193" spans="2:2" x14ac:dyDescent="0.3">
      <c r="B10193" s="34"/>
    </row>
    <row r="10194" spans="2:2" x14ac:dyDescent="0.3">
      <c r="B10194" s="34"/>
    </row>
    <row r="10195" spans="2:2" x14ac:dyDescent="0.3">
      <c r="B10195" s="34"/>
    </row>
    <row r="10196" spans="2:2" x14ac:dyDescent="0.3">
      <c r="B10196" s="34"/>
    </row>
    <row r="10197" spans="2:2" x14ac:dyDescent="0.3">
      <c r="B10197" s="34"/>
    </row>
    <row r="10198" spans="2:2" x14ac:dyDescent="0.3">
      <c r="B10198" s="34"/>
    </row>
    <row r="10199" spans="2:2" x14ac:dyDescent="0.3">
      <c r="B10199" s="34"/>
    </row>
    <row r="10200" spans="2:2" x14ac:dyDescent="0.3">
      <c r="B10200" s="34"/>
    </row>
    <row r="10201" spans="2:2" x14ac:dyDescent="0.3">
      <c r="B10201" s="34"/>
    </row>
    <row r="10202" spans="2:2" x14ac:dyDescent="0.3">
      <c r="B10202" s="34"/>
    </row>
    <row r="10203" spans="2:2" x14ac:dyDescent="0.3">
      <c r="B10203" s="34"/>
    </row>
    <row r="10204" spans="2:2" x14ac:dyDescent="0.3">
      <c r="B10204" s="34"/>
    </row>
    <row r="10205" spans="2:2" x14ac:dyDescent="0.3">
      <c r="B10205" s="34"/>
    </row>
    <row r="10206" spans="2:2" x14ac:dyDescent="0.3">
      <c r="B10206" s="34"/>
    </row>
    <row r="10207" spans="2:2" x14ac:dyDescent="0.3">
      <c r="B10207" s="34"/>
    </row>
    <row r="10208" spans="2:2" x14ac:dyDescent="0.3">
      <c r="B10208" s="34"/>
    </row>
    <row r="10209" spans="2:2" x14ac:dyDescent="0.3">
      <c r="B10209" s="34"/>
    </row>
    <row r="10210" spans="2:2" x14ac:dyDescent="0.3">
      <c r="B10210" s="34"/>
    </row>
    <row r="10211" spans="2:2" x14ac:dyDescent="0.3">
      <c r="B10211" s="34"/>
    </row>
    <row r="10212" spans="2:2" x14ac:dyDescent="0.3">
      <c r="B10212" s="34"/>
    </row>
    <row r="10213" spans="2:2" x14ac:dyDescent="0.3">
      <c r="B10213" s="34"/>
    </row>
    <row r="10214" spans="2:2" x14ac:dyDescent="0.3">
      <c r="B10214" s="34"/>
    </row>
    <row r="10215" spans="2:2" x14ac:dyDescent="0.3">
      <c r="B10215" s="34"/>
    </row>
    <row r="10216" spans="2:2" x14ac:dyDescent="0.3">
      <c r="B10216" s="34"/>
    </row>
    <row r="10217" spans="2:2" x14ac:dyDescent="0.3">
      <c r="B10217" s="34"/>
    </row>
    <row r="10218" spans="2:2" x14ac:dyDescent="0.3">
      <c r="B10218" s="34"/>
    </row>
    <row r="10219" spans="2:2" x14ac:dyDescent="0.3">
      <c r="B10219" s="34"/>
    </row>
    <row r="10220" spans="2:2" x14ac:dyDescent="0.3">
      <c r="B10220" s="34"/>
    </row>
    <row r="10221" spans="2:2" x14ac:dyDescent="0.3">
      <c r="B10221" s="34"/>
    </row>
    <row r="10222" spans="2:2" x14ac:dyDescent="0.3">
      <c r="B10222" s="34"/>
    </row>
    <row r="10223" spans="2:2" x14ac:dyDescent="0.3">
      <c r="B10223" s="34"/>
    </row>
    <row r="10224" spans="2:2" x14ac:dyDescent="0.3">
      <c r="B10224" s="34"/>
    </row>
    <row r="10225" spans="2:2" x14ac:dyDescent="0.3">
      <c r="B10225" s="34"/>
    </row>
    <row r="10226" spans="2:2" x14ac:dyDescent="0.3">
      <c r="B10226" s="34"/>
    </row>
    <row r="10227" spans="2:2" x14ac:dyDescent="0.3">
      <c r="B10227" s="34"/>
    </row>
    <row r="10228" spans="2:2" x14ac:dyDescent="0.3">
      <c r="B10228" s="34"/>
    </row>
    <row r="10229" spans="2:2" x14ac:dyDescent="0.3">
      <c r="B10229" s="34"/>
    </row>
    <row r="10230" spans="2:2" x14ac:dyDescent="0.3">
      <c r="B10230" s="34"/>
    </row>
    <row r="10231" spans="2:2" x14ac:dyDescent="0.3">
      <c r="B10231" s="34"/>
    </row>
    <row r="10232" spans="2:2" x14ac:dyDescent="0.3">
      <c r="B10232" s="34"/>
    </row>
    <row r="10233" spans="2:2" x14ac:dyDescent="0.3">
      <c r="B10233" s="34"/>
    </row>
    <row r="10234" spans="2:2" x14ac:dyDescent="0.3">
      <c r="B10234" s="34"/>
    </row>
    <row r="10235" spans="2:2" x14ac:dyDescent="0.3">
      <c r="B10235" s="34"/>
    </row>
    <row r="10236" spans="2:2" x14ac:dyDescent="0.3">
      <c r="B10236" s="34"/>
    </row>
    <row r="10237" spans="2:2" x14ac:dyDescent="0.3">
      <c r="B10237" s="34"/>
    </row>
    <row r="10238" spans="2:2" x14ac:dyDescent="0.3">
      <c r="B10238" s="34"/>
    </row>
    <row r="10239" spans="2:2" x14ac:dyDescent="0.3">
      <c r="B10239" s="34"/>
    </row>
    <row r="10240" spans="2:2" x14ac:dyDescent="0.3">
      <c r="B10240" s="34"/>
    </row>
    <row r="10241" spans="2:2" x14ac:dyDescent="0.3">
      <c r="B10241" s="34"/>
    </row>
    <row r="10242" spans="2:2" x14ac:dyDescent="0.3">
      <c r="B10242" s="34"/>
    </row>
    <row r="10243" spans="2:2" x14ac:dyDescent="0.3">
      <c r="B10243" s="34"/>
    </row>
    <row r="10244" spans="2:2" x14ac:dyDescent="0.3">
      <c r="B10244" s="34"/>
    </row>
    <row r="10245" spans="2:2" x14ac:dyDescent="0.3">
      <c r="B10245" s="34"/>
    </row>
    <row r="10246" spans="2:2" x14ac:dyDescent="0.3">
      <c r="B10246" s="34"/>
    </row>
    <row r="10247" spans="2:2" x14ac:dyDescent="0.3">
      <c r="B10247" s="34"/>
    </row>
    <row r="10248" spans="2:2" x14ac:dyDescent="0.3">
      <c r="B10248" s="34"/>
    </row>
    <row r="10249" spans="2:2" x14ac:dyDescent="0.3">
      <c r="B10249" s="34"/>
    </row>
    <row r="10250" spans="2:2" x14ac:dyDescent="0.3">
      <c r="B10250" s="34"/>
    </row>
    <row r="10251" spans="2:2" x14ac:dyDescent="0.3">
      <c r="B10251" s="34"/>
    </row>
    <row r="10252" spans="2:2" x14ac:dyDescent="0.3">
      <c r="B10252" s="34"/>
    </row>
    <row r="10253" spans="2:2" x14ac:dyDescent="0.3">
      <c r="B10253" s="34"/>
    </row>
    <row r="10254" spans="2:2" x14ac:dyDescent="0.3">
      <c r="B10254" s="34"/>
    </row>
    <row r="10255" spans="2:2" x14ac:dyDescent="0.3">
      <c r="B10255" s="34"/>
    </row>
    <row r="10256" spans="2:2" x14ac:dyDescent="0.3">
      <c r="B10256" s="34"/>
    </row>
    <row r="10257" spans="2:2" x14ac:dyDescent="0.3">
      <c r="B10257" s="34"/>
    </row>
    <row r="10258" spans="2:2" x14ac:dyDescent="0.3">
      <c r="B10258" s="34"/>
    </row>
    <row r="10259" spans="2:2" x14ac:dyDescent="0.3">
      <c r="B10259" s="34"/>
    </row>
    <row r="10260" spans="2:2" x14ac:dyDescent="0.3">
      <c r="B10260" s="34"/>
    </row>
    <row r="10261" spans="2:2" x14ac:dyDescent="0.3">
      <c r="B10261" s="34"/>
    </row>
    <row r="10262" spans="2:2" x14ac:dyDescent="0.3">
      <c r="B10262" s="34"/>
    </row>
    <row r="10263" spans="2:2" x14ac:dyDescent="0.3">
      <c r="B10263" s="34"/>
    </row>
    <row r="10264" spans="2:2" x14ac:dyDescent="0.3">
      <c r="B10264" s="34"/>
    </row>
    <row r="10265" spans="2:2" x14ac:dyDescent="0.3">
      <c r="B10265" s="34"/>
    </row>
    <row r="10266" spans="2:2" x14ac:dyDescent="0.3">
      <c r="B10266" s="34"/>
    </row>
    <row r="10267" spans="2:2" x14ac:dyDescent="0.3">
      <c r="B10267" s="34"/>
    </row>
    <row r="10268" spans="2:2" x14ac:dyDescent="0.3">
      <c r="B10268" s="34"/>
    </row>
    <row r="10269" spans="2:2" x14ac:dyDescent="0.3">
      <c r="B10269" s="34"/>
    </row>
    <row r="10270" spans="2:2" x14ac:dyDescent="0.3">
      <c r="B10270" s="34"/>
    </row>
    <row r="10271" spans="2:2" x14ac:dyDescent="0.3">
      <c r="B10271" s="34"/>
    </row>
    <row r="10272" spans="2:2" x14ac:dyDescent="0.3">
      <c r="B10272" s="34"/>
    </row>
    <row r="10273" spans="2:2" x14ac:dyDescent="0.3">
      <c r="B10273" s="34"/>
    </row>
    <row r="10274" spans="2:2" x14ac:dyDescent="0.3">
      <c r="B10274" s="34"/>
    </row>
    <row r="10275" spans="2:2" x14ac:dyDescent="0.3">
      <c r="B10275" s="34"/>
    </row>
    <row r="10276" spans="2:2" x14ac:dyDescent="0.3">
      <c r="B10276" s="34"/>
    </row>
    <row r="10277" spans="2:2" x14ac:dyDescent="0.3">
      <c r="B10277" s="34"/>
    </row>
    <row r="10278" spans="2:2" x14ac:dyDescent="0.3">
      <c r="B10278" s="34"/>
    </row>
    <row r="10279" spans="2:2" x14ac:dyDescent="0.3">
      <c r="B10279" s="34"/>
    </row>
    <row r="10280" spans="2:2" x14ac:dyDescent="0.3">
      <c r="B10280" s="34"/>
    </row>
    <row r="10281" spans="2:2" x14ac:dyDescent="0.3">
      <c r="B10281" s="34"/>
    </row>
    <row r="10282" spans="2:2" x14ac:dyDescent="0.3">
      <c r="B10282" s="34"/>
    </row>
    <row r="10283" spans="2:2" x14ac:dyDescent="0.3">
      <c r="B10283" s="34"/>
    </row>
    <row r="10284" spans="2:2" x14ac:dyDescent="0.3">
      <c r="B10284" s="34"/>
    </row>
    <row r="10285" spans="2:2" x14ac:dyDescent="0.3">
      <c r="B10285" s="34"/>
    </row>
    <row r="10286" spans="2:2" x14ac:dyDescent="0.3">
      <c r="B10286" s="34"/>
    </row>
    <row r="10287" spans="2:2" x14ac:dyDescent="0.3">
      <c r="B10287" s="34"/>
    </row>
    <row r="10288" spans="2:2" x14ac:dyDescent="0.3">
      <c r="B10288" s="34"/>
    </row>
    <row r="10289" spans="2:2" x14ac:dyDescent="0.3">
      <c r="B10289" s="34"/>
    </row>
    <row r="10290" spans="2:2" x14ac:dyDescent="0.3">
      <c r="B10290" s="34"/>
    </row>
    <row r="10291" spans="2:2" x14ac:dyDescent="0.3">
      <c r="B10291" s="34"/>
    </row>
    <row r="10292" spans="2:2" x14ac:dyDescent="0.3">
      <c r="B10292" s="34"/>
    </row>
    <row r="10293" spans="2:2" x14ac:dyDescent="0.3">
      <c r="B10293" s="34"/>
    </row>
    <row r="10294" spans="2:2" x14ac:dyDescent="0.3">
      <c r="B10294" s="34"/>
    </row>
    <row r="10295" spans="2:2" x14ac:dyDescent="0.3">
      <c r="B10295" s="34"/>
    </row>
    <row r="10296" spans="2:2" x14ac:dyDescent="0.3">
      <c r="B10296" s="34"/>
    </row>
    <row r="10297" spans="2:2" x14ac:dyDescent="0.3">
      <c r="B10297" s="34"/>
    </row>
    <row r="10298" spans="2:2" x14ac:dyDescent="0.3">
      <c r="B10298" s="34"/>
    </row>
    <row r="10299" spans="2:2" x14ac:dyDescent="0.3">
      <c r="B10299" s="34"/>
    </row>
    <row r="10300" spans="2:2" x14ac:dyDescent="0.3">
      <c r="B10300" s="34"/>
    </row>
    <row r="10301" spans="2:2" x14ac:dyDescent="0.3">
      <c r="B10301" s="34"/>
    </row>
    <row r="10302" spans="2:2" x14ac:dyDescent="0.3">
      <c r="B10302" s="34"/>
    </row>
    <row r="10303" spans="2:2" x14ac:dyDescent="0.3">
      <c r="B10303" s="34"/>
    </row>
    <row r="10304" spans="2:2" x14ac:dyDescent="0.3">
      <c r="B10304" s="34"/>
    </row>
    <row r="10305" spans="2:2" x14ac:dyDescent="0.3">
      <c r="B10305" s="34"/>
    </row>
    <row r="10306" spans="2:2" x14ac:dyDescent="0.3">
      <c r="B10306" s="34"/>
    </row>
    <row r="10307" spans="2:2" x14ac:dyDescent="0.3">
      <c r="B10307" s="34"/>
    </row>
    <row r="10308" spans="2:2" x14ac:dyDescent="0.3">
      <c r="B10308" s="34"/>
    </row>
    <row r="10309" spans="2:2" x14ac:dyDescent="0.3">
      <c r="B10309" s="34"/>
    </row>
    <row r="10310" spans="2:2" x14ac:dyDescent="0.3">
      <c r="B10310" s="34"/>
    </row>
    <row r="10311" spans="2:2" x14ac:dyDescent="0.3">
      <c r="B10311" s="34"/>
    </row>
    <row r="10312" spans="2:2" x14ac:dyDescent="0.3">
      <c r="B10312" s="34"/>
    </row>
    <row r="10313" spans="2:2" x14ac:dyDescent="0.3">
      <c r="B10313" s="34"/>
    </row>
    <row r="10314" spans="2:2" x14ac:dyDescent="0.3">
      <c r="B10314" s="34"/>
    </row>
    <row r="10315" spans="2:2" x14ac:dyDescent="0.3">
      <c r="B10315" s="34"/>
    </row>
    <row r="10316" spans="2:2" x14ac:dyDescent="0.3">
      <c r="B10316" s="34"/>
    </row>
    <row r="10317" spans="2:2" x14ac:dyDescent="0.3">
      <c r="B10317" s="34"/>
    </row>
    <row r="10318" spans="2:2" x14ac:dyDescent="0.3">
      <c r="B10318" s="34"/>
    </row>
    <row r="10319" spans="2:2" x14ac:dyDescent="0.3">
      <c r="B10319" s="34"/>
    </row>
    <row r="10320" spans="2:2" x14ac:dyDescent="0.3">
      <c r="B10320" s="34"/>
    </row>
    <row r="10321" spans="2:2" x14ac:dyDescent="0.3">
      <c r="B10321" s="34"/>
    </row>
    <row r="10322" spans="2:2" x14ac:dyDescent="0.3">
      <c r="B10322" s="34"/>
    </row>
    <row r="10323" spans="2:2" x14ac:dyDescent="0.3">
      <c r="B10323" s="34"/>
    </row>
    <row r="10324" spans="2:2" x14ac:dyDescent="0.3">
      <c r="B10324" s="34"/>
    </row>
    <row r="10325" spans="2:2" x14ac:dyDescent="0.3">
      <c r="B10325" s="34"/>
    </row>
    <row r="10326" spans="2:2" x14ac:dyDescent="0.3">
      <c r="B10326" s="34"/>
    </row>
    <row r="10327" spans="2:2" x14ac:dyDescent="0.3">
      <c r="B10327" s="34"/>
    </row>
    <row r="10328" spans="2:2" x14ac:dyDescent="0.3">
      <c r="B10328" s="34"/>
    </row>
    <row r="10329" spans="2:2" x14ac:dyDescent="0.3">
      <c r="B10329" s="34"/>
    </row>
    <row r="10330" spans="2:2" x14ac:dyDescent="0.3">
      <c r="B10330" s="34"/>
    </row>
    <row r="10331" spans="2:2" x14ac:dyDescent="0.3">
      <c r="B10331" s="34"/>
    </row>
    <row r="10332" spans="2:2" x14ac:dyDescent="0.3">
      <c r="B10332" s="34"/>
    </row>
    <row r="10333" spans="2:2" x14ac:dyDescent="0.3">
      <c r="B10333" s="34"/>
    </row>
    <row r="10334" spans="2:2" x14ac:dyDescent="0.3">
      <c r="B10334" s="34"/>
    </row>
    <row r="10335" spans="2:2" x14ac:dyDescent="0.3">
      <c r="B10335" s="34"/>
    </row>
    <row r="10336" spans="2:2" x14ac:dyDescent="0.3">
      <c r="B10336" s="34"/>
    </row>
    <row r="10337" spans="2:2" x14ac:dyDescent="0.3">
      <c r="B10337" s="34"/>
    </row>
    <row r="10338" spans="2:2" x14ac:dyDescent="0.3">
      <c r="B10338" s="34"/>
    </row>
    <row r="10339" spans="2:2" x14ac:dyDescent="0.3">
      <c r="B10339" s="34"/>
    </row>
    <row r="10340" spans="2:2" x14ac:dyDescent="0.3">
      <c r="B10340" s="34"/>
    </row>
    <row r="10341" spans="2:2" x14ac:dyDescent="0.3">
      <c r="B10341" s="34"/>
    </row>
    <row r="10342" spans="2:2" x14ac:dyDescent="0.3">
      <c r="B10342" s="34"/>
    </row>
    <row r="10343" spans="2:2" x14ac:dyDescent="0.3">
      <c r="B10343" s="34"/>
    </row>
    <row r="10344" spans="2:2" x14ac:dyDescent="0.3">
      <c r="B10344" s="34"/>
    </row>
    <row r="10345" spans="2:2" x14ac:dyDescent="0.3">
      <c r="B10345" s="34"/>
    </row>
    <row r="10346" spans="2:2" x14ac:dyDescent="0.3">
      <c r="B10346" s="34"/>
    </row>
    <row r="10347" spans="2:2" x14ac:dyDescent="0.3">
      <c r="B10347" s="34"/>
    </row>
    <row r="10348" spans="2:2" x14ac:dyDescent="0.3">
      <c r="B10348" s="34"/>
    </row>
    <row r="10349" spans="2:2" x14ac:dyDescent="0.3">
      <c r="B10349" s="34"/>
    </row>
    <row r="10350" spans="2:2" x14ac:dyDescent="0.3">
      <c r="B10350" s="34"/>
    </row>
    <row r="10351" spans="2:2" x14ac:dyDescent="0.3">
      <c r="B10351" s="34"/>
    </row>
    <row r="10352" spans="2:2" x14ac:dyDescent="0.3">
      <c r="B10352" s="34"/>
    </row>
    <row r="10353" spans="2:2" x14ac:dyDescent="0.3">
      <c r="B10353" s="34"/>
    </row>
    <row r="10354" spans="2:2" x14ac:dyDescent="0.3">
      <c r="B10354" s="34"/>
    </row>
    <row r="10355" spans="2:2" x14ac:dyDescent="0.3">
      <c r="B10355" s="34"/>
    </row>
    <row r="10356" spans="2:2" x14ac:dyDescent="0.3">
      <c r="B10356" s="34"/>
    </row>
    <row r="10357" spans="2:2" x14ac:dyDescent="0.3">
      <c r="B10357" s="34"/>
    </row>
    <row r="10358" spans="2:2" x14ac:dyDescent="0.3">
      <c r="B10358" s="34"/>
    </row>
    <row r="10359" spans="2:2" x14ac:dyDescent="0.3">
      <c r="B10359" s="34"/>
    </row>
    <row r="10360" spans="2:2" x14ac:dyDescent="0.3">
      <c r="B10360" s="34"/>
    </row>
    <row r="10361" spans="2:2" x14ac:dyDescent="0.3">
      <c r="B10361" s="34"/>
    </row>
    <row r="10362" spans="2:2" x14ac:dyDescent="0.3">
      <c r="B10362" s="34"/>
    </row>
    <row r="10363" spans="2:2" x14ac:dyDescent="0.3">
      <c r="B10363" s="34"/>
    </row>
    <row r="10364" spans="2:2" x14ac:dyDescent="0.3">
      <c r="B10364" s="34"/>
    </row>
    <row r="10365" spans="2:2" x14ac:dyDescent="0.3">
      <c r="B10365" s="34"/>
    </row>
    <row r="10366" spans="2:2" x14ac:dyDescent="0.3">
      <c r="B10366" s="34"/>
    </row>
    <row r="10367" spans="2:2" x14ac:dyDescent="0.3">
      <c r="B10367" s="34"/>
    </row>
    <row r="10368" spans="2:2" x14ac:dyDescent="0.3">
      <c r="B10368" s="34"/>
    </row>
    <row r="10369" spans="2:2" x14ac:dyDescent="0.3">
      <c r="B10369" s="34"/>
    </row>
    <row r="10370" spans="2:2" x14ac:dyDescent="0.3">
      <c r="B10370" s="34"/>
    </row>
    <row r="10371" spans="2:2" x14ac:dyDescent="0.3">
      <c r="B10371" s="34"/>
    </row>
    <row r="10372" spans="2:2" x14ac:dyDescent="0.3">
      <c r="B10372" s="34"/>
    </row>
    <row r="10373" spans="2:2" x14ac:dyDescent="0.3">
      <c r="B10373" s="34"/>
    </row>
    <row r="10374" spans="2:2" x14ac:dyDescent="0.3">
      <c r="B10374" s="34"/>
    </row>
    <row r="10375" spans="2:2" x14ac:dyDescent="0.3">
      <c r="B10375" s="34"/>
    </row>
    <row r="10376" spans="2:2" x14ac:dyDescent="0.3">
      <c r="B10376" s="34"/>
    </row>
    <row r="10377" spans="2:2" x14ac:dyDescent="0.3">
      <c r="B10377" s="34"/>
    </row>
    <row r="10378" spans="2:2" x14ac:dyDescent="0.3">
      <c r="B10378" s="34"/>
    </row>
    <row r="10379" spans="2:2" x14ac:dyDescent="0.3">
      <c r="B10379" s="34"/>
    </row>
    <row r="10380" spans="2:2" x14ac:dyDescent="0.3">
      <c r="B10380" s="34"/>
    </row>
    <row r="10381" spans="2:2" x14ac:dyDescent="0.3">
      <c r="B10381" s="34"/>
    </row>
    <row r="10382" spans="2:2" x14ac:dyDescent="0.3">
      <c r="B10382" s="34"/>
    </row>
    <row r="10383" spans="2:2" x14ac:dyDescent="0.3">
      <c r="B10383" s="34"/>
    </row>
    <row r="10384" spans="2:2" x14ac:dyDescent="0.3">
      <c r="B10384" s="34"/>
    </row>
    <row r="10385" spans="2:2" x14ac:dyDescent="0.3">
      <c r="B10385" s="34"/>
    </row>
    <row r="10386" spans="2:2" x14ac:dyDescent="0.3">
      <c r="B10386" s="34"/>
    </row>
    <row r="10387" spans="2:2" x14ac:dyDescent="0.3">
      <c r="B10387" s="34"/>
    </row>
    <row r="10388" spans="2:2" x14ac:dyDescent="0.3">
      <c r="B10388" s="34"/>
    </row>
    <row r="10389" spans="2:2" x14ac:dyDescent="0.3">
      <c r="B10389" s="34"/>
    </row>
    <row r="10390" spans="2:2" x14ac:dyDescent="0.3">
      <c r="B10390" s="34"/>
    </row>
    <row r="10391" spans="2:2" x14ac:dyDescent="0.3">
      <c r="B10391" s="34"/>
    </row>
    <row r="10392" spans="2:2" x14ac:dyDescent="0.3">
      <c r="B10392" s="34"/>
    </row>
    <row r="10393" spans="2:2" x14ac:dyDescent="0.3">
      <c r="B10393" s="34"/>
    </row>
    <row r="10394" spans="2:2" x14ac:dyDescent="0.3">
      <c r="B10394" s="34"/>
    </row>
    <row r="10395" spans="2:2" x14ac:dyDescent="0.3">
      <c r="B10395" s="34"/>
    </row>
    <row r="10396" spans="2:2" x14ac:dyDescent="0.3">
      <c r="B10396" s="34"/>
    </row>
    <row r="10397" spans="2:2" x14ac:dyDescent="0.3">
      <c r="B10397" s="34"/>
    </row>
    <row r="10398" spans="2:2" x14ac:dyDescent="0.3">
      <c r="B10398" s="34"/>
    </row>
    <row r="10399" spans="2:2" x14ac:dyDescent="0.3">
      <c r="B10399" s="34"/>
    </row>
    <row r="10400" spans="2:2" x14ac:dyDescent="0.3">
      <c r="B10400" s="34"/>
    </row>
    <row r="10401" spans="2:2" x14ac:dyDescent="0.3">
      <c r="B10401" s="34"/>
    </row>
    <row r="10402" spans="2:2" x14ac:dyDescent="0.3">
      <c r="B10402" s="34"/>
    </row>
    <row r="10403" spans="2:2" x14ac:dyDescent="0.3">
      <c r="B10403" s="34"/>
    </row>
    <row r="10404" spans="2:2" x14ac:dyDescent="0.3">
      <c r="B10404" s="34"/>
    </row>
    <row r="10405" spans="2:2" x14ac:dyDescent="0.3">
      <c r="B10405" s="34"/>
    </row>
    <row r="10406" spans="2:2" x14ac:dyDescent="0.3">
      <c r="B10406" s="34"/>
    </row>
    <row r="10407" spans="2:2" x14ac:dyDescent="0.3">
      <c r="B10407" s="34"/>
    </row>
    <row r="10408" spans="2:2" x14ac:dyDescent="0.3">
      <c r="B10408" s="34"/>
    </row>
    <row r="10409" spans="2:2" x14ac:dyDescent="0.3">
      <c r="B10409" s="34"/>
    </row>
    <row r="10410" spans="2:2" x14ac:dyDescent="0.3">
      <c r="B10410" s="34"/>
    </row>
    <row r="10411" spans="2:2" x14ac:dyDescent="0.3">
      <c r="B10411" s="34"/>
    </row>
    <row r="10412" spans="2:2" x14ac:dyDescent="0.3">
      <c r="B10412" s="34"/>
    </row>
    <row r="10413" spans="2:2" x14ac:dyDescent="0.3">
      <c r="B10413" s="34"/>
    </row>
    <row r="10414" spans="2:2" x14ac:dyDescent="0.3">
      <c r="B10414" s="34"/>
    </row>
    <row r="10415" spans="2:2" x14ac:dyDescent="0.3">
      <c r="B10415" s="34"/>
    </row>
    <row r="10416" spans="2:2" x14ac:dyDescent="0.3">
      <c r="B10416" s="34"/>
    </row>
    <row r="10417" spans="2:2" x14ac:dyDescent="0.3">
      <c r="B10417" s="34"/>
    </row>
    <row r="10418" spans="2:2" x14ac:dyDescent="0.3">
      <c r="B10418" s="34"/>
    </row>
    <row r="10419" spans="2:2" x14ac:dyDescent="0.3">
      <c r="B10419" s="34"/>
    </row>
    <row r="10420" spans="2:2" x14ac:dyDescent="0.3">
      <c r="B10420" s="34"/>
    </row>
    <row r="10421" spans="2:2" x14ac:dyDescent="0.3">
      <c r="B10421" s="34"/>
    </row>
    <row r="10422" spans="2:2" x14ac:dyDescent="0.3">
      <c r="B10422" s="34"/>
    </row>
    <row r="10423" spans="2:2" x14ac:dyDescent="0.3">
      <c r="B10423" s="34"/>
    </row>
    <row r="10424" spans="2:2" x14ac:dyDescent="0.3">
      <c r="B10424" s="34"/>
    </row>
    <row r="10425" spans="2:2" x14ac:dyDescent="0.3">
      <c r="B10425" s="34"/>
    </row>
    <row r="10426" spans="2:2" x14ac:dyDescent="0.3">
      <c r="B10426" s="34"/>
    </row>
    <row r="10427" spans="2:2" x14ac:dyDescent="0.3">
      <c r="B10427" s="34"/>
    </row>
    <row r="10428" spans="2:2" x14ac:dyDescent="0.3">
      <c r="B10428" s="34"/>
    </row>
    <row r="10429" spans="2:2" x14ac:dyDescent="0.3">
      <c r="B10429" s="34"/>
    </row>
    <row r="10430" spans="2:2" x14ac:dyDescent="0.3">
      <c r="B10430" s="34"/>
    </row>
    <row r="10431" spans="2:2" x14ac:dyDescent="0.3">
      <c r="B10431" s="34"/>
    </row>
    <row r="10432" spans="2:2" x14ac:dyDescent="0.3">
      <c r="B10432" s="34"/>
    </row>
    <row r="10433" spans="2:2" x14ac:dyDescent="0.3">
      <c r="B10433" s="34"/>
    </row>
    <row r="10434" spans="2:2" x14ac:dyDescent="0.3">
      <c r="B10434" s="34"/>
    </row>
    <row r="10435" spans="2:2" x14ac:dyDescent="0.3">
      <c r="B10435" s="34"/>
    </row>
    <row r="10436" spans="2:2" x14ac:dyDescent="0.3">
      <c r="B10436" s="34"/>
    </row>
    <row r="10437" spans="2:2" x14ac:dyDescent="0.3">
      <c r="B10437" s="34"/>
    </row>
    <row r="10438" spans="2:2" x14ac:dyDescent="0.3">
      <c r="B10438" s="34"/>
    </row>
    <row r="10439" spans="2:2" x14ac:dyDescent="0.3">
      <c r="B10439" s="34"/>
    </row>
    <row r="10440" spans="2:2" x14ac:dyDescent="0.3">
      <c r="B10440" s="34"/>
    </row>
    <row r="10441" spans="2:2" x14ac:dyDescent="0.3">
      <c r="B10441" s="34"/>
    </row>
    <row r="10442" spans="2:2" x14ac:dyDescent="0.3">
      <c r="B10442" s="34"/>
    </row>
    <row r="10443" spans="2:2" x14ac:dyDescent="0.3">
      <c r="B10443" s="34"/>
    </row>
    <row r="10444" spans="2:2" x14ac:dyDescent="0.3">
      <c r="B10444" s="34"/>
    </row>
    <row r="10445" spans="2:2" x14ac:dyDescent="0.3">
      <c r="B10445" s="34"/>
    </row>
    <row r="10446" spans="2:2" x14ac:dyDescent="0.3">
      <c r="B10446" s="34"/>
    </row>
    <row r="10447" spans="2:2" x14ac:dyDescent="0.3">
      <c r="B10447" s="34"/>
    </row>
    <row r="10448" spans="2:2" x14ac:dyDescent="0.3">
      <c r="B10448" s="34"/>
    </row>
    <row r="10449" spans="2:2" x14ac:dyDescent="0.3">
      <c r="B10449" s="34"/>
    </row>
    <row r="10450" spans="2:2" x14ac:dyDescent="0.3">
      <c r="B10450" s="34"/>
    </row>
    <row r="10451" spans="2:2" x14ac:dyDescent="0.3">
      <c r="B10451" s="34"/>
    </row>
    <row r="10452" spans="2:2" x14ac:dyDescent="0.3">
      <c r="B10452" s="34"/>
    </row>
    <row r="10453" spans="2:2" x14ac:dyDescent="0.3">
      <c r="B10453" s="34"/>
    </row>
    <row r="10454" spans="2:2" x14ac:dyDescent="0.3">
      <c r="B10454" s="34"/>
    </row>
    <row r="10455" spans="2:2" x14ac:dyDescent="0.3">
      <c r="B10455" s="34"/>
    </row>
    <row r="10456" spans="2:2" x14ac:dyDescent="0.3">
      <c r="B10456" s="34"/>
    </row>
    <row r="10457" spans="2:2" x14ac:dyDescent="0.3">
      <c r="B10457" s="34"/>
    </row>
    <row r="10458" spans="2:2" x14ac:dyDescent="0.3">
      <c r="B10458" s="34"/>
    </row>
    <row r="10459" spans="2:2" x14ac:dyDescent="0.3">
      <c r="B10459" s="34"/>
    </row>
    <row r="10460" spans="2:2" x14ac:dyDescent="0.3">
      <c r="B10460" s="34"/>
    </row>
    <row r="10461" spans="2:2" x14ac:dyDescent="0.3">
      <c r="B10461" s="34"/>
    </row>
    <row r="10462" spans="2:2" x14ac:dyDescent="0.3">
      <c r="B10462" s="34"/>
    </row>
    <row r="10463" spans="2:2" x14ac:dyDescent="0.3">
      <c r="B10463" s="34"/>
    </row>
    <row r="10464" spans="2:2" x14ac:dyDescent="0.3">
      <c r="B10464" s="34"/>
    </row>
    <row r="10465" spans="2:2" x14ac:dyDescent="0.3">
      <c r="B10465" s="34"/>
    </row>
    <row r="10466" spans="2:2" x14ac:dyDescent="0.3">
      <c r="B10466" s="34"/>
    </row>
    <row r="10467" spans="2:2" x14ac:dyDescent="0.3">
      <c r="B10467" s="34"/>
    </row>
    <row r="10468" spans="2:2" x14ac:dyDescent="0.3">
      <c r="B10468" s="34"/>
    </row>
    <row r="10469" spans="2:2" x14ac:dyDescent="0.3">
      <c r="B10469" s="34"/>
    </row>
    <row r="10470" spans="2:2" x14ac:dyDescent="0.3">
      <c r="B10470" s="34"/>
    </row>
    <row r="10471" spans="2:2" x14ac:dyDescent="0.3">
      <c r="B10471" s="34"/>
    </row>
    <row r="10472" spans="2:2" x14ac:dyDescent="0.3">
      <c r="B10472" s="34"/>
    </row>
    <row r="10473" spans="2:2" x14ac:dyDescent="0.3">
      <c r="B10473" s="34"/>
    </row>
    <row r="10474" spans="2:2" x14ac:dyDescent="0.3">
      <c r="B10474" s="34"/>
    </row>
    <row r="10475" spans="2:2" x14ac:dyDescent="0.3">
      <c r="B10475" s="34"/>
    </row>
    <row r="10476" spans="2:2" x14ac:dyDescent="0.3">
      <c r="B10476" s="34"/>
    </row>
    <row r="10477" spans="2:2" x14ac:dyDescent="0.3">
      <c r="B10477" s="34"/>
    </row>
    <row r="10478" spans="2:2" x14ac:dyDescent="0.3">
      <c r="B10478" s="34"/>
    </row>
    <row r="10479" spans="2:2" x14ac:dyDescent="0.3">
      <c r="B10479" s="34"/>
    </row>
    <row r="10480" spans="2:2" x14ac:dyDescent="0.3">
      <c r="B10480" s="34"/>
    </row>
    <row r="10481" spans="2:2" x14ac:dyDescent="0.3">
      <c r="B10481" s="34"/>
    </row>
    <row r="10482" spans="2:2" x14ac:dyDescent="0.3">
      <c r="B10482" s="34"/>
    </row>
    <row r="10483" spans="2:2" x14ac:dyDescent="0.3">
      <c r="B10483" s="34"/>
    </row>
    <row r="10484" spans="2:2" x14ac:dyDescent="0.3">
      <c r="B10484" s="34"/>
    </row>
    <row r="10485" spans="2:2" x14ac:dyDescent="0.3">
      <c r="B10485" s="34"/>
    </row>
    <row r="10486" spans="2:2" x14ac:dyDescent="0.3">
      <c r="B10486" s="34"/>
    </row>
    <row r="10487" spans="2:2" x14ac:dyDescent="0.3">
      <c r="B10487" s="34"/>
    </row>
    <row r="10488" spans="2:2" x14ac:dyDescent="0.3">
      <c r="B10488" s="34"/>
    </row>
    <row r="10489" spans="2:2" x14ac:dyDescent="0.3">
      <c r="B10489" s="34"/>
    </row>
    <row r="10490" spans="2:2" x14ac:dyDescent="0.3">
      <c r="B10490" s="34"/>
    </row>
    <row r="10491" spans="2:2" x14ac:dyDescent="0.3">
      <c r="B10491" s="34"/>
    </row>
    <row r="10492" spans="2:2" x14ac:dyDescent="0.3">
      <c r="B10492" s="34"/>
    </row>
    <row r="10493" spans="2:2" x14ac:dyDescent="0.3">
      <c r="B10493" s="34"/>
    </row>
    <row r="10494" spans="2:2" x14ac:dyDescent="0.3">
      <c r="B10494" s="34"/>
    </row>
    <row r="10495" spans="2:2" x14ac:dyDescent="0.3">
      <c r="B10495" s="34"/>
    </row>
    <row r="10496" spans="2:2" x14ac:dyDescent="0.3">
      <c r="B10496" s="34"/>
    </row>
    <row r="10497" spans="2:2" x14ac:dyDescent="0.3">
      <c r="B10497" s="34"/>
    </row>
    <row r="10498" spans="2:2" x14ac:dyDescent="0.3">
      <c r="B10498" s="34"/>
    </row>
    <row r="10499" spans="2:2" x14ac:dyDescent="0.3">
      <c r="B10499" s="34"/>
    </row>
    <row r="10500" spans="2:2" x14ac:dyDescent="0.3">
      <c r="B10500" s="34"/>
    </row>
    <row r="10501" spans="2:2" x14ac:dyDescent="0.3">
      <c r="B10501" s="34"/>
    </row>
    <row r="10502" spans="2:2" x14ac:dyDescent="0.3">
      <c r="B10502" s="34"/>
    </row>
    <row r="10503" spans="2:2" x14ac:dyDescent="0.3">
      <c r="B10503" s="34"/>
    </row>
    <row r="10504" spans="2:2" x14ac:dyDescent="0.3">
      <c r="B10504" s="34"/>
    </row>
    <row r="10505" spans="2:2" x14ac:dyDescent="0.3">
      <c r="B10505" s="34"/>
    </row>
    <row r="10506" spans="2:2" x14ac:dyDescent="0.3">
      <c r="B10506" s="34"/>
    </row>
    <row r="10507" spans="2:2" x14ac:dyDescent="0.3">
      <c r="B10507" s="34"/>
    </row>
    <row r="10508" spans="2:2" x14ac:dyDescent="0.3">
      <c r="B10508" s="34"/>
    </row>
    <row r="10509" spans="2:2" x14ac:dyDescent="0.3">
      <c r="B10509" s="34"/>
    </row>
    <row r="10510" spans="2:2" x14ac:dyDescent="0.3">
      <c r="B10510" s="34"/>
    </row>
    <row r="10511" spans="2:2" x14ac:dyDescent="0.3">
      <c r="B10511" s="34"/>
    </row>
    <row r="10512" spans="2:2" x14ac:dyDescent="0.3">
      <c r="B10512" s="34"/>
    </row>
    <row r="10513" spans="2:2" x14ac:dyDescent="0.3">
      <c r="B10513" s="34"/>
    </row>
    <row r="10514" spans="2:2" x14ac:dyDescent="0.3">
      <c r="B10514" s="34"/>
    </row>
    <row r="10515" spans="2:2" x14ac:dyDescent="0.3">
      <c r="B10515" s="34"/>
    </row>
    <row r="10516" spans="2:2" x14ac:dyDescent="0.3">
      <c r="B10516" s="34"/>
    </row>
    <row r="10517" spans="2:2" x14ac:dyDescent="0.3">
      <c r="B10517" s="34"/>
    </row>
    <row r="10518" spans="2:2" x14ac:dyDescent="0.3">
      <c r="B10518" s="34"/>
    </row>
    <row r="10519" spans="2:2" x14ac:dyDescent="0.3">
      <c r="B10519" s="34"/>
    </row>
    <row r="10520" spans="2:2" x14ac:dyDescent="0.3">
      <c r="B10520" s="34"/>
    </row>
    <row r="10521" spans="2:2" x14ac:dyDescent="0.3">
      <c r="B10521" s="34"/>
    </row>
    <row r="10522" spans="2:2" x14ac:dyDescent="0.3">
      <c r="B10522" s="34"/>
    </row>
    <row r="10523" spans="2:2" x14ac:dyDescent="0.3">
      <c r="B10523" s="34"/>
    </row>
    <row r="10524" spans="2:2" x14ac:dyDescent="0.3">
      <c r="B10524" s="34"/>
    </row>
    <row r="10525" spans="2:2" x14ac:dyDescent="0.3">
      <c r="B10525" s="34"/>
    </row>
    <row r="10526" spans="2:2" x14ac:dyDescent="0.3">
      <c r="B10526" s="34"/>
    </row>
    <row r="10527" spans="2:2" x14ac:dyDescent="0.3">
      <c r="B10527" s="34"/>
    </row>
    <row r="10528" spans="2:2" x14ac:dyDescent="0.3">
      <c r="B10528" s="34"/>
    </row>
    <row r="10529" spans="2:2" x14ac:dyDescent="0.3">
      <c r="B10529" s="34"/>
    </row>
    <row r="10530" spans="2:2" x14ac:dyDescent="0.3">
      <c r="B10530" s="34"/>
    </row>
    <row r="10531" spans="2:2" x14ac:dyDescent="0.3">
      <c r="B10531" s="34"/>
    </row>
    <row r="10532" spans="2:2" x14ac:dyDescent="0.3">
      <c r="B10532" s="34"/>
    </row>
    <row r="10533" spans="2:2" x14ac:dyDescent="0.3">
      <c r="B10533" s="34"/>
    </row>
    <row r="10534" spans="2:2" x14ac:dyDescent="0.3">
      <c r="B10534" s="34"/>
    </row>
    <row r="10535" spans="2:2" x14ac:dyDescent="0.3">
      <c r="B10535" s="34"/>
    </row>
    <row r="10536" spans="2:2" x14ac:dyDescent="0.3">
      <c r="B10536" s="34"/>
    </row>
    <row r="10537" spans="2:2" x14ac:dyDescent="0.3">
      <c r="B10537" s="34"/>
    </row>
    <row r="10538" spans="2:2" x14ac:dyDescent="0.3">
      <c r="B10538" s="34"/>
    </row>
    <row r="10539" spans="2:2" x14ac:dyDescent="0.3">
      <c r="B10539" s="34"/>
    </row>
    <row r="10540" spans="2:2" x14ac:dyDescent="0.3">
      <c r="B10540" s="34"/>
    </row>
    <row r="10541" spans="2:2" x14ac:dyDescent="0.3">
      <c r="B10541" s="34"/>
    </row>
    <row r="10542" spans="2:2" x14ac:dyDescent="0.3">
      <c r="B10542" s="34"/>
    </row>
    <row r="10543" spans="2:2" x14ac:dyDescent="0.3">
      <c r="B10543" s="34"/>
    </row>
    <row r="10544" spans="2:2" x14ac:dyDescent="0.3">
      <c r="B10544" s="34"/>
    </row>
    <row r="10545" spans="2:2" x14ac:dyDescent="0.3">
      <c r="B10545" s="34"/>
    </row>
    <row r="10546" spans="2:2" x14ac:dyDescent="0.3">
      <c r="B10546" s="34"/>
    </row>
    <row r="10547" spans="2:2" x14ac:dyDescent="0.3">
      <c r="B10547" s="34"/>
    </row>
    <row r="10548" spans="2:2" x14ac:dyDescent="0.3">
      <c r="B10548" s="34"/>
    </row>
    <row r="10549" spans="2:2" x14ac:dyDescent="0.3">
      <c r="B10549" s="34"/>
    </row>
    <row r="10550" spans="2:2" x14ac:dyDescent="0.3">
      <c r="B10550" s="34"/>
    </row>
    <row r="10551" spans="2:2" x14ac:dyDescent="0.3">
      <c r="B10551" s="34"/>
    </row>
    <row r="10552" spans="2:2" x14ac:dyDescent="0.3">
      <c r="B10552" s="34"/>
    </row>
    <row r="10553" spans="2:2" x14ac:dyDescent="0.3">
      <c r="B10553" s="34"/>
    </row>
    <row r="10554" spans="2:2" x14ac:dyDescent="0.3">
      <c r="B10554" s="34"/>
    </row>
    <row r="10555" spans="2:2" x14ac:dyDescent="0.3">
      <c r="B10555" s="34"/>
    </row>
    <row r="10556" spans="2:2" x14ac:dyDescent="0.3">
      <c r="B10556" s="34"/>
    </row>
    <row r="10557" spans="2:2" x14ac:dyDescent="0.3">
      <c r="B10557" s="34"/>
    </row>
    <row r="10558" spans="2:2" x14ac:dyDescent="0.3">
      <c r="B10558" s="34"/>
    </row>
    <row r="10559" spans="2:2" x14ac:dyDescent="0.3">
      <c r="B10559" s="34"/>
    </row>
    <row r="10560" spans="2:2" x14ac:dyDescent="0.3">
      <c r="B10560" s="34"/>
    </row>
    <row r="10561" spans="2:2" x14ac:dyDescent="0.3">
      <c r="B10561" s="34"/>
    </row>
    <row r="10562" spans="2:2" x14ac:dyDescent="0.3">
      <c r="B10562" s="34"/>
    </row>
    <row r="10563" spans="2:2" x14ac:dyDescent="0.3">
      <c r="B10563" s="34"/>
    </row>
    <row r="10564" spans="2:2" x14ac:dyDescent="0.3">
      <c r="B10564" s="34"/>
    </row>
    <row r="10565" spans="2:2" x14ac:dyDescent="0.3">
      <c r="B10565" s="34"/>
    </row>
    <row r="10566" spans="2:2" x14ac:dyDescent="0.3">
      <c r="B10566" s="34"/>
    </row>
    <row r="10567" spans="2:2" x14ac:dyDescent="0.3">
      <c r="B10567" s="34"/>
    </row>
    <row r="10568" spans="2:2" x14ac:dyDescent="0.3">
      <c r="B10568" s="34"/>
    </row>
    <row r="10569" spans="2:2" x14ac:dyDescent="0.3">
      <c r="B10569" s="34"/>
    </row>
    <row r="10570" spans="2:2" x14ac:dyDescent="0.3">
      <c r="B10570" s="34"/>
    </row>
    <row r="10571" spans="2:2" x14ac:dyDescent="0.3">
      <c r="B10571" s="34"/>
    </row>
    <row r="10572" spans="2:2" x14ac:dyDescent="0.3">
      <c r="B10572" s="34"/>
    </row>
    <row r="10573" spans="2:2" x14ac:dyDescent="0.3">
      <c r="B10573" s="34"/>
    </row>
    <row r="10574" spans="2:2" x14ac:dyDescent="0.3">
      <c r="B10574" s="34"/>
    </row>
    <row r="10575" spans="2:2" x14ac:dyDescent="0.3">
      <c r="B10575" s="34"/>
    </row>
    <row r="10576" spans="2:2" x14ac:dyDescent="0.3">
      <c r="B10576" s="34"/>
    </row>
    <row r="10577" spans="2:2" x14ac:dyDescent="0.3">
      <c r="B10577" s="34"/>
    </row>
    <row r="10578" spans="2:2" x14ac:dyDescent="0.3">
      <c r="B10578" s="34"/>
    </row>
    <row r="10579" spans="2:2" x14ac:dyDescent="0.3">
      <c r="B10579" s="34"/>
    </row>
    <row r="10580" spans="2:2" x14ac:dyDescent="0.3">
      <c r="B10580" s="34"/>
    </row>
    <row r="10581" spans="2:2" x14ac:dyDescent="0.3">
      <c r="B10581" s="34"/>
    </row>
    <row r="10582" spans="2:2" x14ac:dyDescent="0.3">
      <c r="B10582" s="34"/>
    </row>
    <row r="10583" spans="2:2" x14ac:dyDescent="0.3">
      <c r="B10583" s="34"/>
    </row>
    <row r="10584" spans="2:2" x14ac:dyDescent="0.3">
      <c r="B10584" s="34"/>
    </row>
    <row r="10585" spans="2:2" x14ac:dyDescent="0.3">
      <c r="B10585" s="34"/>
    </row>
    <row r="10586" spans="2:2" x14ac:dyDescent="0.3">
      <c r="B10586" s="34"/>
    </row>
    <row r="10587" spans="2:2" x14ac:dyDescent="0.3">
      <c r="B10587" s="34"/>
    </row>
    <row r="10588" spans="2:2" x14ac:dyDescent="0.3">
      <c r="B10588" s="34"/>
    </row>
    <row r="10589" spans="2:2" x14ac:dyDescent="0.3">
      <c r="B10589" s="34"/>
    </row>
    <row r="10590" spans="2:2" x14ac:dyDescent="0.3">
      <c r="B10590" s="34"/>
    </row>
    <row r="10591" spans="2:2" x14ac:dyDescent="0.3">
      <c r="B10591" s="34"/>
    </row>
    <row r="10592" spans="2:2" x14ac:dyDescent="0.3">
      <c r="B10592" s="34"/>
    </row>
    <row r="10593" spans="2:2" x14ac:dyDescent="0.3">
      <c r="B10593" s="34"/>
    </row>
    <row r="10594" spans="2:2" x14ac:dyDescent="0.3">
      <c r="B10594" s="34"/>
    </row>
    <row r="10595" spans="2:2" x14ac:dyDescent="0.3">
      <c r="B10595" s="34"/>
    </row>
    <row r="10596" spans="2:2" x14ac:dyDescent="0.3">
      <c r="B10596" s="34"/>
    </row>
    <row r="10597" spans="2:2" x14ac:dyDescent="0.3">
      <c r="B10597" s="34"/>
    </row>
    <row r="10598" spans="2:2" x14ac:dyDescent="0.3">
      <c r="B10598" s="34"/>
    </row>
    <row r="10599" spans="2:2" x14ac:dyDescent="0.3">
      <c r="B10599" s="34"/>
    </row>
    <row r="10600" spans="2:2" x14ac:dyDescent="0.3">
      <c r="B10600" s="34"/>
    </row>
    <row r="10601" spans="2:2" x14ac:dyDescent="0.3">
      <c r="B10601" s="34"/>
    </row>
    <row r="10602" spans="2:2" x14ac:dyDescent="0.3">
      <c r="B10602" s="34"/>
    </row>
    <row r="10603" spans="2:2" x14ac:dyDescent="0.3">
      <c r="B10603" s="34"/>
    </row>
    <row r="10604" spans="2:2" x14ac:dyDescent="0.3">
      <c r="B10604" s="34"/>
    </row>
    <row r="10605" spans="2:2" x14ac:dyDescent="0.3">
      <c r="B10605" s="34"/>
    </row>
    <row r="10606" spans="2:2" x14ac:dyDescent="0.3">
      <c r="B10606" s="34"/>
    </row>
    <row r="10607" spans="2:2" x14ac:dyDescent="0.3">
      <c r="B10607" s="34"/>
    </row>
    <row r="10608" spans="2:2" x14ac:dyDescent="0.3">
      <c r="B10608" s="34"/>
    </row>
    <row r="10609" spans="2:2" x14ac:dyDescent="0.3">
      <c r="B10609" s="34"/>
    </row>
    <row r="10610" spans="2:2" x14ac:dyDescent="0.3">
      <c r="B10610" s="34"/>
    </row>
    <row r="10611" spans="2:2" x14ac:dyDescent="0.3">
      <c r="B10611" s="34"/>
    </row>
    <row r="10612" spans="2:2" x14ac:dyDescent="0.3">
      <c r="B10612" s="34"/>
    </row>
    <row r="10613" spans="2:2" x14ac:dyDescent="0.3">
      <c r="B10613" s="34"/>
    </row>
    <row r="10614" spans="2:2" x14ac:dyDescent="0.3">
      <c r="B10614" s="34"/>
    </row>
    <row r="10615" spans="2:2" x14ac:dyDescent="0.3">
      <c r="B10615" s="34"/>
    </row>
    <row r="10616" spans="2:2" x14ac:dyDescent="0.3">
      <c r="B10616" s="34"/>
    </row>
    <row r="10617" spans="2:2" x14ac:dyDescent="0.3">
      <c r="B10617" s="34"/>
    </row>
    <row r="10618" spans="2:2" x14ac:dyDescent="0.3">
      <c r="B10618" s="34"/>
    </row>
    <row r="10619" spans="2:2" x14ac:dyDescent="0.3">
      <c r="B10619" s="34"/>
    </row>
    <row r="10620" spans="2:2" x14ac:dyDescent="0.3">
      <c r="B10620" s="34"/>
    </row>
    <row r="10621" spans="2:2" x14ac:dyDescent="0.3">
      <c r="B10621" s="34"/>
    </row>
    <row r="10622" spans="2:2" x14ac:dyDescent="0.3">
      <c r="B10622" s="34"/>
    </row>
    <row r="10623" spans="2:2" x14ac:dyDescent="0.3">
      <c r="B10623" s="34"/>
    </row>
    <row r="10624" spans="2:2" x14ac:dyDescent="0.3">
      <c r="B10624" s="34"/>
    </row>
    <row r="10625" spans="2:2" x14ac:dyDescent="0.3">
      <c r="B10625" s="34"/>
    </row>
    <row r="10626" spans="2:2" x14ac:dyDescent="0.3">
      <c r="B10626" s="34"/>
    </row>
    <row r="10627" spans="2:2" x14ac:dyDescent="0.3">
      <c r="B10627" s="34"/>
    </row>
    <row r="10628" spans="2:2" x14ac:dyDescent="0.3">
      <c r="B10628" s="34"/>
    </row>
    <row r="10629" spans="2:2" x14ac:dyDescent="0.3">
      <c r="B10629" s="34"/>
    </row>
    <row r="10630" spans="2:2" x14ac:dyDescent="0.3">
      <c r="B10630" s="34"/>
    </row>
    <row r="10631" spans="2:2" x14ac:dyDescent="0.3">
      <c r="B10631" s="34"/>
    </row>
    <row r="10632" spans="2:2" x14ac:dyDescent="0.3">
      <c r="B10632" s="34"/>
    </row>
    <row r="10633" spans="2:2" x14ac:dyDescent="0.3">
      <c r="B10633" s="34"/>
    </row>
    <row r="10634" spans="2:2" x14ac:dyDescent="0.3">
      <c r="B10634" s="34"/>
    </row>
    <row r="10635" spans="2:2" x14ac:dyDescent="0.3">
      <c r="B10635" s="34"/>
    </row>
    <row r="10636" spans="2:2" x14ac:dyDescent="0.3">
      <c r="B10636" s="34"/>
    </row>
    <row r="10637" spans="2:2" x14ac:dyDescent="0.3">
      <c r="B10637" s="34"/>
    </row>
    <row r="10638" spans="2:2" x14ac:dyDescent="0.3">
      <c r="B10638" s="34"/>
    </row>
    <row r="10639" spans="2:2" x14ac:dyDescent="0.3">
      <c r="B10639" s="34"/>
    </row>
    <row r="10640" spans="2:2" x14ac:dyDescent="0.3">
      <c r="B10640" s="34"/>
    </row>
    <row r="10641" spans="2:2" x14ac:dyDescent="0.3">
      <c r="B10641" s="34"/>
    </row>
    <row r="10642" spans="2:2" x14ac:dyDescent="0.3">
      <c r="B10642" s="34"/>
    </row>
    <row r="10643" spans="2:2" x14ac:dyDescent="0.3">
      <c r="B10643" s="34"/>
    </row>
    <row r="10644" spans="2:2" x14ac:dyDescent="0.3">
      <c r="B10644" s="34"/>
    </row>
    <row r="10645" spans="2:2" x14ac:dyDescent="0.3">
      <c r="B10645" s="34"/>
    </row>
    <row r="10646" spans="2:2" x14ac:dyDescent="0.3">
      <c r="B10646" s="34"/>
    </row>
    <row r="10647" spans="2:2" x14ac:dyDescent="0.3">
      <c r="B10647" s="34"/>
    </row>
    <row r="10648" spans="2:2" x14ac:dyDescent="0.3">
      <c r="B10648" s="34"/>
    </row>
    <row r="10649" spans="2:2" x14ac:dyDescent="0.3">
      <c r="B10649" s="34"/>
    </row>
    <row r="10650" spans="2:2" x14ac:dyDescent="0.3">
      <c r="B10650" s="34"/>
    </row>
    <row r="10651" spans="2:2" x14ac:dyDescent="0.3">
      <c r="B10651" s="34"/>
    </row>
    <row r="10652" spans="2:2" x14ac:dyDescent="0.3">
      <c r="B10652" s="34"/>
    </row>
    <row r="10653" spans="2:2" x14ac:dyDescent="0.3">
      <c r="B10653" s="34"/>
    </row>
    <row r="10654" spans="2:2" x14ac:dyDescent="0.3">
      <c r="B10654" s="34"/>
    </row>
    <row r="10655" spans="2:2" x14ac:dyDescent="0.3">
      <c r="B10655" s="34"/>
    </row>
    <row r="10656" spans="2:2" x14ac:dyDescent="0.3">
      <c r="B10656" s="34"/>
    </row>
    <row r="10657" spans="2:2" x14ac:dyDescent="0.3">
      <c r="B10657" s="34"/>
    </row>
    <row r="10658" spans="2:2" x14ac:dyDescent="0.3">
      <c r="B10658" s="34"/>
    </row>
    <row r="10659" spans="2:2" x14ac:dyDescent="0.3">
      <c r="B10659" s="34"/>
    </row>
    <row r="10660" spans="2:2" x14ac:dyDescent="0.3">
      <c r="B10660" s="34"/>
    </row>
    <row r="10661" spans="2:2" x14ac:dyDescent="0.3">
      <c r="B10661" s="34"/>
    </row>
    <row r="10662" spans="2:2" x14ac:dyDescent="0.3">
      <c r="B10662" s="34"/>
    </row>
    <row r="10663" spans="2:2" x14ac:dyDescent="0.3">
      <c r="B10663" s="34"/>
    </row>
    <row r="10664" spans="2:2" x14ac:dyDescent="0.3">
      <c r="B10664" s="34"/>
    </row>
    <row r="10665" spans="2:2" x14ac:dyDescent="0.3">
      <c r="B10665" s="34"/>
    </row>
    <row r="10666" spans="2:2" x14ac:dyDescent="0.3">
      <c r="B10666" s="34"/>
    </row>
    <row r="10667" spans="2:2" x14ac:dyDescent="0.3">
      <c r="B10667" s="34"/>
    </row>
    <row r="10668" spans="2:2" x14ac:dyDescent="0.3">
      <c r="B10668" s="34"/>
    </row>
    <row r="10669" spans="2:2" x14ac:dyDescent="0.3">
      <c r="B10669" s="34"/>
    </row>
    <row r="10670" spans="2:2" x14ac:dyDescent="0.3">
      <c r="B10670" s="34"/>
    </row>
    <row r="10671" spans="2:2" x14ac:dyDescent="0.3">
      <c r="B10671" s="34"/>
    </row>
    <row r="10672" spans="2:2" x14ac:dyDescent="0.3">
      <c r="B10672" s="34"/>
    </row>
    <row r="10673" spans="2:2" x14ac:dyDescent="0.3">
      <c r="B10673" s="34"/>
    </row>
    <row r="10674" spans="2:2" x14ac:dyDescent="0.3">
      <c r="B10674" s="34"/>
    </row>
    <row r="10675" spans="2:2" x14ac:dyDescent="0.3">
      <c r="B10675" s="34"/>
    </row>
    <row r="10676" spans="2:2" x14ac:dyDescent="0.3">
      <c r="B10676" s="34"/>
    </row>
    <row r="10677" spans="2:2" x14ac:dyDescent="0.3">
      <c r="B10677" s="34"/>
    </row>
    <row r="10678" spans="2:2" x14ac:dyDescent="0.3">
      <c r="B10678" s="34"/>
    </row>
    <row r="10679" spans="2:2" x14ac:dyDescent="0.3">
      <c r="B10679" s="34"/>
    </row>
    <row r="10680" spans="2:2" x14ac:dyDescent="0.3">
      <c r="B10680" s="34"/>
    </row>
    <row r="10681" spans="2:2" x14ac:dyDescent="0.3">
      <c r="B10681" s="34"/>
    </row>
    <row r="10682" spans="2:2" x14ac:dyDescent="0.3">
      <c r="B10682" s="34"/>
    </row>
    <row r="10683" spans="2:2" x14ac:dyDescent="0.3">
      <c r="B10683" s="34"/>
    </row>
    <row r="10684" spans="2:2" x14ac:dyDescent="0.3">
      <c r="B10684" s="34"/>
    </row>
    <row r="10685" spans="2:2" x14ac:dyDescent="0.3">
      <c r="B10685" s="34"/>
    </row>
    <row r="10686" spans="2:2" x14ac:dyDescent="0.3">
      <c r="B10686" s="34"/>
    </row>
    <row r="10687" spans="2:2" x14ac:dyDescent="0.3">
      <c r="B10687" s="34"/>
    </row>
    <row r="10688" spans="2:2" x14ac:dyDescent="0.3">
      <c r="B10688" s="34"/>
    </row>
    <row r="10689" spans="2:2" x14ac:dyDescent="0.3">
      <c r="B10689" s="34"/>
    </row>
    <row r="10690" spans="2:2" x14ac:dyDescent="0.3">
      <c r="B10690" s="34"/>
    </row>
    <row r="10691" spans="2:2" x14ac:dyDescent="0.3">
      <c r="B10691" s="34"/>
    </row>
    <row r="10692" spans="2:2" x14ac:dyDescent="0.3">
      <c r="B10692" s="34"/>
    </row>
    <row r="10693" spans="2:2" x14ac:dyDescent="0.3">
      <c r="B10693" s="34"/>
    </row>
    <row r="10694" spans="2:2" x14ac:dyDescent="0.3">
      <c r="B10694" s="34"/>
    </row>
    <row r="10695" spans="2:2" x14ac:dyDescent="0.3">
      <c r="B10695" s="34"/>
    </row>
    <row r="10696" spans="2:2" x14ac:dyDescent="0.3">
      <c r="B10696" s="34"/>
    </row>
    <row r="10697" spans="2:2" x14ac:dyDescent="0.3">
      <c r="B10697" s="34"/>
    </row>
    <row r="10698" spans="2:2" x14ac:dyDescent="0.3">
      <c r="B10698" s="34"/>
    </row>
    <row r="10699" spans="2:2" x14ac:dyDescent="0.3">
      <c r="B10699" s="34"/>
    </row>
    <row r="10700" spans="2:2" x14ac:dyDescent="0.3">
      <c r="B10700" s="34"/>
    </row>
    <row r="10701" spans="2:2" x14ac:dyDescent="0.3">
      <c r="B10701" s="34"/>
    </row>
    <row r="10702" spans="2:2" x14ac:dyDescent="0.3">
      <c r="B10702" s="34"/>
    </row>
    <row r="10703" spans="2:2" x14ac:dyDescent="0.3">
      <c r="B10703" s="34"/>
    </row>
    <row r="10704" spans="2:2" x14ac:dyDescent="0.3">
      <c r="B10704" s="34"/>
    </row>
    <row r="10705" spans="2:2" x14ac:dyDescent="0.3">
      <c r="B10705" s="34"/>
    </row>
    <row r="10706" spans="2:2" x14ac:dyDescent="0.3">
      <c r="B10706" s="34"/>
    </row>
    <row r="10707" spans="2:2" x14ac:dyDescent="0.3">
      <c r="B10707" s="34"/>
    </row>
    <row r="10708" spans="2:2" x14ac:dyDescent="0.3">
      <c r="B10708" s="34"/>
    </row>
    <row r="10709" spans="2:2" x14ac:dyDescent="0.3">
      <c r="B10709" s="34"/>
    </row>
    <row r="10710" spans="2:2" x14ac:dyDescent="0.3">
      <c r="B10710" s="34"/>
    </row>
    <row r="10711" spans="2:2" x14ac:dyDescent="0.3">
      <c r="B10711" s="34"/>
    </row>
    <row r="10712" spans="2:2" x14ac:dyDescent="0.3">
      <c r="B10712" s="34"/>
    </row>
    <row r="10713" spans="2:2" x14ac:dyDescent="0.3">
      <c r="B10713" s="34"/>
    </row>
    <row r="10714" spans="2:2" x14ac:dyDescent="0.3">
      <c r="B10714" s="34"/>
    </row>
    <row r="10715" spans="2:2" x14ac:dyDescent="0.3">
      <c r="B10715" s="34"/>
    </row>
    <row r="10716" spans="2:2" x14ac:dyDescent="0.3">
      <c r="B10716" s="34"/>
    </row>
    <row r="10717" spans="2:2" x14ac:dyDescent="0.3">
      <c r="B10717" s="34"/>
    </row>
    <row r="10718" spans="2:2" x14ac:dyDescent="0.3">
      <c r="B10718" s="34"/>
    </row>
    <row r="10719" spans="2:2" x14ac:dyDescent="0.3">
      <c r="B10719" s="34"/>
    </row>
    <row r="10720" spans="2:2" x14ac:dyDescent="0.3">
      <c r="B10720" s="34"/>
    </row>
    <row r="10721" spans="2:2" x14ac:dyDescent="0.3">
      <c r="B10721" s="34"/>
    </row>
    <row r="10722" spans="2:2" x14ac:dyDescent="0.3">
      <c r="B10722" s="34"/>
    </row>
    <row r="10723" spans="2:2" x14ac:dyDescent="0.3">
      <c r="B10723" s="34"/>
    </row>
    <row r="10724" spans="2:2" x14ac:dyDescent="0.3">
      <c r="B10724" s="34"/>
    </row>
    <row r="10725" spans="2:2" x14ac:dyDescent="0.3">
      <c r="B10725" s="34"/>
    </row>
    <row r="10726" spans="2:2" x14ac:dyDescent="0.3">
      <c r="B10726" s="34"/>
    </row>
    <row r="10727" spans="2:2" x14ac:dyDescent="0.3">
      <c r="B10727" s="34"/>
    </row>
    <row r="10728" spans="2:2" x14ac:dyDescent="0.3">
      <c r="B10728" s="34"/>
    </row>
    <row r="10729" spans="2:2" x14ac:dyDescent="0.3">
      <c r="B10729" s="34"/>
    </row>
    <row r="10730" spans="2:2" x14ac:dyDescent="0.3">
      <c r="B10730" s="34"/>
    </row>
    <row r="10731" spans="2:2" x14ac:dyDescent="0.3">
      <c r="B10731" s="34"/>
    </row>
    <row r="10732" spans="2:2" x14ac:dyDescent="0.3">
      <c r="B10732" s="34"/>
    </row>
    <row r="10733" spans="2:2" x14ac:dyDescent="0.3">
      <c r="B10733" s="34"/>
    </row>
    <row r="10734" spans="2:2" x14ac:dyDescent="0.3">
      <c r="B10734" s="34"/>
    </row>
    <row r="10735" spans="2:2" x14ac:dyDescent="0.3">
      <c r="B10735" s="34"/>
    </row>
    <row r="10736" spans="2:2" x14ac:dyDescent="0.3">
      <c r="B10736" s="34"/>
    </row>
    <row r="10737" spans="2:2" x14ac:dyDescent="0.3">
      <c r="B10737" s="34"/>
    </row>
    <row r="10738" spans="2:2" x14ac:dyDescent="0.3">
      <c r="B10738" s="34"/>
    </row>
    <row r="10739" spans="2:2" x14ac:dyDescent="0.3">
      <c r="B10739" s="34"/>
    </row>
    <row r="10740" spans="2:2" x14ac:dyDescent="0.3">
      <c r="B10740" s="34"/>
    </row>
    <row r="10741" spans="2:2" x14ac:dyDescent="0.3">
      <c r="B10741" s="34"/>
    </row>
    <row r="10742" spans="2:2" x14ac:dyDescent="0.3">
      <c r="B10742" s="34"/>
    </row>
    <row r="10743" spans="2:2" x14ac:dyDescent="0.3">
      <c r="B10743" s="34"/>
    </row>
    <row r="10744" spans="2:2" x14ac:dyDescent="0.3">
      <c r="B10744" s="34"/>
    </row>
    <row r="10745" spans="2:2" x14ac:dyDescent="0.3">
      <c r="B10745" s="34"/>
    </row>
    <row r="10746" spans="2:2" x14ac:dyDescent="0.3">
      <c r="B10746" s="34"/>
    </row>
    <row r="10747" spans="2:2" x14ac:dyDescent="0.3">
      <c r="B10747" s="34"/>
    </row>
    <row r="10748" spans="2:2" x14ac:dyDescent="0.3">
      <c r="B10748" s="34"/>
    </row>
    <row r="10749" spans="2:2" x14ac:dyDescent="0.3">
      <c r="B10749" s="34"/>
    </row>
    <row r="10750" spans="2:2" x14ac:dyDescent="0.3">
      <c r="B10750" s="34"/>
    </row>
    <row r="10751" spans="2:2" x14ac:dyDescent="0.3">
      <c r="B10751" s="34"/>
    </row>
    <row r="10752" spans="2:2" x14ac:dyDescent="0.3">
      <c r="B10752" s="34"/>
    </row>
    <row r="10753" spans="2:2" x14ac:dyDescent="0.3">
      <c r="B10753" s="34"/>
    </row>
    <row r="10754" spans="2:2" x14ac:dyDescent="0.3">
      <c r="B10754" s="34"/>
    </row>
    <row r="10755" spans="2:2" x14ac:dyDescent="0.3">
      <c r="B10755" s="34"/>
    </row>
    <row r="10756" spans="2:2" x14ac:dyDescent="0.3">
      <c r="B10756" s="34"/>
    </row>
    <row r="10757" spans="2:2" x14ac:dyDescent="0.3">
      <c r="B10757" s="34"/>
    </row>
    <row r="10758" spans="2:2" x14ac:dyDescent="0.3">
      <c r="B10758" s="34"/>
    </row>
    <row r="10759" spans="2:2" x14ac:dyDescent="0.3">
      <c r="B10759" s="34"/>
    </row>
    <row r="10760" spans="2:2" x14ac:dyDescent="0.3">
      <c r="B10760" s="34"/>
    </row>
    <row r="10761" spans="2:2" x14ac:dyDescent="0.3">
      <c r="B10761" s="34"/>
    </row>
    <row r="10762" spans="2:2" x14ac:dyDescent="0.3">
      <c r="B10762" s="34"/>
    </row>
    <row r="10763" spans="2:2" x14ac:dyDescent="0.3">
      <c r="B10763" s="34"/>
    </row>
    <row r="10764" spans="2:2" x14ac:dyDescent="0.3">
      <c r="B10764" s="34"/>
    </row>
    <row r="10765" spans="2:2" x14ac:dyDescent="0.3">
      <c r="B10765" s="34"/>
    </row>
    <row r="10766" spans="2:2" x14ac:dyDescent="0.3">
      <c r="B10766" s="34"/>
    </row>
    <row r="10767" spans="2:2" x14ac:dyDescent="0.3">
      <c r="B10767" s="34"/>
    </row>
    <row r="10768" spans="2:2" x14ac:dyDescent="0.3">
      <c r="B10768" s="34"/>
    </row>
    <row r="10769" spans="2:2" x14ac:dyDescent="0.3">
      <c r="B10769" s="34"/>
    </row>
    <row r="10770" spans="2:2" x14ac:dyDescent="0.3">
      <c r="B10770" s="34"/>
    </row>
    <row r="10771" spans="2:2" x14ac:dyDescent="0.3">
      <c r="B10771" s="34"/>
    </row>
    <row r="10772" spans="2:2" x14ac:dyDescent="0.3">
      <c r="B10772" s="34"/>
    </row>
    <row r="10773" spans="2:2" x14ac:dyDescent="0.3">
      <c r="B10773" s="34"/>
    </row>
    <row r="10774" spans="2:2" x14ac:dyDescent="0.3">
      <c r="B10774" s="34"/>
    </row>
    <row r="10775" spans="2:2" x14ac:dyDescent="0.3">
      <c r="B10775" s="34"/>
    </row>
    <row r="10776" spans="2:2" x14ac:dyDescent="0.3">
      <c r="B10776" s="34"/>
    </row>
    <row r="10777" spans="2:2" x14ac:dyDescent="0.3">
      <c r="B10777" s="34"/>
    </row>
    <row r="10778" spans="2:2" x14ac:dyDescent="0.3">
      <c r="B10778" s="34"/>
    </row>
    <row r="10779" spans="2:2" x14ac:dyDescent="0.3">
      <c r="B10779" s="34"/>
    </row>
    <row r="10780" spans="2:2" x14ac:dyDescent="0.3">
      <c r="B10780" s="34"/>
    </row>
    <row r="10781" spans="2:2" x14ac:dyDescent="0.3">
      <c r="B10781" s="34"/>
    </row>
    <row r="10782" spans="2:2" x14ac:dyDescent="0.3">
      <c r="B10782" s="34"/>
    </row>
    <row r="10783" spans="2:2" x14ac:dyDescent="0.3">
      <c r="B10783" s="34"/>
    </row>
    <row r="10784" spans="2:2" x14ac:dyDescent="0.3">
      <c r="B10784" s="34"/>
    </row>
    <row r="10785" spans="2:2" x14ac:dyDescent="0.3">
      <c r="B10785" s="34"/>
    </row>
    <row r="10786" spans="2:2" x14ac:dyDescent="0.3">
      <c r="B10786" s="34"/>
    </row>
    <row r="10787" spans="2:2" x14ac:dyDescent="0.3">
      <c r="B10787" s="34"/>
    </row>
    <row r="10788" spans="2:2" x14ac:dyDescent="0.3">
      <c r="B10788" s="34"/>
    </row>
    <row r="10789" spans="2:2" x14ac:dyDescent="0.3">
      <c r="B10789" s="34"/>
    </row>
    <row r="10790" spans="2:2" x14ac:dyDescent="0.3">
      <c r="B10790" s="34"/>
    </row>
    <row r="10791" spans="2:2" x14ac:dyDescent="0.3">
      <c r="B10791" s="34"/>
    </row>
    <row r="10792" spans="2:2" x14ac:dyDescent="0.3">
      <c r="B10792" s="34"/>
    </row>
    <row r="10793" spans="2:2" x14ac:dyDescent="0.3">
      <c r="B10793" s="34"/>
    </row>
    <row r="10794" spans="2:2" x14ac:dyDescent="0.3">
      <c r="B10794" s="34"/>
    </row>
    <row r="10795" spans="2:2" x14ac:dyDescent="0.3">
      <c r="B10795" s="34"/>
    </row>
    <row r="10796" spans="2:2" x14ac:dyDescent="0.3">
      <c r="B10796" s="34"/>
    </row>
    <row r="10797" spans="2:2" x14ac:dyDescent="0.3">
      <c r="B10797" s="34"/>
    </row>
    <row r="10798" spans="2:2" x14ac:dyDescent="0.3">
      <c r="B10798" s="34"/>
    </row>
    <row r="10799" spans="2:2" x14ac:dyDescent="0.3">
      <c r="B10799" s="34"/>
    </row>
    <row r="10800" spans="2:2" x14ac:dyDescent="0.3">
      <c r="B10800" s="34"/>
    </row>
    <row r="10801" spans="2:2" x14ac:dyDescent="0.3">
      <c r="B10801" s="34"/>
    </row>
    <row r="10802" spans="2:2" x14ac:dyDescent="0.3">
      <c r="B10802" s="34"/>
    </row>
    <row r="10803" spans="2:2" x14ac:dyDescent="0.3">
      <c r="B10803" s="34"/>
    </row>
    <row r="10804" spans="2:2" x14ac:dyDescent="0.3">
      <c r="B10804" s="34"/>
    </row>
    <row r="10805" spans="2:2" x14ac:dyDescent="0.3">
      <c r="B10805" s="34"/>
    </row>
    <row r="10806" spans="2:2" x14ac:dyDescent="0.3">
      <c r="B10806" s="34"/>
    </row>
    <row r="10807" spans="2:2" x14ac:dyDescent="0.3">
      <c r="B10807" s="34"/>
    </row>
    <row r="10808" spans="2:2" x14ac:dyDescent="0.3">
      <c r="B10808" s="34"/>
    </row>
    <row r="10809" spans="2:2" x14ac:dyDescent="0.3">
      <c r="B10809" s="34"/>
    </row>
    <row r="10810" spans="2:2" x14ac:dyDescent="0.3">
      <c r="B10810" s="34"/>
    </row>
    <row r="10811" spans="2:2" x14ac:dyDescent="0.3">
      <c r="B10811" s="34"/>
    </row>
    <row r="10812" spans="2:2" x14ac:dyDescent="0.3">
      <c r="B10812" s="34"/>
    </row>
    <row r="10813" spans="2:2" x14ac:dyDescent="0.3">
      <c r="B10813" s="34"/>
    </row>
    <row r="10814" spans="2:2" x14ac:dyDescent="0.3">
      <c r="B10814" s="34"/>
    </row>
    <row r="10815" spans="2:2" x14ac:dyDescent="0.3">
      <c r="B10815" s="34"/>
    </row>
    <row r="10816" spans="2:2" x14ac:dyDescent="0.3">
      <c r="B10816" s="34"/>
    </row>
    <row r="10817" spans="2:2" x14ac:dyDescent="0.3">
      <c r="B10817" s="34"/>
    </row>
    <row r="10818" spans="2:2" x14ac:dyDescent="0.3">
      <c r="B10818" s="34"/>
    </row>
    <row r="10819" spans="2:2" x14ac:dyDescent="0.3">
      <c r="B10819" s="34"/>
    </row>
    <row r="10820" spans="2:2" x14ac:dyDescent="0.3">
      <c r="B10820" s="34"/>
    </row>
    <row r="10821" spans="2:2" x14ac:dyDescent="0.3">
      <c r="B10821" s="34"/>
    </row>
    <row r="10822" spans="2:2" x14ac:dyDescent="0.3">
      <c r="B10822" s="34"/>
    </row>
    <row r="10823" spans="2:2" x14ac:dyDescent="0.3">
      <c r="B10823" s="34"/>
    </row>
    <row r="10824" spans="2:2" x14ac:dyDescent="0.3">
      <c r="B10824" s="34"/>
    </row>
    <row r="10825" spans="2:2" x14ac:dyDescent="0.3">
      <c r="B10825" s="34"/>
    </row>
    <row r="10826" spans="2:2" x14ac:dyDescent="0.3">
      <c r="B10826" s="34"/>
    </row>
    <row r="10827" spans="2:2" x14ac:dyDescent="0.3">
      <c r="B10827" s="34"/>
    </row>
    <row r="10828" spans="2:2" x14ac:dyDescent="0.3">
      <c r="B10828" s="34"/>
    </row>
    <row r="10829" spans="2:2" x14ac:dyDescent="0.3">
      <c r="B10829" s="34"/>
    </row>
    <row r="10830" spans="2:2" x14ac:dyDescent="0.3">
      <c r="B10830" s="34"/>
    </row>
    <row r="10831" spans="2:2" x14ac:dyDescent="0.3">
      <c r="B10831" s="34"/>
    </row>
    <row r="10832" spans="2:2" x14ac:dyDescent="0.3">
      <c r="B10832" s="34"/>
    </row>
    <row r="10833" spans="2:2" x14ac:dyDescent="0.3">
      <c r="B10833" s="34"/>
    </row>
    <row r="10834" spans="2:2" x14ac:dyDescent="0.3">
      <c r="B10834" s="34"/>
    </row>
    <row r="10835" spans="2:2" x14ac:dyDescent="0.3">
      <c r="B10835" s="34"/>
    </row>
    <row r="10836" spans="2:2" x14ac:dyDescent="0.3">
      <c r="B10836" s="34"/>
    </row>
    <row r="10837" spans="2:2" x14ac:dyDescent="0.3">
      <c r="B10837" s="34"/>
    </row>
    <row r="10838" spans="2:2" x14ac:dyDescent="0.3">
      <c r="B10838" s="34"/>
    </row>
    <row r="10839" spans="2:2" x14ac:dyDescent="0.3">
      <c r="B10839" s="34"/>
    </row>
    <row r="10840" spans="2:2" x14ac:dyDescent="0.3">
      <c r="B10840" s="34"/>
    </row>
    <row r="10841" spans="2:2" x14ac:dyDescent="0.3">
      <c r="B10841" s="34"/>
    </row>
    <row r="10842" spans="2:2" x14ac:dyDescent="0.3">
      <c r="B10842" s="34"/>
    </row>
    <row r="10843" spans="2:2" x14ac:dyDescent="0.3">
      <c r="B10843" s="34"/>
    </row>
    <row r="10844" spans="2:2" x14ac:dyDescent="0.3">
      <c r="B10844" s="34"/>
    </row>
    <row r="10845" spans="2:2" x14ac:dyDescent="0.3">
      <c r="B10845" s="34"/>
    </row>
    <row r="10846" spans="2:2" x14ac:dyDescent="0.3">
      <c r="B10846" s="34"/>
    </row>
    <row r="10847" spans="2:2" x14ac:dyDescent="0.3">
      <c r="B10847" s="34"/>
    </row>
    <row r="10848" spans="2:2" x14ac:dyDescent="0.3">
      <c r="B10848" s="34"/>
    </row>
    <row r="10849" spans="2:2" x14ac:dyDescent="0.3">
      <c r="B10849" s="34"/>
    </row>
    <row r="10850" spans="2:2" x14ac:dyDescent="0.3">
      <c r="B10850" s="34"/>
    </row>
    <row r="10851" spans="2:2" x14ac:dyDescent="0.3">
      <c r="B10851" s="34"/>
    </row>
    <row r="10852" spans="2:2" x14ac:dyDescent="0.3">
      <c r="B10852" s="34"/>
    </row>
    <row r="10853" spans="2:2" x14ac:dyDescent="0.3">
      <c r="B10853" s="34"/>
    </row>
    <row r="10854" spans="2:2" x14ac:dyDescent="0.3">
      <c r="B10854" s="34"/>
    </row>
    <row r="10855" spans="2:2" x14ac:dyDescent="0.3">
      <c r="B10855" s="34"/>
    </row>
    <row r="10856" spans="2:2" x14ac:dyDescent="0.3">
      <c r="B10856" s="34"/>
    </row>
    <row r="10857" spans="2:2" x14ac:dyDescent="0.3">
      <c r="B10857" s="34"/>
    </row>
    <row r="10858" spans="2:2" x14ac:dyDescent="0.3">
      <c r="B10858" s="34"/>
    </row>
    <row r="10859" spans="2:2" x14ac:dyDescent="0.3">
      <c r="B10859" s="34"/>
    </row>
    <row r="10860" spans="2:2" x14ac:dyDescent="0.3">
      <c r="B10860" s="34"/>
    </row>
    <row r="10861" spans="2:2" x14ac:dyDescent="0.3">
      <c r="B10861" s="34"/>
    </row>
    <row r="10862" spans="2:2" x14ac:dyDescent="0.3">
      <c r="B10862" s="34"/>
    </row>
    <row r="10863" spans="2:2" x14ac:dyDescent="0.3">
      <c r="B10863" s="34"/>
    </row>
    <row r="10864" spans="2:2" x14ac:dyDescent="0.3">
      <c r="B10864" s="34"/>
    </row>
    <row r="10865" spans="2:2" x14ac:dyDescent="0.3">
      <c r="B10865" s="34"/>
    </row>
    <row r="10866" spans="2:2" x14ac:dyDescent="0.3">
      <c r="B10866" s="34"/>
    </row>
    <row r="10867" spans="2:2" x14ac:dyDescent="0.3">
      <c r="B10867" s="34"/>
    </row>
    <row r="10868" spans="2:2" x14ac:dyDescent="0.3">
      <c r="B10868" s="34"/>
    </row>
    <row r="10869" spans="2:2" x14ac:dyDescent="0.3">
      <c r="B10869" s="34"/>
    </row>
    <row r="10870" spans="2:2" x14ac:dyDescent="0.3">
      <c r="B10870" s="34"/>
    </row>
    <row r="10871" spans="2:2" x14ac:dyDescent="0.3">
      <c r="B10871" s="34"/>
    </row>
    <row r="10872" spans="2:2" x14ac:dyDescent="0.3">
      <c r="B10872" s="34"/>
    </row>
    <row r="10873" spans="2:2" x14ac:dyDescent="0.3">
      <c r="B10873" s="34"/>
    </row>
    <row r="10874" spans="2:2" x14ac:dyDescent="0.3">
      <c r="B10874" s="34"/>
    </row>
    <row r="10875" spans="2:2" x14ac:dyDescent="0.3">
      <c r="B10875" s="34"/>
    </row>
    <row r="10876" spans="2:2" x14ac:dyDescent="0.3">
      <c r="B10876" s="34"/>
    </row>
    <row r="10877" spans="2:2" x14ac:dyDescent="0.3">
      <c r="B10877" s="34"/>
    </row>
    <row r="10878" spans="2:2" x14ac:dyDescent="0.3">
      <c r="B10878" s="34"/>
    </row>
    <row r="10879" spans="2:2" x14ac:dyDescent="0.3">
      <c r="B10879" s="34"/>
    </row>
    <row r="10880" spans="2:2" x14ac:dyDescent="0.3">
      <c r="B10880" s="34"/>
    </row>
    <row r="10881" spans="2:2" x14ac:dyDescent="0.3">
      <c r="B10881" s="34"/>
    </row>
    <row r="10882" spans="2:2" x14ac:dyDescent="0.3">
      <c r="B10882" s="34"/>
    </row>
    <row r="10883" spans="2:2" x14ac:dyDescent="0.3">
      <c r="B10883" s="34"/>
    </row>
    <row r="10884" spans="2:2" x14ac:dyDescent="0.3">
      <c r="B10884" s="34"/>
    </row>
    <row r="10885" spans="2:2" x14ac:dyDescent="0.3">
      <c r="B10885" s="34"/>
    </row>
    <row r="10886" spans="2:2" x14ac:dyDescent="0.3">
      <c r="B10886" s="34"/>
    </row>
    <row r="10887" spans="2:2" x14ac:dyDescent="0.3">
      <c r="B10887" s="34"/>
    </row>
    <row r="10888" spans="2:2" x14ac:dyDescent="0.3">
      <c r="B10888" s="34"/>
    </row>
    <row r="10889" spans="2:2" x14ac:dyDescent="0.3">
      <c r="B10889" s="34"/>
    </row>
    <row r="10890" spans="2:2" x14ac:dyDescent="0.3">
      <c r="B10890" s="34"/>
    </row>
    <row r="10891" spans="2:2" x14ac:dyDescent="0.3">
      <c r="B10891" s="34"/>
    </row>
    <row r="10892" spans="2:2" x14ac:dyDescent="0.3">
      <c r="B10892" s="34"/>
    </row>
    <row r="10893" spans="2:2" x14ac:dyDescent="0.3">
      <c r="B10893" s="34"/>
    </row>
    <row r="10894" spans="2:2" x14ac:dyDescent="0.3">
      <c r="B10894" s="34"/>
    </row>
    <row r="10895" spans="2:2" x14ac:dyDescent="0.3">
      <c r="B10895" s="34"/>
    </row>
    <row r="10896" spans="2:2" x14ac:dyDescent="0.3">
      <c r="B10896" s="34"/>
    </row>
    <row r="10897" spans="2:2" x14ac:dyDescent="0.3">
      <c r="B10897" s="34"/>
    </row>
    <row r="10898" spans="2:2" x14ac:dyDescent="0.3">
      <c r="B10898" s="34"/>
    </row>
    <row r="10899" spans="2:2" x14ac:dyDescent="0.3">
      <c r="B10899" s="34"/>
    </row>
    <row r="10900" spans="2:2" x14ac:dyDescent="0.3">
      <c r="B10900" s="34"/>
    </row>
    <row r="10901" spans="2:2" x14ac:dyDescent="0.3">
      <c r="B10901" s="34"/>
    </row>
    <row r="10902" spans="2:2" x14ac:dyDescent="0.3">
      <c r="B10902" s="34"/>
    </row>
    <row r="10903" spans="2:2" x14ac:dyDescent="0.3">
      <c r="B10903" s="34"/>
    </row>
    <row r="10904" spans="2:2" x14ac:dyDescent="0.3">
      <c r="B10904" s="34"/>
    </row>
    <row r="10905" spans="2:2" x14ac:dyDescent="0.3">
      <c r="B10905" s="34"/>
    </row>
    <row r="10906" spans="2:2" x14ac:dyDescent="0.3">
      <c r="B10906" s="34"/>
    </row>
    <row r="10907" spans="2:2" x14ac:dyDescent="0.3">
      <c r="B10907" s="34"/>
    </row>
    <row r="10908" spans="2:2" x14ac:dyDescent="0.3">
      <c r="B10908" s="34"/>
    </row>
    <row r="10909" spans="2:2" x14ac:dyDescent="0.3">
      <c r="B10909" s="34"/>
    </row>
    <row r="10910" spans="2:2" x14ac:dyDescent="0.3">
      <c r="B10910" s="34"/>
    </row>
    <row r="10911" spans="2:2" x14ac:dyDescent="0.3">
      <c r="B10911" s="34"/>
    </row>
    <row r="10912" spans="2:2" x14ac:dyDescent="0.3">
      <c r="B10912" s="34"/>
    </row>
    <row r="10913" spans="2:2" x14ac:dyDescent="0.3">
      <c r="B10913" s="34"/>
    </row>
    <row r="10914" spans="2:2" x14ac:dyDescent="0.3">
      <c r="B10914" s="34"/>
    </row>
    <row r="10915" spans="2:2" x14ac:dyDescent="0.3">
      <c r="B10915" s="34"/>
    </row>
    <row r="10916" spans="2:2" x14ac:dyDescent="0.3">
      <c r="B10916" s="34"/>
    </row>
    <row r="10917" spans="2:2" x14ac:dyDescent="0.3">
      <c r="B10917" s="34"/>
    </row>
    <row r="10918" spans="2:2" x14ac:dyDescent="0.3">
      <c r="B10918" s="34"/>
    </row>
    <row r="10919" spans="2:2" x14ac:dyDescent="0.3">
      <c r="B10919" s="34"/>
    </row>
    <row r="10920" spans="2:2" x14ac:dyDescent="0.3">
      <c r="B10920" s="34"/>
    </row>
    <row r="10921" spans="2:2" x14ac:dyDescent="0.3">
      <c r="B10921" s="34"/>
    </row>
    <row r="10922" spans="2:2" x14ac:dyDescent="0.3">
      <c r="B10922" s="34"/>
    </row>
    <row r="10923" spans="2:2" x14ac:dyDescent="0.3">
      <c r="B10923" s="34"/>
    </row>
    <row r="10924" spans="2:2" x14ac:dyDescent="0.3">
      <c r="B10924" s="34"/>
    </row>
    <row r="10925" spans="2:2" x14ac:dyDescent="0.3">
      <c r="B10925" s="34"/>
    </row>
    <row r="10926" spans="2:2" x14ac:dyDescent="0.3">
      <c r="B10926" s="34"/>
    </row>
    <row r="10927" spans="2:2" x14ac:dyDescent="0.3">
      <c r="B10927" s="34"/>
    </row>
    <row r="10928" spans="2:2" x14ac:dyDescent="0.3">
      <c r="B10928" s="34"/>
    </row>
    <row r="10929" spans="2:2" x14ac:dyDescent="0.3">
      <c r="B10929" s="34"/>
    </row>
    <row r="10930" spans="2:2" x14ac:dyDescent="0.3">
      <c r="B10930" s="34"/>
    </row>
    <row r="10931" spans="2:2" x14ac:dyDescent="0.3">
      <c r="B10931" s="34"/>
    </row>
    <row r="10932" spans="2:2" x14ac:dyDescent="0.3">
      <c r="B10932" s="34"/>
    </row>
    <row r="10933" spans="2:2" x14ac:dyDescent="0.3">
      <c r="B10933" s="34"/>
    </row>
    <row r="10934" spans="2:2" x14ac:dyDescent="0.3">
      <c r="B10934" s="34"/>
    </row>
    <row r="10935" spans="2:2" x14ac:dyDescent="0.3">
      <c r="B10935" s="34"/>
    </row>
    <row r="10936" spans="2:2" x14ac:dyDescent="0.3">
      <c r="B10936" s="34"/>
    </row>
    <row r="10937" spans="2:2" x14ac:dyDescent="0.3">
      <c r="B10937" s="34"/>
    </row>
    <row r="10938" spans="2:2" x14ac:dyDescent="0.3">
      <c r="B10938" s="34"/>
    </row>
    <row r="10939" spans="2:2" x14ac:dyDescent="0.3">
      <c r="B10939" s="34"/>
    </row>
    <row r="10940" spans="2:2" x14ac:dyDescent="0.3">
      <c r="B10940" s="34"/>
    </row>
    <row r="10941" spans="2:2" x14ac:dyDescent="0.3">
      <c r="B10941" s="34"/>
    </row>
    <row r="10942" spans="2:2" x14ac:dyDescent="0.3">
      <c r="B10942" s="34"/>
    </row>
    <row r="10943" spans="2:2" x14ac:dyDescent="0.3">
      <c r="B10943" s="34"/>
    </row>
    <row r="10944" spans="2:2" x14ac:dyDescent="0.3">
      <c r="B10944" s="34"/>
    </row>
    <row r="10945" spans="2:2" x14ac:dyDescent="0.3">
      <c r="B10945" s="34"/>
    </row>
    <row r="10946" spans="2:2" x14ac:dyDescent="0.3">
      <c r="B10946" s="34"/>
    </row>
    <row r="10947" spans="2:2" x14ac:dyDescent="0.3">
      <c r="B10947" s="34"/>
    </row>
    <row r="10948" spans="2:2" x14ac:dyDescent="0.3">
      <c r="B10948" s="34"/>
    </row>
    <row r="10949" spans="2:2" x14ac:dyDescent="0.3">
      <c r="B10949" s="34"/>
    </row>
    <row r="10950" spans="2:2" x14ac:dyDescent="0.3">
      <c r="B10950" s="34"/>
    </row>
    <row r="10951" spans="2:2" x14ac:dyDescent="0.3">
      <c r="B10951" s="34"/>
    </row>
    <row r="10952" spans="2:2" x14ac:dyDescent="0.3">
      <c r="B10952" s="34"/>
    </row>
    <row r="10953" spans="2:2" x14ac:dyDescent="0.3">
      <c r="B10953" s="34"/>
    </row>
    <row r="10954" spans="2:2" x14ac:dyDescent="0.3">
      <c r="B10954" s="34"/>
    </row>
    <row r="10955" spans="2:2" x14ac:dyDescent="0.3">
      <c r="B10955" s="34"/>
    </row>
    <row r="10956" spans="2:2" x14ac:dyDescent="0.3">
      <c r="B10956" s="34"/>
    </row>
    <row r="10957" spans="2:2" x14ac:dyDescent="0.3">
      <c r="B10957" s="34"/>
    </row>
    <row r="10958" spans="2:2" x14ac:dyDescent="0.3">
      <c r="B10958" s="34"/>
    </row>
    <row r="10959" spans="2:2" x14ac:dyDescent="0.3">
      <c r="B10959" s="34"/>
    </row>
    <row r="10960" spans="2:2" x14ac:dyDescent="0.3">
      <c r="B10960" s="34"/>
    </row>
    <row r="10961" spans="2:2" x14ac:dyDescent="0.3">
      <c r="B10961" s="34"/>
    </row>
    <row r="10962" spans="2:2" x14ac:dyDescent="0.3">
      <c r="B10962" s="34"/>
    </row>
    <row r="10963" spans="2:2" x14ac:dyDescent="0.3">
      <c r="B10963" s="34"/>
    </row>
    <row r="10964" spans="2:2" x14ac:dyDescent="0.3">
      <c r="B10964" s="34"/>
    </row>
    <row r="10965" spans="2:2" x14ac:dyDescent="0.3">
      <c r="B10965" s="34"/>
    </row>
    <row r="10966" spans="2:2" x14ac:dyDescent="0.3">
      <c r="B10966" s="34"/>
    </row>
    <row r="10967" spans="2:2" x14ac:dyDescent="0.3">
      <c r="B10967" s="34"/>
    </row>
    <row r="10968" spans="2:2" x14ac:dyDescent="0.3">
      <c r="B10968" s="34"/>
    </row>
    <row r="10969" spans="2:2" x14ac:dyDescent="0.3">
      <c r="B10969" s="34"/>
    </row>
    <row r="10970" spans="2:2" x14ac:dyDescent="0.3">
      <c r="B10970" s="34"/>
    </row>
    <row r="10971" spans="2:2" x14ac:dyDescent="0.3">
      <c r="B10971" s="34"/>
    </row>
    <row r="10972" spans="2:2" x14ac:dyDescent="0.3">
      <c r="B10972" s="34"/>
    </row>
    <row r="10973" spans="2:2" x14ac:dyDescent="0.3">
      <c r="B10973" s="34"/>
    </row>
    <row r="10974" spans="2:2" x14ac:dyDescent="0.3">
      <c r="B10974" s="34"/>
    </row>
    <row r="10975" spans="2:2" x14ac:dyDescent="0.3">
      <c r="B10975" s="34"/>
    </row>
    <row r="10976" spans="2:2" x14ac:dyDescent="0.3">
      <c r="B10976" s="34"/>
    </row>
    <row r="10977" spans="2:2" x14ac:dyDescent="0.3">
      <c r="B10977" s="34"/>
    </row>
    <row r="10978" spans="2:2" x14ac:dyDescent="0.3">
      <c r="B10978" s="34"/>
    </row>
    <row r="10979" spans="2:2" x14ac:dyDescent="0.3">
      <c r="B10979" s="34"/>
    </row>
    <row r="10980" spans="2:2" x14ac:dyDescent="0.3">
      <c r="B10980" s="34"/>
    </row>
    <row r="10981" spans="2:2" x14ac:dyDescent="0.3">
      <c r="B10981" s="34"/>
    </row>
    <row r="10982" spans="2:2" x14ac:dyDescent="0.3">
      <c r="B10982" s="34"/>
    </row>
    <row r="10983" spans="2:2" x14ac:dyDescent="0.3">
      <c r="B10983" s="34"/>
    </row>
    <row r="10984" spans="2:2" x14ac:dyDescent="0.3">
      <c r="B10984" s="34"/>
    </row>
    <row r="10985" spans="2:2" x14ac:dyDescent="0.3">
      <c r="B10985" s="34"/>
    </row>
    <row r="10986" spans="2:2" x14ac:dyDescent="0.3">
      <c r="B10986" s="34"/>
    </row>
    <row r="10987" spans="2:2" x14ac:dyDescent="0.3">
      <c r="B10987" s="34"/>
    </row>
    <row r="10988" spans="2:2" x14ac:dyDescent="0.3">
      <c r="B10988" s="34"/>
    </row>
    <row r="10989" spans="2:2" x14ac:dyDescent="0.3">
      <c r="B10989" s="34"/>
    </row>
    <row r="10990" spans="2:2" x14ac:dyDescent="0.3">
      <c r="B10990" s="34"/>
    </row>
    <row r="10991" spans="2:2" x14ac:dyDescent="0.3">
      <c r="B10991" s="34"/>
    </row>
    <row r="10992" spans="2:2" x14ac:dyDescent="0.3">
      <c r="B10992" s="34"/>
    </row>
    <row r="10993" spans="2:2" x14ac:dyDescent="0.3">
      <c r="B10993" s="34"/>
    </row>
    <row r="10994" spans="2:2" x14ac:dyDescent="0.3">
      <c r="B10994" s="34"/>
    </row>
    <row r="10995" spans="2:2" x14ac:dyDescent="0.3">
      <c r="B10995" s="34"/>
    </row>
    <row r="10996" spans="2:2" x14ac:dyDescent="0.3">
      <c r="B10996" s="34"/>
    </row>
    <row r="10997" spans="2:2" x14ac:dyDescent="0.3">
      <c r="B10997" s="34"/>
    </row>
    <row r="10998" spans="2:2" x14ac:dyDescent="0.3">
      <c r="B10998" s="34"/>
    </row>
    <row r="10999" spans="2:2" x14ac:dyDescent="0.3">
      <c r="B10999" s="34"/>
    </row>
    <row r="11000" spans="2:2" x14ac:dyDescent="0.3">
      <c r="B11000" s="34"/>
    </row>
    <row r="11001" spans="2:2" x14ac:dyDescent="0.3">
      <c r="B11001" s="34"/>
    </row>
    <row r="11002" spans="2:2" x14ac:dyDescent="0.3">
      <c r="B11002" s="34"/>
    </row>
    <row r="11003" spans="2:2" x14ac:dyDescent="0.3">
      <c r="B11003" s="34"/>
    </row>
    <row r="11004" spans="2:2" x14ac:dyDescent="0.3">
      <c r="B11004" s="34"/>
    </row>
    <row r="11005" spans="2:2" x14ac:dyDescent="0.3">
      <c r="B11005" s="34"/>
    </row>
    <row r="11006" spans="2:2" x14ac:dyDescent="0.3">
      <c r="B11006" s="34"/>
    </row>
    <row r="11007" spans="2:2" x14ac:dyDescent="0.3">
      <c r="B11007" s="34"/>
    </row>
    <row r="11008" spans="2:2" x14ac:dyDescent="0.3">
      <c r="B11008" s="34"/>
    </row>
    <row r="11009" spans="2:2" x14ac:dyDescent="0.3">
      <c r="B11009" s="34"/>
    </row>
    <row r="11010" spans="2:2" x14ac:dyDescent="0.3">
      <c r="B11010" s="34"/>
    </row>
    <row r="11011" spans="2:2" x14ac:dyDescent="0.3">
      <c r="B11011" s="34"/>
    </row>
    <row r="11012" spans="2:2" x14ac:dyDescent="0.3">
      <c r="B11012" s="34"/>
    </row>
    <row r="11013" spans="2:2" x14ac:dyDescent="0.3">
      <c r="B11013" s="34"/>
    </row>
    <row r="11014" spans="2:2" x14ac:dyDescent="0.3">
      <c r="B11014" s="34"/>
    </row>
    <row r="11015" spans="2:2" x14ac:dyDescent="0.3">
      <c r="B11015" s="34"/>
    </row>
    <row r="11016" spans="2:2" x14ac:dyDescent="0.3">
      <c r="B11016" s="34"/>
    </row>
    <row r="11017" spans="2:2" x14ac:dyDescent="0.3">
      <c r="B11017" s="34"/>
    </row>
    <row r="11018" spans="2:2" x14ac:dyDescent="0.3">
      <c r="B11018" s="34"/>
    </row>
    <row r="11019" spans="2:2" x14ac:dyDescent="0.3">
      <c r="B11019" s="34"/>
    </row>
    <row r="11020" spans="2:2" x14ac:dyDescent="0.3">
      <c r="B11020" s="34"/>
    </row>
    <row r="11021" spans="2:2" x14ac:dyDescent="0.3">
      <c r="B11021" s="34"/>
    </row>
    <row r="11022" spans="2:2" x14ac:dyDescent="0.3">
      <c r="B11022" s="34"/>
    </row>
    <row r="11023" spans="2:2" x14ac:dyDescent="0.3">
      <c r="B11023" s="34"/>
    </row>
    <row r="11024" spans="2:2" x14ac:dyDescent="0.3">
      <c r="B11024" s="34"/>
    </row>
    <row r="11025" spans="2:2" x14ac:dyDescent="0.3">
      <c r="B11025" s="34"/>
    </row>
    <row r="11026" spans="2:2" x14ac:dyDescent="0.3">
      <c r="B11026" s="34"/>
    </row>
    <row r="11027" spans="2:2" x14ac:dyDescent="0.3">
      <c r="B11027" s="34"/>
    </row>
    <row r="11028" spans="2:2" x14ac:dyDescent="0.3">
      <c r="B11028" s="34"/>
    </row>
    <row r="11029" spans="2:2" x14ac:dyDescent="0.3">
      <c r="B11029" s="34"/>
    </row>
    <row r="11030" spans="2:2" x14ac:dyDescent="0.3">
      <c r="B11030" s="34"/>
    </row>
    <row r="11031" spans="2:2" x14ac:dyDescent="0.3">
      <c r="B11031" s="34"/>
    </row>
    <row r="11032" spans="2:2" x14ac:dyDescent="0.3">
      <c r="B11032" s="34"/>
    </row>
    <row r="11033" spans="2:2" x14ac:dyDescent="0.3">
      <c r="B11033" s="34"/>
    </row>
    <row r="11034" spans="2:2" x14ac:dyDescent="0.3">
      <c r="B11034" s="34"/>
    </row>
    <row r="11035" spans="2:2" x14ac:dyDescent="0.3">
      <c r="B11035" s="34"/>
    </row>
    <row r="11036" spans="2:2" x14ac:dyDescent="0.3">
      <c r="B11036" s="34"/>
    </row>
    <row r="11037" spans="2:2" x14ac:dyDescent="0.3">
      <c r="B11037" s="34"/>
    </row>
    <row r="11038" spans="2:2" x14ac:dyDescent="0.3">
      <c r="B11038" s="34"/>
    </row>
    <row r="11039" spans="2:2" x14ac:dyDescent="0.3">
      <c r="B11039" s="34"/>
    </row>
    <row r="11040" spans="2:2" x14ac:dyDescent="0.3">
      <c r="B11040" s="34"/>
    </row>
    <row r="11041" spans="2:2" x14ac:dyDescent="0.3">
      <c r="B11041" s="34"/>
    </row>
    <row r="11042" spans="2:2" x14ac:dyDescent="0.3">
      <c r="B11042" s="34"/>
    </row>
    <row r="11043" spans="2:2" x14ac:dyDescent="0.3">
      <c r="B11043" s="34"/>
    </row>
    <row r="11044" spans="2:2" x14ac:dyDescent="0.3">
      <c r="B11044" s="34"/>
    </row>
    <row r="11045" spans="2:2" x14ac:dyDescent="0.3">
      <c r="B11045" s="34"/>
    </row>
    <row r="11046" spans="2:2" x14ac:dyDescent="0.3">
      <c r="B11046" s="34"/>
    </row>
    <row r="11047" spans="2:2" x14ac:dyDescent="0.3">
      <c r="B11047" s="34"/>
    </row>
    <row r="11048" spans="2:2" x14ac:dyDescent="0.3">
      <c r="B11048" s="34"/>
    </row>
    <row r="11049" spans="2:2" x14ac:dyDescent="0.3">
      <c r="B11049" s="34"/>
    </row>
    <row r="11050" spans="2:2" x14ac:dyDescent="0.3">
      <c r="B11050" s="34"/>
    </row>
    <row r="11051" spans="2:2" x14ac:dyDescent="0.3">
      <c r="B11051" s="34"/>
    </row>
    <row r="11052" spans="2:2" x14ac:dyDescent="0.3">
      <c r="B11052" s="34"/>
    </row>
    <row r="11053" spans="2:2" x14ac:dyDescent="0.3">
      <c r="B11053" s="34"/>
    </row>
    <row r="11054" spans="2:2" x14ac:dyDescent="0.3">
      <c r="B11054" s="34"/>
    </row>
    <row r="11055" spans="2:2" x14ac:dyDescent="0.3">
      <c r="B11055" s="34"/>
    </row>
    <row r="11056" spans="2:2" x14ac:dyDescent="0.3">
      <c r="B11056" s="34"/>
    </row>
    <row r="11057" spans="2:2" x14ac:dyDescent="0.3">
      <c r="B11057" s="34"/>
    </row>
    <row r="11058" spans="2:2" x14ac:dyDescent="0.3">
      <c r="B11058" s="34"/>
    </row>
    <row r="11059" spans="2:2" x14ac:dyDescent="0.3">
      <c r="B11059" s="34"/>
    </row>
    <row r="11060" spans="2:2" x14ac:dyDescent="0.3">
      <c r="B11060" s="34"/>
    </row>
    <row r="11061" spans="2:2" x14ac:dyDescent="0.3">
      <c r="B11061" s="34"/>
    </row>
    <row r="11062" spans="2:2" x14ac:dyDescent="0.3">
      <c r="B11062" s="34"/>
    </row>
    <row r="11063" spans="2:2" x14ac:dyDescent="0.3">
      <c r="B11063" s="34"/>
    </row>
    <row r="11064" spans="2:2" x14ac:dyDescent="0.3">
      <c r="B11064" s="34"/>
    </row>
    <row r="11065" spans="2:2" x14ac:dyDescent="0.3">
      <c r="B11065" s="34"/>
    </row>
    <row r="11066" spans="2:2" x14ac:dyDescent="0.3">
      <c r="B11066" s="34"/>
    </row>
    <row r="11067" spans="2:2" x14ac:dyDescent="0.3">
      <c r="B11067" s="34"/>
    </row>
    <row r="11068" spans="2:2" x14ac:dyDescent="0.3">
      <c r="B11068" s="34"/>
    </row>
    <row r="11069" spans="2:2" x14ac:dyDescent="0.3">
      <c r="B11069" s="34"/>
    </row>
    <row r="11070" spans="2:2" x14ac:dyDescent="0.3">
      <c r="B11070" s="34"/>
    </row>
    <row r="11071" spans="2:2" x14ac:dyDescent="0.3">
      <c r="B11071" s="34"/>
    </row>
    <row r="11072" spans="2:2" x14ac:dyDescent="0.3">
      <c r="B11072" s="34"/>
    </row>
    <row r="11073" spans="2:2" x14ac:dyDescent="0.3">
      <c r="B11073" s="34"/>
    </row>
    <row r="11074" spans="2:2" x14ac:dyDescent="0.3">
      <c r="B11074" s="34"/>
    </row>
    <row r="11075" spans="2:2" x14ac:dyDescent="0.3">
      <c r="B11075" s="34"/>
    </row>
    <row r="11076" spans="2:2" x14ac:dyDescent="0.3">
      <c r="B11076" s="34"/>
    </row>
    <row r="11077" spans="2:2" x14ac:dyDescent="0.3">
      <c r="B11077" s="34"/>
    </row>
    <row r="11078" spans="2:2" x14ac:dyDescent="0.3">
      <c r="B11078" s="34"/>
    </row>
    <row r="11079" spans="2:2" x14ac:dyDescent="0.3">
      <c r="B11079" s="34"/>
    </row>
    <row r="11080" spans="2:2" x14ac:dyDescent="0.3">
      <c r="B11080" s="34"/>
    </row>
    <row r="11081" spans="2:2" x14ac:dyDescent="0.3">
      <c r="B11081" s="34"/>
    </row>
    <row r="11082" spans="2:2" x14ac:dyDescent="0.3">
      <c r="B11082" s="34"/>
    </row>
    <row r="11083" spans="2:2" x14ac:dyDescent="0.3">
      <c r="B11083" s="34"/>
    </row>
    <row r="11084" spans="2:2" x14ac:dyDescent="0.3">
      <c r="B11084" s="34"/>
    </row>
    <row r="11085" spans="2:2" x14ac:dyDescent="0.3">
      <c r="B11085" s="34"/>
    </row>
    <row r="11086" spans="2:2" x14ac:dyDescent="0.3">
      <c r="B11086" s="34"/>
    </row>
    <row r="11087" spans="2:2" x14ac:dyDescent="0.3">
      <c r="B11087" s="34"/>
    </row>
    <row r="11088" spans="2:2" x14ac:dyDescent="0.3">
      <c r="B11088" s="34"/>
    </row>
    <row r="11089" spans="2:2" x14ac:dyDescent="0.3">
      <c r="B11089" s="34"/>
    </row>
    <row r="11090" spans="2:2" x14ac:dyDescent="0.3">
      <c r="B11090" s="34"/>
    </row>
    <row r="11091" spans="2:2" x14ac:dyDescent="0.3">
      <c r="B11091" s="34"/>
    </row>
    <row r="11092" spans="2:2" x14ac:dyDescent="0.3">
      <c r="B11092" s="34"/>
    </row>
    <row r="11093" spans="2:2" x14ac:dyDescent="0.3">
      <c r="B11093" s="34"/>
    </row>
    <row r="11094" spans="2:2" x14ac:dyDescent="0.3">
      <c r="B11094" s="34"/>
    </row>
    <row r="11095" spans="2:2" x14ac:dyDescent="0.3">
      <c r="B11095" s="34"/>
    </row>
    <row r="11096" spans="2:2" x14ac:dyDescent="0.3">
      <c r="B11096" s="34"/>
    </row>
    <row r="11097" spans="2:2" x14ac:dyDescent="0.3">
      <c r="B11097" s="34"/>
    </row>
    <row r="11098" spans="2:2" x14ac:dyDescent="0.3">
      <c r="B11098" s="34"/>
    </row>
    <row r="11099" spans="2:2" x14ac:dyDescent="0.3">
      <c r="B11099" s="34"/>
    </row>
    <row r="11100" spans="2:2" x14ac:dyDescent="0.3">
      <c r="B11100" s="34"/>
    </row>
    <row r="11101" spans="2:2" x14ac:dyDescent="0.3">
      <c r="B11101" s="34"/>
    </row>
    <row r="11102" spans="2:2" x14ac:dyDescent="0.3">
      <c r="B11102" s="34"/>
    </row>
    <row r="11103" spans="2:2" x14ac:dyDescent="0.3">
      <c r="B11103" s="34"/>
    </row>
    <row r="11104" spans="2:2" x14ac:dyDescent="0.3">
      <c r="B11104" s="34"/>
    </row>
    <row r="11105" spans="2:2" x14ac:dyDescent="0.3">
      <c r="B11105" s="34"/>
    </row>
    <row r="11106" spans="2:2" x14ac:dyDescent="0.3">
      <c r="B11106" s="34"/>
    </row>
    <row r="11107" spans="2:2" x14ac:dyDescent="0.3">
      <c r="B11107" s="34"/>
    </row>
    <row r="11108" spans="2:2" x14ac:dyDescent="0.3">
      <c r="B11108" s="34"/>
    </row>
    <row r="11109" spans="2:2" x14ac:dyDescent="0.3">
      <c r="B11109" s="34"/>
    </row>
    <row r="11110" spans="2:2" x14ac:dyDescent="0.3">
      <c r="B11110" s="34"/>
    </row>
    <row r="11111" spans="2:2" x14ac:dyDescent="0.3">
      <c r="B11111" s="34"/>
    </row>
    <row r="11112" spans="2:2" x14ac:dyDescent="0.3">
      <c r="B11112" s="34"/>
    </row>
    <row r="11113" spans="2:2" x14ac:dyDescent="0.3">
      <c r="B11113" s="34"/>
    </row>
    <row r="11114" spans="2:2" x14ac:dyDescent="0.3">
      <c r="B11114" s="34"/>
    </row>
    <row r="11115" spans="2:2" x14ac:dyDescent="0.3">
      <c r="B11115" s="34"/>
    </row>
    <row r="11116" spans="2:2" x14ac:dyDescent="0.3">
      <c r="B11116" s="34"/>
    </row>
    <row r="11117" spans="2:2" x14ac:dyDescent="0.3">
      <c r="B11117" s="34"/>
    </row>
    <row r="11118" spans="2:2" x14ac:dyDescent="0.3">
      <c r="B11118" s="34"/>
    </row>
    <row r="11119" spans="2:2" x14ac:dyDescent="0.3">
      <c r="B11119" s="34"/>
    </row>
    <row r="11120" spans="2:2" x14ac:dyDescent="0.3">
      <c r="B11120" s="34"/>
    </row>
    <row r="11121" spans="2:2" x14ac:dyDescent="0.3">
      <c r="B11121" s="34"/>
    </row>
    <row r="11122" spans="2:2" x14ac:dyDescent="0.3">
      <c r="B11122" s="34"/>
    </row>
    <row r="11123" spans="2:2" x14ac:dyDescent="0.3">
      <c r="B11123" s="34"/>
    </row>
    <row r="11124" spans="2:2" x14ac:dyDescent="0.3">
      <c r="B11124" s="34"/>
    </row>
    <row r="11125" spans="2:2" x14ac:dyDescent="0.3">
      <c r="B11125" s="34"/>
    </row>
    <row r="11126" spans="2:2" x14ac:dyDescent="0.3">
      <c r="B11126" s="34"/>
    </row>
    <row r="11127" spans="2:2" x14ac:dyDescent="0.3">
      <c r="B11127" s="34"/>
    </row>
    <row r="11128" spans="2:2" x14ac:dyDescent="0.3">
      <c r="B11128" s="34"/>
    </row>
    <row r="11129" spans="2:2" x14ac:dyDescent="0.3">
      <c r="B11129" s="34"/>
    </row>
    <row r="11130" spans="2:2" x14ac:dyDescent="0.3">
      <c r="B11130" s="34"/>
    </row>
    <row r="11131" spans="2:2" x14ac:dyDescent="0.3">
      <c r="B11131" s="34"/>
    </row>
    <row r="11132" spans="2:2" x14ac:dyDescent="0.3">
      <c r="B11132" s="34"/>
    </row>
    <row r="11133" spans="2:2" x14ac:dyDescent="0.3">
      <c r="B11133" s="34"/>
    </row>
    <row r="11134" spans="2:2" x14ac:dyDescent="0.3">
      <c r="B11134" s="34"/>
    </row>
    <row r="11135" spans="2:2" x14ac:dyDescent="0.3">
      <c r="B11135" s="34"/>
    </row>
    <row r="11136" spans="2:2" x14ac:dyDescent="0.3">
      <c r="B11136" s="34"/>
    </row>
    <row r="11137" spans="2:2" x14ac:dyDescent="0.3">
      <c r="B11137" s="34"/>
    </row>
    <row r="11138" spans="2:2" x14ac:dyDescent="0.3">
      <c r="B11138" s="34"/>
    </row>
    <row r="11139" spans="2:2" x14ac:dyDescent="0.3">
      <c r="B11139" s="34"/>
    </row>
    <row r="11140" spans="2:2" x14ac:dyDescent="0.3">
      <c r="B11140" s="34"/>
    </row>
    <row r="11141" spans="2:2" x14ac:dyDescent="0.3">
      <c r="B11141" s="34"/>
    </row>
    <row r="11142" spans="2:2" x14ac:dyDescent="0.3">
      <c r="B11142" s="34"/>
    </row>
    <row r="11143" spans="2:2" x14ac:dyDescent="0.3">
      <c r="B11143" s="34"/>
    </row>
    <row r="11144" spans="2:2" x14ac:dyDescent="0.3">
      <c r="B11144" s="34"/>
    </row>
    <row r="11145" spans="2:2" x14ac:dyDescent="0.3">
      <c r="B11145" s="34"/>
    </row>
    <row r="11146" spans="2:2" x14ac:dyDescent="0.3">
      <c r="B11146" s="34"/>
    </row>
    <row r="11147" spans="2:2" x14ac:dyDescent="0.3">
      <c r="B11147" s="34"/>
    </row>
    <row r="11148" spans="2:2" x14ac:dyDescent="0.3">
      <c r="B11148" s="34"/>
    </row>
    <row r="11149" spans="2:2" x14ac:dyDescent="0.3">
      <c r="B11149" s="34"/>
    </row>
    <row r="11150" spans="2:2" x14ac:dyDescent="0.3">
      <c r="B11150" s="34"/>
    </row>
    <row r="11151" spans="2:2" x14ac:dyDescent="0.3">
      <c r="B11151" s="34"/>
    </row>
    <row r="11152" spans="2:2" x14ac:dyDescent="0.3">
      <c r="B11152" s="34"/>
    </row>
    <row r="11153" spans="2:2" x14ac:dyDescent="0.3">
      <c r="B11153" s="34"/>
    </row>
    <row r="11154" spans="2:2" x14ac:dyDescent="0.3">
      <c r="B11154" s="34"/>
    </row>
    <row r="11155" spans="2:2" x14ac:dyDescent="0.3">
      <c r="B11155" s="34"/>
    </row>
    <row r="11156" spans="2:2" x14ac:dyDescent="0.3">
      <c r="B11156" s="34"/>
    </row>
    <row r="11157" spans="2:2" x14ac:dyDescent="0.3">
      <c r="B11157" s="34"/>
    </row>
    <row r="11158" spans="2:2" x14ac:dyDescent="0.3">
      <c r="B11158" s="34"/>
    </row>
    <row r="11159" spans="2:2" x14ac:dyDescent="0.3">
      <c r="B11159" s="34"/>
    </row>
    <row r="11160" spans="2:2" x14ac:dyDescent="0.3">
      <c r="B11160" s="34"/>
    </row>
    <row r="11161" spans="2:2" x14ac:dyDescent="0.3">
      <c r="B11161" s="34"/>
    </row>
    <row r="11162" spans="2:2" x14ac:dyDescent="0.3">
      <c r="B11162" s="34"/>
    </row>
    <row r="11163" spans="2:2" x14ac:dyDescent="0.3">
      <c r="B11163" s="34"/>
    </row>
    <row r="11164" spans="2:2" x14ac:dyDescent="0.3">
      <c r="B11164" s="34"/>
    </row>
    <row r="11165" spans="2:2" x14ac:dyDescent="0.3">
      <c r="B11165" s="34"/>
    </row>
    <row r="11166" spans="2:2" x14ac:dyDescent="0.3">
      <c r="B11166" s="34"/>
    </row>
    <row r="11167" spans="2:2" x14ac:dyDescent="0.3">
      <c r="B11167" s="34"/>
    </row>
    <row r="11168" spans="2:2" x14ac:dyDescent="0.3">
      <c r="B11168" s="34"/>
    </row>
    <row r="11169" spans="2:2" x14ac:dyDescent="0.3">
      <c r="B11169" s="34"/>
    </row>
    <row r="11170" spans="2:2" x14ac:dyDescent="0.3">
      <c r="B11170" s="34"/>
    </row>
    <row r="11171" spans="2:2" x14ac:dyDescent="0.3">
      <c r="B11171" s="34"/>
    </row>
    <row r="11172" spans="2:2" x14ac:dyDescent="0.3">
      <c r="B11172" s="34"/>
    </row>
    <row r="11173" spans="2:2" x14ac:dyDescent="0.3">
      <c r="B11173" s="34"/>
    </row>
    <row r="11174" spans="2:2" x14ac:dyDescent="0.3">
      <c r="B11174" s="34"/>
    </row>
    <row r="11175" spans="2:2" x14ac:dyDescent="0.3">
      <c r="B11175" s="34"/>
    </row>
    <row r="11176" spans="2:2" x14ac:dyDescent="0.3">
      <c r="B11176" s="34"/>
    </row>
    <row r="11177" spans="2:2" x14ac:dyDescent="0.3">
      <c r="B11177" s="34"/>
    </row>
    <row r="11178" spans="2:2" x14ac:dyDescent="0.3">
      <c r="B11178" s="34"/>
    </row>
    <row r="11179" spans="2:2" x14ac:dyDescent="0.3">
      <c r="B11179" s="34"/>
    </row>
    <row r="11180" spans="2:2" x14ac:dyDescent="0.3">
      <c r="B11180" s="34"/>
    </row>
    <row r="11181" spans="2:2" x14ac:dyDescent="0.3">
      <c r="B11181" s="34"/>
    </row>
    <row r="11182" spans="2:2" x14ac:dyDescent="0.3">
      <c r="B11182" s="34"/>
    </row>
    <row r="11183" spans="2:2" x14ac:dyDescent="0.3">
      <c r="B11183" s="34"/>
    </row>
    <row r="11184" spans="2:2" x14ac:dyDescent="0.3">
      <c r="B11184" s="34"/>
    </row>
    <row r="11185" spans="2:2" x14ac:dyDescent="0.3">
      <c r="B11185" s="34"/>
    </row>
    <row r="11186" spans="2:2" x14ac:dyDescent="0.3">
      <c r="B11186" s="34"/>
    </row>
    <row r="11187" spans="2:2" x14ac:dyDescent="0.3">
      <c r="B11187" s="34"/>
    </row>
    <row r="11188" spans="2:2" x14ac:dyDescent="0.3">
      <c r="B11188" s="34"/>
    </row>
    <row r="11189" spans="2:2" x14ac:dyDescent="0.3">
      <c r="B11189" s="34"/>
    </row>
    <row r="11190" spans="2:2" x14ac:dyDescent="0.3">
      <c r="B11190" s="34"/>
    </row>
    <row r="11191" spans="2:2" x14ac:dyDescent="0.3">
      <c r="B11191" s="34"/>
    </row>
    <row r="11192" spans="2:2" x14ac:dyDescent="0.3">
      <c r="B11192" s="34"/>
    </row>
    <row r="11193" spans="2:2" x14ac:dyDescent="0.3">
      <c r="B11193" s="34"/>
    </row>
    <row r="11194" spans="2:2" x14ac:dyDescent="0.3">
      <c r="B11194" s="34"/>
    </row>
    <row r="11195" spans="2:2" x14ac:dyDescent="0.3">
      <c r="B11195" s="34"/>
    </row>
    <row r="11196" spans="2:2" x14ac:dyDescent="0.3">
      <c r="B11196" s="34"/>
    </row>
    <row r="11197" spans="2:2" x14ac:dyDescent="0.3">
      <c r="B11197" s="34"/>
    </row>
    <row r="11198" spans="2:2" x14ac:dyDescent="0.3">
      <c r="B11198" s="34"/>
    </row>
    <row r="11199" spans="2:2" x14ac:dyDescent="0.3">
      <c r="B11199" s="34"/>
    </row>
    <row r="11200" spans="2:2" x14ac:dyDescent="0.3">
      <c r="B11200" s="34"/>
    </row>
    <row r="11201" spans="2:2" x14ac:dyDescent="0.3">
      <c r="B11201" s="34"/>
    </row>
    <row r="11202" spans="2:2" x14ac:dyDescent="0.3">
      <c r="B11202" s="34"/>
    </row>
    <row r="11203" spans="2:2" x14ac:dyDescent="0.3">
      <c r="B11203" s="34"/>
    </row>
    <row r="11204" spans="2:2" x14ac:dyDescent="0.3">
      <c r="B11204" s="34"/>
    </row>
    <row r="11205" spans="2:2" x14ac:dyDescent="0.3">
      <c r="B11205" s="34"/>
    </row>
    <row r="11206" spans="2:2" x14ac:dyDescent="0.3">
      <c r="B11206" s="34"/>
    </row>
    <row r="11207" spans="2:2" x14ac:dyDescent="0.3">
      <c r="B11207" s="34"/>
    </row>
    <row r="11208" spans="2:2" x14ac:dyDescent="0.3">
      <c r="B11208" s="34"/>
    </row>
    <row r="11209" spans="2:2" x14ac:dyDescent="0.3">
      <c r="B11209" s="34"/>
    </row>
    <row r="11210" spans="2:2" x14ac:dyDescent="0.3">
      <c r="B11210" s="34"/>
    </row>
    <row r="11211" spans="2:2" x14ac:dyDescent="0.3">
      <c r="B11211" s="34"/>
    </row>
    <row r="11212" spans="2:2" x14ac:dyDescent="0.3">
      <c r="B11212" s="34"/>
    </row>
    <row r="11213" spans="2:2" x14ac:dyDescent="0.3">
      <c r="B11213" s="34"/>
    </row>
    <row r="11214" spans="2:2" x14ac:dyDescent="0.3">
      <c r="B11214" s="34"/>
    </row>
    <row r="11215" spans="2:2" x14ac:dyDescent="0.3">
      <c r="B11215" s="34"/>
    </row>
    <row r="11216" spans="2:2" x14ac:dyDescent="0.3">
      <c r="B11216" s="34"/>
    </row>
    <row r="11217" spans="2:2" x14ac:dyDescent="0.3">
      <c r="B11217" s="34"/>
    </row>
    <row r="11218" spans="2:2" x14ac:dyDescent="0.3">
      <c r="B11218" s="34"/>
    </row>
    <row r="11219" spans="2:2" x14ac:dyDescent="0.3">
      <c r="B11219" s="34"/>
    </row>
    <row r="11220" spans="2:2" x14ac:dyDescent="0.3">
      <c r="B11220" s="34"/>
    </row>
    <row r="11221" spans="2:2" x14ac:dyDescent="0.3">
      <c r="B11221" s="34"/>
    </row>
    <row r="11222" spans="2:2" x14ac:dyDescent="0.3">
      <c r="B11222" s="34"/>
    </row>
    <row r="11223" spans="2:2" x14ac:dyDescent="0.3">
      <c r="B11223" s="34"/>
    </row>
    <row r="11224" spans="2:2" x14ac:dyDescent="0.3">
      <c r="B11224" s="34"/>
    </row>
    <row r="11225" spans="2:2" x14ac:dyDescent="0.3">
      <c r="B11225" s="34"/>
    </row>
    <row r="11226" spans="2:2" x14ac:dyDescent="0.3">
      <c r="B11226" s="34"/>
    </row>
    <row r="11227" spans="2:2" x14ac:dyDescent="0.3">
      <c r="B11227" s="34"/>
    </row>
    <row r="11228" spans="2:2" x14ac:dyDescent="0.3">
      <c r="B11228" s="34"/>
    </row>
    <row r="11229" spans="2:2" x14ac:dyDescent="0.3">
      <c r="B11229" s="34"/>
    </row>
    <row r="11230" spans="2:2" x14ac:dyDescent="0.3">
      <c r="B11230" s="34"/>
    </row>
    <row r="11231" spans="2:2" x14ac:dyDescent="0.3">
      <c r="B11231" s="34"/>
    </row>
    <row r="11232" spans="2:2" x14ac:dyDescent="0.3">
      <c r="B11232" s="34"/>
    </row>
    <row r="11233" spans="2:2" x14ac:dyDescent="0.3">
      <c r="B11233" s="34"/>
    </row>
    <row r="11234" spans="2:2" x14ac:dyDescent="0.3">
      <c r="B11234" s="34"/>
    </row>
    <row r="11235" spans="2:2" x14ac:dyDescent="0.3">
      <c r="B11235" s="34"/>
    </row>
    <row r="11236" spans="2:2" x14ac:dyDescent="0.3">
      <c r="B11236" s="34"/>
    </row>
    <row r="11237" spans="2:2" x14ac:dyDescent="0.3">
      <c r="B11237" s="34"/>
    </row>
    <row r="11238" spans="2:2" x14ac:dyDescent="0.3">
      <c r="B11238" s="34"/>
    </row>
    <row r="11239" spans="2:2" x14ac:dyDescent="0.3">
      <c r="B11239" s="34"/>
    </row>
    <row r="11240" spans="2:2" x14ac:dyDescent="0.3">
      <c r="B11240" s="34"/>
    </row>
    <row r="11241" spans="2:2" x14ac:dyDescent="0.3">
      <c r="B11241" s="34"/>
    </row>
    <row r="11242" spans="2:2" x14ac:dyDescent="0.3">
      <c r="B11242" s="34"/>
    </row>
    <row r="11243" spans="2:2" x14ac:dyDescent="0.3">
      <c r="B11243" s="34"/>
    </row>
    <row r="11244" spans="2:2" x14ac:dyDescent="0.3">
      <c r="B11244" s="34"/>
    </row>
    <row r="11245" spans="2:2" x14ac:dyDescent="0.3">
      <c r="B11245" s="34"/>
    </row>
    <row r="11246" spans="2:2" x14ac:dyDescent="0.3">
      <c r="B11246" s="34"/>
    </row>
    <row r="11247" spans="2:2" x14ac:dyDescent="0.3">
      <c r="B11247" s="34"/>
    </row>
    <row r="11248" spans="2:2" x14ac:dyDescent="0.3">
      <c r="B11248" s="34"/>
    </row>
    <row r="11249" spans="2:2" x14ac:dyDescent="0.3">
      <c r="B11249" s="34"/>
    </row>
    <row r="11250" spans="2:2" x14ac:dyDescent="0.3">
      <c r="B11250" s="34"/>
    </row>
    <row r="11251" spans="2:2" x14ac:dyDescent="0.3">
      <c r="B11251" s="34"/>
    </row>
    <row r="11252" spans="2:2" x14ac:dyDescent="0.3">
      <c r="B11252" s="34"/>
    </row>
    <row r="11253" spans="2:2" x14ac:dyDescent="0.3">
      <c r="B11253" s="34"/>
    </row>
    <row r="11254" spans="2:2" x14ac:dyDescent="0.3">
      <c r="B11254" s="34"/>
    </row>
    <row r="11255" spans="2:2" x14ac:dyDescent="0.3">
      <c r="B11255" s="34"/>
    </row>
    <row r="11256" spans="2:2" x14ac:dyDescent="0.3">
      <c r="B11256" s="34"/>
    </row>
    <row r="11257" spans="2:2" x14ac:dyDescent="0.3">
      <c r="B11257" s="34"/>
    </row>
    <row r="11258" spans="2:2" x14ac:dyDescent="0.3">
      <c r="B11258" s="34"/>
    </row>
    <row r="11259" spans="2:2" x14ac:dyDescent="0.3">
      <c r="B11259" s="34"/>
    </row>
    <row r="11260" spans="2:2" x14ac:dyDescent="0.3">
      <c r="B11260" s="34"/>
    </row>
    <row r="11261" spans="2:2" x14ac:dyDescent="0.3">
      <c r="B11261" s="34"/>
    </row>
    <row r="11262" spans="2:2" x14ac:dyDescent="0.3">
      <c r="B11262" s="34"/>
    </row>
    <row r="11263" spans="2:2" x14ac:dyDescent="0.3">
      <c r="B11263" s="34"/>
    </row>
    <row r="11264" spans="2:2" x14ac:dyDescent="0.3">
      <c r="B11264" s="34"/>
    </row>
    <row r="11265" spans="2:2" x14ac:dyDescent="0.3">
      <c r="B11265" s="34"/>
    </row>
    <row r="11266" spans="2:2" x14ac:dyDescent="0.3">
      <c r="B11266" s="34"/>
    </row>
    <row r="11267" spans="2:2" x14ac:dyDescent="0.3">
      <c r="B11267" s="34"/>
    </row>
    <row r="11268" spans="2:2" x14ac:dyDescent="0.3">
      <c r="B11268" s="34"/>
    </row>
    <row r="11269" spans="2:2" x14ac:dyDescent="0.3">
      <c r="B11269" s="34"/>
    </row>
    <row r="11270" spans="2:2" x14ac:dyDescent="0.3">
      <c r="B11270" s="34"/>
    </row>
    <row r="11271" spans="2:2" x14ac:dyDescent="0.3">
      <c r="B11271" s="34"/>
    </row>
    <row r="11272" spans="2:2" x14ac:dyDescent="0.3">
      <c r="B11272" s="34"/>
    </row>
    <row r="11273" spans="2:2" x14ac:dyDescent="0.3">
      <c r="B11273" s="34"/>
    </row>
    <row r="11274" spans="2:2" x14ac:dyDescent="0.3">
      <c r="B11274" s="34"/>
    </row>
    <row r="11275" spans="2:2" x14ac:dyDescent="0.3">
      <c r="B11275" s="34"/>
    </row>
    <row r="11276" spans="2:2" x14ac:dyDescent="0.3">
      <c r="B11276" s="34"/>
    </row>
    <row r="11277" spans="2:2" x14ac:dyDescent="0.3">
      <c r="B11277" s="34"/>
    </row>
    <row r="11278" spans="2:2" x14ac:dyDescent="0.3">
      <c r="B11278" s="34"/>
    </row>
    <row r="11279" spans="2:2" x14ac:dyDescent="0.3">
      <c r="B11279" s="34"/>
    </row>
    <row r="11280" spans="2:2" x14ac:dyDescent="0.3">
      <c r="B11280" s="34"/>
    </row>
    <row r="11281" spans="2:2" x14ac:dyDescent="0.3">
      <c r="B11281" s="34"/>
    </row>
    <row r="11282" spans="2:2" x14ac:dyDescent="0.3">
      <c r="B11282" s="34"/>
    </row>
    <row r="11283" spans="2:2" x14ac:dyDescent="0.3">
      <c r="B11283" s="34"/>
    </row>
    <row r="11284" spans="2:2" x14ac:dyDescent="0.3">
      <c r="B11284" s="34"/>
    </row>
    <row r="11285" spans="2:2" x14ac:dyDescent="0.3">
      <c r="B11285" s="34"/>
    </row>
    <row r="11286" spans="2:2" x14ac:dyDescent="0.3">
      <c r="B11286" s="34"/>
    </row>
    <row r="11287" spans="2:2" x14ac:dyDescent="0.3">
      <c r="B11287" s="34"/>
    </row>
    <row r="11288" spans="2:2" x14ac:dyDescent="0.3">
      <c r="B11288" s="34"/>
    </row>
    <row r="11289" spans="2:2" x14ac:dyDescent="0.3">
      <c r="B11289" s="34"/>
    </row>
    <row r="11290" spans="2:2" x14ac:dyDescent="0.3">
      <c r="B11290" s="34"/>
    </row>
    <row r="11291" spans="2:2" x14ac:dyDescent="0.3">
      <c r="B11291" s="34"/>
    </row>
    <row r="11292" spans="2:2" x14ac:dyDescent="0.3">
      <c r="B11292" s="34"/>
    </row>
    <row r="11293" spans="2:2" x14ac:dyDescent="0.3">
      <c r="B11293" s="34"/>
    </row>
    <row r="11294" spans="2:2" x14ac:dyDescent="0.3">
      <c r="B11294" s="34"/>
    </row>
    <row r="11295" spans="2:2" x14ac:dyDescent="0.3">
      <c r="B11295" s="34"/>
    </row>
    <row r="11296" spans="2:2" x14ac:dyDescent="0.3">
      <c r="B11296" s="34"/>
    </row>
    <row r="11297" spans="2:2" x14ac:dyDescent="0.3">
      <c r="B11297" s="34"/>
    </row>
    <row r="11298" spans="2:2" x14ac:dyDescent="0.3">
      <c r="B11298" s="34"/>
    </row>
    <row r="11299" spans="2:2" x14ac:dyDescent="0.3">
      <c r="B11299" s="34"/>
    </row>
    <row r="11300" spans="2:2" x14ac:dyDescent="0.3">
      <c r="B11300" s="34"/>
    </row>
    <row r="11301" spans="2:2" x14ac:dyDescent="0.3">
      <c r="B11301" s="34"/>
    </row>
    <row r="11302" spans="2:2" x14ac:dyDescent="0.3">
      <c r="B11302" s="34"/>
    </row>
    <row r="11303" spans="2:2" x14ac:dyDescent="0.3">
      <c r="B11303" s="34"/>
    </row>
    <row r="11304" spans="2:2" x14ac:dyDescent="0.3">
      <c r="B11304" s="34"/>
    </row>
    <row r="11305" spans="2:2" x14ac:dyDescent="0.3">
      <c r="B11305" s="34"/>
    </row>
    <row r="11306" spans="2:2" x14ac:dyDescent="0.3">
      <c r="B11306" s="34"/>
    </row>
    <row r="11307" spans="2:2" x14ac:dyDescent="0.3">
      <c r="B11307" s="34"/>
    </row>
    <row r="11308" spans="2:2" x14ac:dyDescent="0.3">
      <c r="B11308" s="34"/>
    </row>
    <row r="11309" spans="2:2" x14ac:dyDescent="0.3">
      <c r="B11309" s="34"/>
    </row>
    <row r="11310" spans="2:2" x14ac:dyDescent="0.3">
      <c r="B11310" s="34"/>
    </row>
    <row r="11311" spans="2:2" x14ac:dyDescent="0.3">
      <c r="B11311" s="34"/>
    </row>
    <row r="11312" spans="2:2" x14ac:dyDescent="0.3">
      <c r="B11312" s="34"/>
    </row>
    <row r="11313" spans="2:2" x14ac:dyDescent="0.3">
      <c r="B11313" s="34"/>
    </row>
    <row r="11314" spans="2:2" x14ac:dyDescent="0.3">
      <c r="B11314" s="34"/>
    </row>
    <row r="11315" spans="2:2" x14ac:dyDescent="0.3">
      <c r="B11315" s="34"/>
    </row>
    <row r="11316" spans="2:2" x14ac:dyDescent="0.3">
      <c r="B11316" s="34"/>
    </row>
    <row r="11317" spans="2:2" x14ac:dyDescent="0.3">
      <c r="B11317" s="34"/>
    </row>
    <row r="11318" spans="2:2" x14ac:dyDescent="0.3">
      <c r="B11318" s="34"/>
    </row>
    <row r="11319" spans="2:2" x14ac:dyDescent="0.3">
      <c r="B11319" s="34"/>
    </row>
    <row r="11320" spans="2:2" x14ac:dyDescent="0.3">
      <c r="B11320" s="34"/>
    </row>
    <row r="11321" spans="2:2" x14ac:dyDescent="0.3">
      <c r="B11321" s="34"/>
    </row>
    <row r="11322" spans="2:2" x14ac:dyDescent="0.3">
      <c r="B11322" s="34"/>
    </row>
    <row r="11323" spans="2:2" x14ac:dyDescent="0.3">
      <c r="B11323" s="34"/>
    </row>
    <row r="11324" spans="2:2" x14ac:dyDescent="0.3">
      <c r="B11324" s="34"/>
    </row>
    <row r="11325" spans="2:2" x14ac:dyDescent="0.3">
      <c r="B11325" s="34"/>
    </row>
    <row r="11326" spans="2:2" x14ac:dyDescent="0.3">
      <c r="B11326" s="34"/>
    </row>
    <row r="11327" spans="2:2" x14ac:dyDescent="0.3">
      <c r="B11327" s="34"/>
    </row>
    <row r="11328" spans="2:2" x14ac:dyDescent="0.3">
      <c r="B11328" s="34"/>
    </row>
    <row r="11329" spans="2:2" x14ac:dyDescent="0.3">
      <c r="B11329" s="34"/>
    </row>
    <row r="11330" spans="2:2" x14ac:dyDescent="0.3">
      <c r="B11330" s="34"/>
    </row>
    <row r="11331" spans="2:2" x14ac:dyDescent="0.3">
      <c r="B11331" s="34"/>
    </row>
    <row r="11332" spans="2:2" x14ac:dyDescent="0.3">
      <c r="B11332" s="34"/>
    </row>
    <row r="11333" spans="2:2" x14ac:dyDescent="0.3">
      <c r="B11333" s="34"/>
    </row>
    <row r="11334" spans="2:2" x14ac:dyDescent="0.3">
      <c r="B11334" s="34"/>
    </row>
    <row r="11335" spans="2:2" x14ac:dyDescent="0.3">
      <c r="B11335" s="34"/>
    </row>
    <row r="11336" spans="2:2" x14ac:dyDescent="0.3">
      <c r="B11336" s="34"/>
    </row>
    <row r="11337" spans="2:2" x14ac:dyDescent="0.3">
      <c r="B11337" s="34"/>
    </row>
    <row r="11338" spans="2:2" x14ac:dyDescent="0.3">
      <c r="B11338" s="34"/>
    </row>
    <row r="11339" spans="2:2" x14ac:dyDescent="0.3">
      <c r="B11339" s="34"/>
    </row>
    <row r="11340" spans="2:2" x14ac:dyDescent="0.3">
      <c r="B11340" s="34"/>
    </row>
    <row r="11341" spans="2:2" x14ac:dyDescent="0.3">
      <c r="B11341" s="34"/>
    </row>
    <row r="11342" spans="2:2" x14ac:dyDescent="0.3">
      <c r="B11342" s="34"/>
    </row>
    <row r="11343" spans="2:2" x14ac:dyDescent="0.3">
      <c r="B11343" s="34"/>
    </row>
    <row r="11344" spans="2:2" x14ac:dyDescent="0.3">
      <c r="B11344" s="34"/>
    </row>
    <row r="11345" spans="2:2" x14ac:dyDescent="0.3">
      <c r="B11345" s="34"/>
    </row>
    <row r="11346" spans="2:2" x14ac:dyDescent="0.3">
      <c r="B11346" s="34"/>
    </row>
    <row r="11347" spans="2:2" x14ac:dyDescent="0.3">
      <c r="B11347" s="34"/>
    </row>
    <row r="11348" spans="2:2" x14ac:dyDescent="0.3">
      <c r="B11348" s="34"/>
    </row>
    <row r="11349" spans="2:2" x14ac:dyDescent="0.3">
      <c r="B11349" s="34"/>
    </row>
    <row r="11350" spans="2:2" x14ac:dyDescent="0.3">
      <c r="B11350" s="34"/>
    </row>
    <row r="11351" spans="2:2" x14ac:dyDescent="0.3">
      <c r="B11351" s="34"/>
    </row>
    <row r="11352" spans="2:2" x14ac:dyDescent="0.3">
      <c r="B11352" s="34"/>
    </row>
    <row r="11353" spans="2:2" x14ac:dyDescent="0.3">
      <c r="B11353" s="34"/>
    </row>
    <row r="11354" spans="2:2" x14ac:dyDescent="0.3">
      <c r="B11354" s="34"/>
    </row>
    <row r="11355" spans="2:2" x14ac:dyDescent="0.3">
      <c r="B11355" s="34"/>
    </row>
    <row r="11356" spans="2:2" x14ac:dyDescent="0.3">
      <c r="B11356" s="34"/>
    </row>
    <row r="11357" spans="2:2" x14ac:dyDescent="0.3">
      <c r="B11357" s="34"/>
    </row>
    <row r="11358" spans="2:2" x14ac:dyDescent="0.3">
      <c r="B11358" s="34"/>
    </row>
    <row r="11359" spans="2:2" x14ac:dyDescent="0.3">
      <c r="B11359" s="34"/>
    </row>
    <row r="11360" spans="2:2" x14ac:dyDescent="0.3">
      <c r="B11360" s="34"/>
    </row>
    <row r="11361" spans="2:2" x14ac:dyDescent="0.3">
      <c r="B11361" s="34"/>
    </row>
    <row r="11362" spans="2:2" x14ac:dyDescent="0.3">
      <c r="B11362" s="34"/>
    </row>
    <row r="11363" spans="2:2" x14ac:dyDescent="0.3">
      <c r="B11363" s="34"/>
    </row>
    <row r="11364" spans="2:2" x14ac:dyDescent="0.3">
      <c r="B11364" s="34"/>
    </row>
    <row r="11365" spans="2:2" x14ac:dyDescent="0.3">
      <c r="B11365" s="34"/>
    </row>
    <row r="11366" spans="2:2" x14ac:dyDescent="0.3">
      <c r="B11366" s="34"/>
    </row>
    <row r="11367" spans="2:2" x14ac:dyDescent="0.3">
      <c r="B11367" s="34"/>
    </row>
    <row r="11368" spans="2:2" x14ac:dyDescent="0.3">
      <c r="B11368" s="34"/>
    </row>
    <row r="11369" spans="2:2" x14ac:dyDescent="0.3">
      <c r="B11369" s="34"/>
    </row>
    <row r="11370" spans="2:2" x14ac:dyDescent="0.3">
      <c r="B11370" s="34"/>
    </row>
    <row r="11371" spans="2:2" x14ac:dyDescent="0.3">
      <c r="B11371" s="34"/>
    </row>
    <row r="11372" spans="2:2" x14ac:dyDescent="0.3">
      <c r="B11372" s="34"/>
    </row>
    <row r="11373" spans="2:2" x14ac:dyDescent="0.3">
      <c r="B11373" s="34"/>
    </row>
    <row r="11374" spans="2:2" x14ac:dyDescent="0.3">
      <c r="B11374" s="34"/>
    </row>
    <row r="11375" spans="2:2" x14ac:dyDescent="0.3">
      <c r="B11375" s="34"/>
    </row>
    <row r="11376" spans="2:2" x14ac:dyDescent="0.3">
      <c r="B11376" s="34"/>
    </row>
    <row r="11377" spans="2:2" x14ac:dyDescent="0.3">
      <c r="B11377" s="34"/>
    </row>
    <row r="11378" spans="2:2" x14ac:dyDescent="0.3">
      <c r="B11378" s="34"/>
    </row>
    <row r="11379" spans="2:2" x14ac:dyDescent="0.3">
      <c r="B11379" s="34"/>
    </row>
    <row r="11380" spans="2:2" x14ac:dyDescent="0.3">
      <c r="B11380" s="34"/>
    </row>
    <row r="11381" spans="2:2" x14ac:dyDescent="0.3">
      <c r="B11381" s="34"/>
    </row>
    <row r="11382" spans="2:2" x14ac:dyDescent="0.3">
      <c r="B11382" s="34"/>
    </row>
    <row r="11383" spans="2:2" x14ac:dyDescent="0.3">
      <c r="B11383" s="34"/>
    </row>
    <row r="11384" spans="2:2" x14ac:dyDescent="0.3">
      <c r="B11384" s="34"/>
    </row>
    <row r="11385" spans="2:2" x14ac:dyDescent="0.3">
      <c r="B11385" s="34"/>
    </row>
    <row r="11386" spans="2:2" x14ac:dyDescent="0.3">
      <c r="B11386" s="34"/>
    </row>
    <row r="11387" spans="2:2" x14ac:dyDescent="0.3">
      <c r="B11387" s="34"/>
    </row>
    <row r="11388" spans="2:2" x14ac:dyDescent="0.3">
      <c r="B11388" s="34"/>
    </row>
    <row r="11389" spans="2:2" x14ac:dyDescent="0.3">
      <c r="B11389" s="34"/>
    </row>
    <row r="11390" spans="2:2" x14ac:dyDescent="0.3">
      <c r="B11390" s="34"/>
    </row>
    <row r="11391" spans="2:2" x14ac:dyDescent="0.3">
      <c r="B11391" s="34"/>
    </row>
    <row r="11392" spans="2:2" x14ac:dyDescent="0.3">
      <c r="B11392" s="34"/>
    </row>
    <row r="11393" spans="2:2" x14ac:dyDescent="0.3">
      <c r="B11393" s="34"/>
    </row>
    <row r="11394" spans="2:2" x14ac:dyDescent="0.3">
      <c r="B11394" s="34"/>
    </row>
    <row r="11395" spans="2:2" x14ac:dyDescent="0.3">
      <c r="B11395" s="34"/>
    </row>
    <row r="11396" spans="2:2" x14ac:dyDescent="0.3">
      <c r="B11396" s="34"/>
    </row>
    <row r="11397" spans="2:2" x14ac:dyDescent="0.3">
      <c r="B11397" s="34"/>
    </row>
    <row r="11398" spans="2:2" x14ac:dyDescent="0.3">
      <c r="B11398" s="34"/>
    </row>
    <row r="11399" spans="2:2" x14ac:dyDescent="0.3">
      <c r="B11399" s="34"/>
    </row>
    <row r="11400" spans="2:2" x14ac:dyDescent="0.3">
      <c r="B11400" s="34"/>
    </row>
    <row r="11401" spans="2:2" x14ac:dyDescent="0.3">
      <c r="B11401" s="34"/>
    </row>
    <row r="11402" spans="2:2" x14ac:dyDescent="0.3">
      <c r="B11402" s="34"/>
    </row>
    <row r="11403" spans="2:2" x14ac:dyDescent="0.3">
      <c r="B11403" s="34"/>
    </row>
    <row r="11404" spans="2:2" x14ac:dyDescent="0.3">
      <c r="B11404" s="34"/>
    </row>
    <row r="11405" spans="2:2" x14ac:dyDescent="0.3">
      <c r="B11405" s="34"/>
    </row>
    <row r="11406" spans="2:2" x14ac:dyDescent="0.3">
      <c r="B11406" s="34"/>
    </row>
    <row r="11407" spans="2:2" x14ac:dyDescent="0.3">
      <c r="B11407" s="34"/>
    </row>
    <row r="11408" spans="2:2" x14ac:dyDescent="0.3">
      <c r="B11408" s="34"/>
    </row>
    <row r="11409" spans="2:2" x14ac:dyDescent="0.3">
      <c r="B11409" s="34"/>
    </row>
    <row r="11410" spans="2:2" x14ac:dyDescent="0.3">
      <c r="B11410" s="34"/>
    </row>
    <row r="11411" spans="2:2" x14ac:dyDescent="0.3">
      <c r="B11411" s="34"/>
    </row>
    <row r="11412" spans="2:2" x14ac:dyDescent="0.3">
      <c r="B11412" s="34"/>
    </row>
    <row r="11413" spans="2:2" x14ac:dyDescent="0.3">
      <c r="B11413" s="34"/>
    </row>
    <row r="11414" spans="2:2" x14ac:dyDescent="0.3">
      <c r="B11414" s="34"/>
    </row>
    <row r="11415" spans="2:2" x14ac:dyDescent="0.3">
      <c r="B11415" s="34"/>
    </row>
    <row r="11416" spans="2:2" x14ac:dyDescent="0.3">
      <c r="B11416" s="34"/>
    </row>
    <row r="11417" spans="2:2" x14ac:dyDescent="0.3">
      <c r="B11417" s="34"/>
    </row>
    <row r="11418" spans="2:2" x14ac:dyDescent="0.3">
      <c r="B11418" s="34"/>
    </row>
    <row r="11419" spans="2:2" x14ac:dyDescent="0.3">
      <c r="B11419" s="34"/>
    </row>
    <row r="11420" spans="2:2" x14ac:dyDescent="0.3">
      <c r="B11420" s="34"/>
    </row>
    <row r="11421" spans="2:2" x14ac:dyDescent="0.3">
      <c r="B11421" s="34"/>
    </row>
    <row r="11422" spans="2:2" x14ac:dyDescent="0.3">
      <c r="B11422" s="34"/>
    </row>
    <row r="11423" spans="2:2" x14ac:dyDescent="0.3">
      <c r="B11423" s="34"/>
    </row>
    <row r="11424" spans="2:2" x14ac:dyDescent="0.3">
      <c r="B11424" s="34"/>
    </row>
    <row r="11425" spans="2:2" x14ac:dyDescent="0.3">
      <c r="B11425" s="34"/>
    </row>
    <row r="11426" spans="2:2" x14ac:dyDescent="0.3">
      <c r="B11426" s="34"/>
    </row>
    <row r="11427" spans="2:2" x14ac:dyDescent="0.3">
      <c r="B11427" s="34"/>
    </row>
    <row r="11428" spans="2:2" x14ac:dyDescent="0.3">
      <c r="B11428" s="34"/>
    </row>
    <row r="11429" spans="2:2" x14ac:dyDescent="0.3">
      <c r="B11429" s="34"/>
    </row>
    <row r="11430" spans="2:2" x14ac:dyDescent="0.3">
      <c r="B11430" s="34"/>
    </row>
    <row r="11431" spans="2:2" x14ac:dyDescent="0.3">
      <c r="B11431" s="34"/>
    </row>
    <row r="11432" spans="2:2" x14ac:dyDescent="0.3">
      <c r="B11432" s="34"/>
    </row>
    <row r="11433" spans="2:2" x14ac:dyDescent="0.3">
      <c r="B11433" s="34"/>
    </row>
    <row r="11434" spans="2:2" x14ac:dyDescent="0.3">
      <c r="B11434" s="34"/>
    </row>
    <row r="11435" spans="2:2" x14ac:dyDescent="0.3">
      <c r="B11435" s="34"/>
    </row>
    <row r="11436" spans="2:2" x14ac:dyDescent="0.3">
      <c r="B11436" s="34"/>
    </row>
    <row r="11437" spans="2:2" x14ac:dyDescent="0.3">
      <c r="B11437" s="34"/>
    </row>
    <row r="11438" spans="2:2" x14ac:dyDescent="0.3">
      <c r="B11438" s="34"/>
    </row>
    <row r="11439" spans="2:2" x14ac:dyDescent="0.3">
      <c r="B11439" s="34"/>
    </row>
    <row r="11440" spans="2:2" x14ac:dyDescent="0.3">
      <c r="B11440" s="34"/>
    </row>
    <row r="11441" spans="2:2" x14ac:dyDescent="0.3">
      <c r="B11441" s="34"/>
    </row>
    <row r="11442" spans="2:2" x14ac:dyDescent="0.3">
      <c r="B11442" s="34"/>
    </row>
    <row r="11443" spans="2:2" x14ac:dyDescent="0.3">
      <c r="B11443" s="34"/>
    </row>
    <row r="11444" spans="2:2" x14ac:dyDescent="0.3">
      <c r="B11444" s="34"/>
    </row>
    <row r="11445" spans="2:2" x14ac:dyDescent="0.3">
      <c r="B11445" s="34"/>
    </row>
    <row r="11446" spans="2:2" x14ac:dyDescent="0.3">
      <c r="B11446" s="34"/>
    </row>
    <row r="11447" spans="2:2" x14ac:dyDescent="0.3">
      <c r="B11447" s="34"/>
    </row>
    <row r="11448" spans="2:2" x14ac:dyDescent="0.3">
      <c r="B11448" s="34"/>
    </row>
    <row r="11449" spans="2:2" x14ac:dyDescent="0.3">
      <c r="B11449" s="34"/>
    </row>
    <row r="11450" spans="2:2" x14ac:dyDescent="0.3">
      <c r="B11450" s="34"/>
    </row>
    <row r="11451" spans="2:2" x14ac:dyDescent="0.3">
      <c r="B11451" s="34"/>
    </row>
    <row r="11452" spans="2:2" x14ac:dyDescent="0.3">
      <c r="B11452" s="34"/>
    </row>
    <row r="11453" spans="2:2" x14ac:dyDescent="0.3">
      <c r="B11453" s="34"/>
    </row>
    <row r="11454" spans="2:2" x14ac:dyDescent="0.3">
      <c r="B11454" s="34"/>
    </row>
    <row r="11455" spans="2:2" x14ac:dyDescent="0.3">
      <c r="B11455" s="34"/>
    </row>
    <row r="11456" spans="2:2" x14ac:dyDescent="0.3">
      <c r="B11456" s="34"/>
    </row>
    <row r="11457" spans="2:2" x14ac:dyDescent="0.3">
      <c r="B11457" s="34"/>
    </row>
    <row r="11458" spans="2:2" x14ac:dyDescent="0.3">
      <c r="B11458" s="34"/>
    </row>
    <row r="11459" spans="2:2" x14ac:dyDescent="0.3">
      <c r="B11459" s="34"/>
    </row>
    <row r="11460" spans="2:2" x14ac:dyDescent="0.3">
      <c r="B11460" s="34"/>
    </row>
    <row r="11461" spans="2:2" x14ac:dyDescent="0.3">
      <c r="B11461" s="34"/>
    </row>
    <row r="11462" spans="2:2" x14ac:dyDescent="0.3">
      <c r="B11462" s="34"/>
    </row>
    <row r="11463" spans="2:2" x14ac:dyDescent="0.3">
      <c r="B11463" s="34"/>
    </row>
    <row r="11464" spans="2:2" x14ac:dyDescent="0.3">
      <c r="B11464" s="34"/>
    </row>
    <row r="11465" spans="2:2" x14ac:dyDescent="0.3">
      <c r="B11465" s="34"/>
    </row>
    <row r="11466" spans="2:2" x14ac:dyDescent="0.3">
      <c r="B11466" s="34"/>
    </row>
    <row r="11467" spans="2:2" x14ac:dyDescent="0.3">
      <c r="B11467" s="34"/>
    </row>
    <row r="11468" spans="2:2" x14ac:dyDescent="0.3">
      <c r="B11468" s="34"/>
    </row>
    <row r="11469" spans="2:2" x14ac:dyDescent="0.3">
      <c r="B11469" s="34"/>
    </row>
    <row r="11470" spans="2:2" x14ac:dyDescent="0.3">
      <c r="B11470" s="34"/>
    </row>
    <row r="11471" spans="2:2" x14ac:dyDescent="0.3">
      <c r="B11471" s="34"/>
    </row>
    <row r="11472" spans="2:2" x14ac:dyDescent="0.3">
      <c r="B11472" s="34"/>
    </row>
    <row r="11473" spans="2:2" x14ac:dyDescent="0.3">
      <c r="B11473" s="34"/>
    </row>
    <row r="11474" spans="2:2" x14ac:dyDescent="0.3">
      <c r="B11474" s="34"/>
    </row>
    <row r="11475" spans="2:2" x14ac:dyDescent="0.3">
      <c r="B11475" s="34"/>
    </row>
    <row r="11476" spans="2:2" x14ac:dyDescent="0.3">
      <c r="B11476" s="34"/>
    </row>
    <row r="11477" spans="2:2" x14ac:dyDescent="0.3">
      <c r="B11477" s="34"/>
    </row>
    <row r="11478" spans="2:2" x14ac:dyDescent="0.3">
      <c r="B11478" s="34"/>
    </row>
    <row r="11479" spans="2:2" x14ac:dyDescent="0.3">
      <c r="B11479" s="34"/>
    </row>
    <row r="11480" spans="2:2" x14ac:dyDescent="0.3">
      <c r="B11480" s="34"/>
    </row>
    <row r="11481" spans="2:2" x14ac:dyDescent="0.3">
      <c r="B11481" s="34"/>
    </row>
    <row r="11482" spans="2:2" x14ac:dyDescent="0.3">
      <c r="B11482" s="34"/>
    </row>
    <row r="11483" spans="2:2" x14ac:dyDescent="0.3">
      <c r="B11483" s="34"/>
    </row>
    <row r="11484" spans="2:2" x14ac:dyDescent="0.3">
      <c r="B11484" s="34"/>
    </row>
    <row r="11485" spans="2:2" x14ac:dyDescent="0.3">
      <c r="B11485" s="34"/>
    </row>
    <row r="11486" spans="2:2" x14ac:dyDescent="0.3">
      <c r="B11486" s="34"/>
    </row>
    <row r="11487" spans="2:2" x14ac:dyDescent="0.3">
      <c r="B11487" s="34"/>
    </row>
    <row r="11488" spans="2:2" x14ac:dyDescent="0.3">
      <c r="B11488" s="34"/>
    </row>
    <row r="11489" spans="2:2" x14ac:dyDescent="0.3">
      <c r="B11489" s="34"/>
    </row>
    <row r="11490" spans="2:2" x14ac:dyDescent="0.3">
      <c r="B11490" s="34"/>
    </row>
    <row r="11491" spans="2:2" x14ac:dyDescent="0.3">
      <c r="B11491" s="34"/>
    </row>
    <row r="11492" spans="2:2" x14ac:dyDescent="0.3">
      <c r="B11492" s="34"/>
    </row>
    <row r="11493" spans="2:2" x14ac:dyDescent="0.3">
      <c r="B11493" s="34"/>
    </row>
    <row r="11494" spans="2:2" x14ac:dyDescent="0.3">
      <c r="B11494" s="34"/>
    </row>
    <row r="11495" spans="2:2" x14ac:dyDescent="0.3">
      <c r="B11495" s="34"/>
    </row>
    <row r="11496" spans="2:2" x14ac:dyDescent="0.3">
      <c r="B11496" s="34"/>
    </row>
    <row r="11497" spans="2:2" x14ac:dyDescent="0.3">
      <c r="B11497" s="34"/>
    </row>
    <row r="11498" spans="2:2" x14ac:dyDescent="0.3">
      <c r="B11498" s="34"/>
    </row>
    <row r="11499" spans="2:2" x14ac:dyDescent="0.3">
      <c r="B11499" s="34"/>
    </row>
    <row r="11500" spans="2:2" x14ac:dyDescent="0.3">
      <c r="B11500" s="34"/>
    </row>
    <row r="11501" spans="2:2" x14ac:dyDescent="0.3">
      <c r="B11501" s="34"/>
    </row>
    <row r="11502" spans="2:2" x14ac:dyDescent="0.3">
      <c r="B11502" s="34"/>
    </row>
    <row r="11503" spans="2:2" x14ac:dyDescent="0.3">
      <c r="B11503" s="34"/>
    </row>
    <row r="11504" spans="2:2" x14ac:dyDescent="0.3">
      <c r="B11504" s="34"/>
    </row>
    <row r="11505" spans="2:2" x14ac:dyDescent="0.3">
      <c r="B11505" s="34"/>
    </row>
    <row r="11506" spans="2:2" x14ac:dyDescent="0.3">
      <c r="B11506" s="34"/>
    </row>
    <row r="11507" spans="2:2" x14ac:dyDescent="0.3">
      <c r="B11507" s="34"/>
    </row>
    <row r="11508" spans="2:2" x14ac:dyDescent="0.3">
      <c r="B11508" s="34"/>
    </row>
    <row r="11509" spans="2:2" x14ac:dyDescent="0.3">
      <c r="B11509" s="34"/>
    </row>
    <row r="11510" spans="2:2" x14ac:dyDescent="0.3">
      <c r="B11510" s="34"/>
    </row>
    <row r="11511" spans="2:2" x14ac:dyDescent="0.3">
      <c r="B11511" s="34"/>
    </row>
    <row r="11512" spans="2:2" x14ac:dyDescent="0.3">
      <c r="B11512" s="34"/>
    </row>
    <row r="11513" spans="2:2" x14ac:dyDescent="0.3">
      <c r="B11513" s="34"/>
    </row>
    <row r="11514" spans="2:2" x14ac:dyDescent="0.3">
      <c r="B11514" s="34"/>
    </row>
    <row r="11515" spans="2:2" x14ac:dyDescent="0.3">
      <c r="B11515" s="34"/>
    </row>
    <row r="11516" spans="2:2" x14ac:dyDescent="0.3">
      <c r="B11516" s="34"/>
    </row>
    <row r="11517" spans="2:2" x14ac:dyDescent="0.3">
      <c r="B11517" s="34"/>
    </row>
    <row r="11518" spans="2:2" x14ac:dyDescent="0.3">
      <c r="B11518" s="34"/>
    </row>
    <row r="11519" spans="2:2" x14ac:dyDescent="0.3">
      <c r="B11519" s="34"/>
    </row>
    <row r="11520" spans="2:2" x14ac:dyDescent="0.3">
      <c r="B11520" s="34"/>
    </row>
    <row r="11521" spans="2:2" x14ac:dyDescent="0.3">
      <c r="B11521" s="34"/>
    </row>
    <row r="11522" spans="2:2" x14ac:dyDescent="0.3">
      <c r="B11522" s="34"/>
    </row>
    <row r="11523" spans="2:2" x14ac:dyDescent="0.3">
      <c r="B11523" s="34"/>
    </row>
    <row r="11524" spans="2:2" x14ac:dyDescent="0.3">
      <c r="B11524" s="34"/>
    </row>
    <row r="11525" spans="2:2" x14ac:dyDescent="0.3">
      <c r="B11525" s="34"/>
    </row>
    <row r="11526" spans="2:2" x14ac:dyDescent="0.3">
      <c r="B11526" s="34"/>
    </row>
    <row r="11527" spans="2:2" x14ac:dyDescent="0.3">
      <c r="B11527" s="34"/>
    </row>
    <row r="11528" spans="2:2" x14ac:dyDescent="0.3">
      <c r="B11528" s="34"/>
    </row>
    <row r="11529" spans="2:2" x14ac:dyDescent="0.3">
      <c r="B11529" s="34"/>
    </row>
    <row r="11530" spans="2:2" x14ac:dyDescent="0.3">
      <c r="B11530" s="34"/>
    </row>
    <row r="11531" spans="2:2" x14ac:dyDescent="0.3">
      <c r="B11531" s="34"/>
    </row>
    <row r="11532" spans="2:2" x14ac:dyDescent="0.3">
      <c r="B11532" s="34"/>
    </row>
    <row r="11533" spans="2:2" x14ac:dyDescent="0.3">
      <c r="B11533" s="34"/>
    </row>
    <row r="11534" spans="2:2" x14ac:dyDescent="0.3">
      <c r="B11534" s="34"/>
    </row>
    <row r="11535" spans="2:2" x14ac:dyDescent="0.3">
      <c r="B11535" s="34"/>
    </row>
    <row r="11536" spans="2:2" x14ac:dyDescent="0.3">
      <c r="B11536" s="34"/>
    </row>
    <row r="11537" spans="2:2" x14ac:dyDescent="0.3">
      <c r="B11537" s="34"/>
    </row>
    <row r="11538" spans="2:2" x14ac:dyDescent="0.3">
      <c r="B11538" s="34"/>
    </row>
    <row r="11539" spans="2:2" x14ac:dyDescent="0.3">
      <c r="B11539" s="34"/>
    </row>
    <row r="11540" spans="2:2" x14ac:dyDescent="0.3">
      <c r="B11540" s="34"/>
    </row>
    <row r="11541" spans="2:2" x14ac:dyDescent="0.3">
      <c r="B11541" s="34"/>
    </row>
    <row r="11542" spans="2:2" x14ac:dyDescent="0.3">
      <c r="B11542" s="34"/>
    </row>
    <row r="11543" spans="2:2" x14ac:dyDescent="0.3">
      <c r="B11543" s="34"/>
    </row>
    <row r="11544" spans="2:2" x14ac:dyDescent="0.3">
      <c r="B11544" s="34"/>
    </row>
    <row r="11545" spans="2:2" x14ac:dyDescent="0.3">
      <c r="B11545" s="34"/>
    </row>
    <row r="11546" spans="2:2" x14ac:dyDescent="0.3">
      <c r="B11546" s="34"/>
    </row>
    <row r="11547" spans="2:2" x14ac:dyDescent="0.3">
      <c r="B11547" s="34"/>
    </row>
    <row r="11548" spans="2:2" x14ac:dyDescent="0.3">
      <c r="B11548" s="34"/>
    </row>
    <row r="11549" spans="2:2" x14ac:dyDescent="0.3">
      <c r="B11549" s="34"/>
    </row>
    <row r="11550" spans="2:2" x14ac:dyDescent="0.3">
      <c r="B11550" s="34"/>
    </row>
    <row r="11551" spans="2:2" x14ac:dyDescent="0.3">
      <c r="B11551" s="34"/>
    </row>
    <row r="11552" spans="2:2" x14ac:dyDescent="0.3">
      <c r="B11552" s="34"/>
    </row>
    <row r="11553" spans="2:2" x14ac:dyDescent="0.3">
      <c r="B11553" s="34"/>
    </row>
    <row r="11554" spans="2:2" x14ac:dyDescent="0.3">
      <c r="B11554" s="34"/>
    </row>
    <row r="11555" spans="2:2" x14ac:dyDescent="0.3">
      <c r="B11555" s="34"/>
    </row>
    <row r="11556" spans="2:2" x14ac:dyDescent="0.3">
      <c r="B11556" s="34"/>
    </row>
    <row r="11557" spans="2:2" x14ac:dyDescent="0.3">
      <c r="B11557" s="34"/>
    </row>
    <row r="11558" spans="2:2" x14ac:dyDescent="0.3">
      <c r="B11558" s="34"/>
    </row>
    <row r="11559" spans="2:2" x14ac:dyDescent="0.3">
      <c r="B11559" s="34"/>
    </row>
    <row r="11560" spans="2:2" x14ac:dyDescent="0.3">
      <c r="B11560" s="34"/>
    </row>
    <row r="11561" spans="2:2" x14ac:dyDescent="0.3">
      <c r="B11561" s="34"/>
    </row>
    <row r="11562" spans="2:2" x14ac:dyDescent="0.3">
      <c r="B11562" s="34"/>
    </row>
    <row r="11563" spans="2:2" x14ac:dyDescent="0.3">
      <c r="B11563" s="34"/>
    </row>
    <row r="11564" spans="2:2" x14ac:dyDescent="0.3">
      <c r="B11564" s="34"/>
    </row>
    <row r="11565" spans="2:2" x14ac:dyDescent="0.3">
      <c r="B11565" s="34"/>
    </row>
    <row r="11566" spans="2:2" x14ac:dyDescent="0.3">
      <c r="B11566" s="34"/>
    </row>
    <row r="11567" spans="2:2" x14ac:dyDescent="0.3">
      <c r="B11567" s="34"/>
    </row>
    <row r="11568" spans="2:2" x14ac:dyDescent="0.3">
      <c r="B11568" s="34"/>
    </row>
    <row r="11569" spans="2:2" x14ac:dyDescent="0.3">
      <c r="B11569" s="34"/>
    </row>
    <row r="11570" spans="2:2" x14ac:dyDescent="0.3">
      <c r="B11570" s="34"/>
    </row>
    <row r="11571" spans="2:2" x14ac:dyDescent="0.3">
      <c r="B11571" s="34"/>
    </row>
    <row r="11572" spans="2:2" x14ac:dyDescent="0.3">
      <c r="B11572" s="34"/>
    </row>
    <row r="11573" spans="2:2" x14ac:dyDescent="0.3">
      <c r="B11573" s="34"/>
    </row>
    <row r="11574" spans="2:2" x14ac:dyDescent="0.3">
      <c r="B11574" s="34"/>
    </row>
    <row r="11575" spans="2:2" x14ac:dyDescent="0.3">
      <c r="B11575" s="34"/>
    </row>
    <row r="11576" spans="2:2" x14ac:dyDescent="0.3">
      <c r="B11576" s="34"/>
    </row>
    <row r="11577" spans="2:2" x14ac:dyDescent="0.3">
      <c r="B11577" s="34"/>
    </row>
    <row r="11578" spans="2:2" x14ac:dyDescent="0.3">
      <c r="B11578" s="34"/>
    </row>
    <row r="11579" spans="2:2" x14ac:dyDescent="0.3">
      <c r="B11579" s="34"/>
    </row>
    <row r="11580" spans="2:2" x14ac:dyDescent="0.3">
      <c r="B11580" s="34"/>
    </row>
    <row r="11581" spans="2:2" x14ac:dyDescent="0.3">
      <c r="B11581" s="34"/>
    </row>
    <row r="11582" spans="2:2" x14ac:dyDescent="0.3">
      <c r="B11582" s="34"/>
    </row>
    <row r="11583" spans="2:2" x14ac:dyDescent="0.3">
      <c r="B11583" s="34"/>
    </row>
    <row r="11584" spans="2:2" x14ac:dyDescent="0.3">
      <c r="B11584" s="34"/>
    </row>
    <row r="11585" spans="2:2" x14ac:dyDescent="0.3">
      <c r="B11585" s="34"/>
    </row>
    <row r="11586" spans="2:2" x14ac:dyDescent="0.3">
      <c r="B11586" s="34"/>
    </row>
    <row r="11587" spans="2:2" x14ac:dyDescent="0.3">
      <c r="B11587" s="34"/>
    </row>
    <row r="11588" spans="2:2" x14ac:dyDescent="0.3">
      <c r="B11588" s="34"/>
    </row>
    <row r="11589" spans="2:2" x14ac:dyDescent="0.3">
      <c r="B11589" s="34"/>
    </row>
    <row r="11590" spans="2:2" x14ac:dyDescent="0.3">
      <c r="B11590" s="34"/>
    </row>
    <row r="11591" spans="2:2" x14ac:dyDescent="0.3">
      <c r="B11591" s="34"/>
    </row>
    <row r="11592" spans="2:2" x14ac:dyDescent="0.3">
      <c r="B11592" s="34"/>
    </row>
    <row r="11593" spans="2:2" x14ac:dyDescent="0.3">
      <c r="B11593" s="34"/>
    </row>
    <row r="11594" spans="2:2" x14ac:dyDescent="0.3">
      <c r="B11594" s="34"/>
    </row>
    <row r="11595" spans="2:2" x14ac:dyDescent="0.3">
      <c r="B11595" s="34"/>
    </row>
    <row r="11596" spans="2:2" x14ac:dyDescent="0.3">
      <c r="B11596" s="34"/>
    </row>
    <row r="11597" spans="2:2" x14ac:dyDescent="0.3">
      <c r="B11597" s="34"/>
    </row>
    <row r="11598" spans="2:2" x14ac:dyDescent="0.3">
      <c r="B11598" s="34"/>
    </row>
    <row r="11599" spans="2:2" x14ac:dyDescent="0.3">
      <c r="B11599" s="34"/>
    </row>
    <row r="11600" spans="2:2" x14ac:dyDescent="0.3">
      <c r="B11600" s="34"/>
    </row>
    <row r="11601" spans="2:2" x14ac:dyDescent="0.3">
      <c r="B11601" s="34"/>
    </row>
    <row r="11602" spans="2:2" x14ac:dyDescent="0.3">
      <c r="B11602" s="34"/>
    </row>
    <row r="11603" spans="2:2" x14ac:dyDescent="0.3">
      <c r="B11603" s="34"/>
    </row>
    <row r="11604" spans="2:2" x14ac:dyDescent="0.3">
      <c r="B11604" s="34"/>
    </row>
    <row r="11605" spans="2:2" x14ac:dyDescent="0.3">
      <c r="B11605" s="34"/>
    </row>
    <row r="11606" spans="2:2" x14ac:dyDescent="0.3">
      <c r="B11606" s="34"/>
    </row>
    <row r="11607" spans="2:2" x14ac:dyDescent="0.3">
      <c r="B11607" s="34"/>
    </row>
    <row r="11608" spans="2:2" x14ac:dyDescent="0.3">
      <c r="B11608" s="34"/>
    </row>
    <row r="11609" spans="2:2" x14ac:dyDescent="0.3">
      <c r="B11609" s="34"/>
    </row>
    <row r="11610" spans="2:2" x14ac:dyDescent="0.3">
      <c r="B11610" s="34"/>
    </row>
    <row r="11611" spans="2:2" x14ac:dyDescent="0.3">
      <c r="B11611" s="34"/>
    </row>
    <row r="11612" spans="2:2" x14ac:dyDescent="0.3">
      <c r="B11612" s="34"/>
    </row>
    <row r="11613" spans="2:2" x14ac:dyDescent="0.3">
      <c r="B11613" s="34"/>
    </row>
    <row r="11614" spans="2:2" x14ac:dyDescent="0.3">
      <c r="B11614" s="34"/>
    </row>
    <row r="11615" spans="2:2" x14ac:dyDescent="0.3">
      <c r="B11615" s="34"/>
    </row>
    <row r="11616" spans="2:2" x14ac:dyDescent="0.3">
      <c r="B11616" s="34"/>
    </row>
    <row r="11617" spans="2:2" x14ac:dyDescent="0.3">
      <c r="B11617" s="34"/>
    </row>
    <row r="11618" spans="2:2" x14ac:dyDescent="0.3">
      <c r="B11618" s="34"/>
    </row>
    <row r="11619" spans="2:2" x14ac:dyDescent="0.3">
      <c r="B11619" s="34"/>
    </row>
    <row r="11620" spans="2:2" x14ac:dyDescent="0.3">
      <c r="B11620" s="34"/>
    </row>
    <row r="11621" spans="2:2" x14ac:dyDescent="0.3">
      <c r="B11621" s="34"/>
    </row>
    <row r="11622" spans="2:2" x14ac:dyDescent="0.3">
      <c r="B11622" s="34"/>
    </row>
    <row r="11623" spans="2:2" x14ac:dyDescent="0.3">
      <c r="B11623" s="34"/>
    </row>
    <row r="11624" spans="2:2" x14ac:dyDescent="0.3">
      <c r="B11624" s="34"/>
    </row>
    <row r="11625" spans="2:2" x14ac:dyDescent="0.3">
      <c r="B11625" s="34"/>
    </row>
    <row r="11626" spans="2:2" x14ac:dyDescent="0.3">
      <c r="B11626" s="34"/>
    </row>
    <row r="11627" spans="2:2" x14ac:dyDescent="0.3">
      <c r="B11627" s="34"/>
    </row>
    <row r="11628" spans="2:2" x14ac:dyDescent="0.3">
      <c r="B11628" s="34"/>
    </row>
    <row r="11629" spans="2:2" x14ac:dyDescent="0.3">
      <c r="B11629" s="34"/>
    </row>
    <row r="11630" spans="2:2" x14ac:dyDescent="0.3">
      <c r="B11630" s="34"/>
    </row>
    <row r="11631" spans="2:2" x14ac:dyDescent="0.3">
      <c r="B11631" s="34"/>
    </row>
    <row r="11632" spans="2:2" x14ac:dyDescent="0.3">
      <c r="B11632" s="34"/>
    </row>
    <row r="11633" spans="2:2" x14ac:dyDescent="0.3">
      <c r="B11633" s="34"/>
    </row>
    <row r="11634" spans="2:2" x14ac:dyDescent="0.3">
      <c r="B11634" s="34"/>
    </row>
    <row r="11635" spans="2:2" x14ac:dyDescent="0.3">
      <c r="B11635" s="34"/>
    </row>
    <row r="11636" spans="2:2" x14ac:dyDescent="0.3">
      <c r="B11636" s="34"/>
    </row>
    <row r="11637" spans="2:2" x14ac:dyDescent="0.3">
      <c r="B11637" s="34"/>
    </row>
    <row r="11638" spans="2:2" x14ac:dyDescent="0.3">
      <c r="B11638" s="34"/>
    </row>
    <row r="11639" spans="2:2" x14ac:dyDescent="0.3">
      <c r="B11639" s="34"/>
    </row>
    <row r="11640" spans="2:2" x14ac:dyDescent="0.3">
      <c r="B11640" s="34"/>
    </row>
    <row r="11641" spans="2:2" x14ac:dyDescent="0.3">
      <c r="B11641" s="34"/>
    </row>
    <row r="11642" spans="2:2" x14ac:dyDescent="0.3">
      <c r="B11642" s="34"/>
    </row>
    <row r="11643" spans="2:2" x14ac:dyDescent="0.3">
      <c r="B11643" s="34"/>
    </row>
    <row r="11644" spans="2:2" x14ac:dyDescent="0.3">
      <c r="B11644" s="34"/>
    </row>
    <row r="11645" spans="2:2" x14ac:dyDescent="0.3">
      <c r="B11645" s="34"/>
    </row>
    <row r="11646" spans="2:2" x14ac:dyDescent="0.3">
      <c r="B11646" s="34"/>
    </row>
    <row r="11647" spans="2:2" x14ac:dyDescent="0.3">
      <c r="B11647" s="34"/>
    </row>
    <row r="11648" spans="2:2" x14ac:dyDescent="0.3">
      <c r="B11648" s="34"/>
    </row>
    <row r="11649" spans="2:2" x14ac:dyDescent="0.3">
      <c r="B11649" s="34"/>
    </row>
    <row r="11650" spans="2:2" x14ac:dyDescent="0.3">
      <c r="B11650" s="34"/>
    </row>
    <row r="11651" spans="2:2" x14ac:dyDescent="0.3">
      <c r="B11651" s="34"/>
    </row>
    <row r="11652" spans="2:2" x14ac:dyDescent="0.3">
      <c r="B11652" s="34"/>
    </row>
    <row r="11653" spans="2:2" x14ac:dyDescent="0.3">
      <c r="B11653" s="34"/>
    </row>
    <row r="11654" spans="2:2" x14ac:dyDescent="0.3">
      <c r="B11654" s="34"/>
    </row>
    <row r="11655" spans="2:2" x14ac:dyDescent="0.3">
      <c r="B11655" s="34"/>
    </row>
    <row r="11656" spans="2:2" x14ac:dyDescent="0.3">
      <c r="B11656" s="34"/>
    </row>
    <row r="11657" spans="2:2" x14ac:dyDescent="0.3">
      <c r="B11657" s="34"/>
    </row>
    <row r="11658" spans="2:2" x14ac:dyDescent="0.3">
      <c r="B11658" s="34"/>
    </row>
    <row r="11659" spans="2:2" x14ac:dyDescent="0.3">
      <c r="B11659" s="34"/>
    </row>
    <row r="11660" spans="2:2" x14ac:dyDescent="0.3">
      <c r="B11660" s="34"/>
    </row>
    <row r="11661" spans="2:2" x14ac:dyDescent="0.3">
      <c r="B11661" s="34"/>
    </row>
    <row r="11662" spans="2:2" x14ac:dyDescent="0.3">
      <c r="B11662" s="34"/>
    </row>
    <row r="11663" spans="2:2" x14ac:dyDescent="0.3">
      <c r="B11663" s="34"/>
    </row>
    <row r="11664" spans="2:2" x14ac:dyDescent="0.3">
      <c r="B11664" s="34"/>
    </row>
    <row r="11665" spans="2:2" x14ac:dyDescent="0.3">
      <c r="B11665" s="34"/>
    </row>
    <row r="11666" spans="2:2" x14ac:dyDescent="0.3">
      <c r="B11666" s="34"/>
    </row>
    <row r="11667" spans="2:2" x14ac:dyDescent="0.3">
      <c r="B11667" s="34"/>
    </row>
    <row r="11668" spans="2:2" x14ac:dyDescent="0.3">
      <c r="B11668" s="34"/>
    </row>
    <row r="11669" spans="2:2" x14ac:dyDescent="0.3">
      <c r="B11669" s="34"/>
    </row>
    <row r="11670" spans="2:2" x14ac:dyDescent="0.3">
      <c r="B11670" s="34"/>
    </row>
    <row r="11671" spans="2:2" x14ac:dyDescent="0.3">
      <c r="B11671" s="34"/>
    </row>
    <row r="11672" spans="2:2" x14ac:dyDescent="0.3">
      <c r="B11672" s="34"/>
    </row>
    <row r="11673" spans="2:2" x14ac:dyDescent="0.3">
      <c r="B11673" s="34"/>
    </row>
    <row r="11674" spans="2:2" x14ac:dyDescent="0.3">
      <c r="B11674" s="34"/>
    </row>
    <row r="11675" spans="2:2" x14ac:dyDescent="0.3">
      <c r="B11675" s="34"/>
    </row>
    <row r="11676" spans="2:2" x14ac:dyDescent="0.3">
      <c r="B11676" s="34"/>
    </row>
    <row r="11677" spans="2:2" x14ac:dyDescent="0.3">
      <c r="B11677" s="34"/>
    </row>
    <row r="11678" spans="2:2" x14ac:dyDescent="0.3">
      <c r="B11678" s="34"/>
    </row>
    <row r="11679" spans="2:2" x14ac:dyDescent="0.3">
      <c r="B11679" s="34"/>
    </row>
    <row r="11680" spans="2:2" x14ac:dyDescent="0.3">
      <c r="B11680" s="34"/>
    </row>
    <row r="11681" spans="2:2" x14ac:dyDescent="0.3">
      <c r="B11681" s="34"/>
    </row>
    <row r="11682" spans="2:2" x14ac:dyDescent="0.3">
      <c r="B11682" s="34"/>
    </row>
    <row r="11683" spans="2:2" x14ac:dyDescent="0.3">
      <c r="B11683" s="34"/>
    </row>
    <row r="11684" spans="2:2" x14ac:dyDescent="0.3">
      <c r="B11684" s="34"/>
    </row>
    <row r="11685" spans="2:2" x14ac:dyDescent="0.3">
      <c r="B11685" s="34"/>
    </row>
    <row r="11686" spans="2:2" x14ac:dyDescent="0.3">
      <c r="B11686" s="34"/>
    </row>
    <row r="11687" spans="2:2" x14ac:dyDescent="0.3">
      <c r="B11687" s="34"/>
    </row>
    <row r="11688" spans="2:2" x14ac:dyDescent="0.3">
      <c r="B11688" s="34"/>
    </row>
    <row r="11689" spans="2:2" x14ac:dyDescent="0.3">
      <c r="B11689" s="34"/>
    </row>
    <row r="11690" spans="2:2" x14ac:dyDescent="0.3">
      <c r="B11690" s="34"/>
    </row>
    <row r="11691" spans="2:2" x14ac:dyDescent="0.3">
      <c r="B11691" s="34"/>
    </row>
    <row r="11692" spans="2:2" x14ac:dyDescent="0.3">
      <c r="B11692" s="34"/>
    </row>
    <row r="11693" spans="2:2" x14ac:dyDescent="0.3">
      <c r="B11693" s="34"/>
    </row>
    <row r="11694" spans="2:2" x14ac:dyDescent="0.3">
      <c r="B11694" s="34"/>
    </row>
    <row r="11695" spans="2:2" x14ac:dyDescent="0.3">
      <c r="B11695" s="34"/>
    </row>
    <row r="11696" spans="2:2" x14ac:dyDescent="0.3">
      <c r="B11696" s="34"/>
    </row>
    <row r="11697" spans="2:2" x14ac:dyDescent="0.3">
      <c r="B11697" s="34"/>
    </row>
    <row r="11698" spans="2:2" x14ac:dyDescent="0.3">
      <c r="B11698" s="34"/>
    </row>
    <row r="11699" spans="2:2" x14ac:dyDescent="0.3">
      <c r="B11699" s="34"/>
    </row>
    <row r="11700" spans="2:2" x14ac:dyDescent="0.3">
      <c r="B11700" s="34"/>
    </row>
    <row r="11701" spans="2:2" x14ac:dyDescent="0.3">
      <c r="B11701" s="34"/>
    </row>
    <row r="11702" spans="2:2" x14ac:dyDescent="0.3">
      <c r="B11702" s="34"/>
    </row>
    <row r="11703" spans="2:2" x14ac:dyDescent="0.3">
      <c r="B11703" s="34"/>
    </row>
    <row r="11704" spans="2:2" x14ac:dyDescent="0.3">
      <c r="B11704" s="34"/>
    </row>
    <row r="11705" spans="2:2" x14ac:dyDescent="0.3">
      <c r="B11705" s="34"/>
    </row>
    <row r="11706" spans="2:2" x14ac:dyDescent="0.3">
      <c r="B11706" s="34"/>
    </row>
    <row r="11707" spans="2:2" x14ac:dyDescent="0.3">
      <c r="B11707" s="34"/>
    </row>
    <row r="11708" spans="2:2" x14ac:dyDescent="0.3">
      <c r="B11708" s="34"/>
    </row>
    <row r="11709" spans="2:2" x14ac:dyDescent="0.3">
      <c r="B11709" s="34"/>
    </row>
    <row r="11710" spans="2:2" x14ac:dyDescent="0.3">
      <c r="B11710" s="34"/>
    </row>
    <row r="11711" spans="2:2" x14ac:dyDescent="0.3">
      <c r="B11711" s="34"/>
    </row>
    <row r="11712" spans="2:2" x14ac:dyDescent="0.3">
      <c r="B11712" s="34"/>
    </row>
    <row r="11713" spans="2:2" x14ac:dyDescent="0.3">
      <c r="B11713" s="34"/>
    </row>
    <row r="11714" spans="2:2" x14ac:dyDescent="0.3">
      <c r="B11714" s="34"/>
    </row>
    <row r="11715" spans="2:2" x14ac:dyDescent="0.3">
      <c r="B11715" s="34"/>
    </row>
    <row r="11716" spans="2:2" x14ac:dyDescent="0.3">
      <c r="B11716" s="34"/>
    </row>
    <row r="11717" spans="2:2" x14ac:dyDescent="0.3">
      <c r="B11717" s="34"/>
    </row>
    <row r="11718" spans="2:2" x14ac:dyDescent="0.3">
      <c r="B11718" s="34"/>
    </row>
    <row r="11719" spans="2:2" x14ac:dyDescent="0.3">
      <c r="B11719" s="34"/>
    </row>
    <row r="11720" spans="2:2" x14ac:dyDescent="0.3">
      <c r="B11720" s="34"/>
    </row>
    <row r="11721" spans="2:2" x14ac:dyDescent="0.3">
      <c r="B11721" s="34"/>
    </row>
    <row r="11722" spans="2:2" x14ac:dyDescent="0.3">
      <c r="B11722" s="34"/>
    </row>
    <row r="11723" spans="2:2" x14ac:dyDescent="0.3">
      <c r="B11723" s="34"/>
    </row>
    <row r="11724" spans="2:2" x14ac:dyDescent="0.3">
      <c r="B11724" s="34"/>
    </row>
    <row r="11725" spans="2:2" x14ac:dyDescent="0.3">
      <c r="B11725" s="34"/>
    </row>
    <row r="11726" spans="2:2" x14ac:dyDescent="0.3">
      <c r="B11726" s="34"/>
    </row>
    <row r="11727" spans="2:2" x14ac:dyDescent="0.3">
      <c r="B11727" s="34"/>
    </row>
    <row r="11728" spans="2:2" x14ac:dyDescent="0.3">
      <c r="B11728" s="34"/>
    </row>
    <row r="11729" spans="2:2" x14ac:dyDescent="0.3">
      <c r="B11729" s="34"/>
    </row>
    <row r="11730" spans="2:2" x14ac:dyDescent="0.3">
      <c r="B11730" s="34"/>
    </row>
    <row r="11731" spans="2:2" x14ac:dyDescent="0.3">
      <c r="B11731" s="34"/>
    </row>
    <row r="11732" spans="2:2" x14ac:dyDescent="0.3">
      <c r="B11732" s="34"/>
    </row>
    <row r="11733" spans="2:2" x14ac:dyDescent="0.3">
      <c r="B11733" s="34"/>
    </row>
    <row r="11734" spans="2:2" x14ac:dyDescent="0.3">
      <c r="B11734" s="34"/>
    </row>
    <row r="11735" spans="2:2" x14ac:dyDescent="0.3">
      <c r="B11735" s="34"/>
    </row>
    <row r="11736" spans="2:2" x14ac:dyDescent="0.3">
      <c r="B11736" s="34"/>
    </row>
    <row r="11737" spans="2:2" x14ac:dyDescent="0.3">
      <c r="B11737" s="34"/>
    </row>
    <row r="11738" spans="2:2" x14ac:dyDescent="0.3">
      <c r="B11738" s="34"/>
    </row>
    <row r="11739" spans="2:2" x14ac:dyDescent="0.3">
      <c r="B11739" s="34"/>
    </row>
    <row r="11740" spans="2:2" x14ac:dyDescent="0.3">
      <c r="B11740" s="34"/>
    </row>
    <row r="11741" spans="2:2" x14ac:dyDescent="0.3">
      <c r="B11741" s="34"/>
    </row>
    <row r="11742" spans="2:2" x14ac:dyDescent="0.3">
      <c r="B11742" s="34"/>
    </row>
    <row r="11743" spans="2:2" x14ac:dyDescent="0.3">
      <c r="B11743" s="34"/>
    </row>
    <row r="11744" spans="2:2" x14ac:dyDescent="0.3">
      <c r="B11744" s="34"/>
    </row>
    <row r="11745" spans="2:2" x14ac:dyDescent="0.3">
      <c r="B11745" s="34"/>
    </row>
    <row r="11746" spans="2:2" x14ac:dyDescent="0.3">
      <c r="B11746" s="34"/>
    </row>
    <row r="11747" spans="2:2" x14ac:dyDescent="0.3">
      <c r="B11747" s="34"/>
    </row>
    <row r="11748" spans="2:2" x14ac:dyDescent="0.3">
      <c r="B11748" s="34"/>
    </row>
    <row r="11749" spans="2:2" x14ac:dyDescent="0.3">
      <c r="B11749" s="34"/>
    </row>
    <row r="11750" spans="2:2" x14ac:dyDescent="0.3">
      <c r="B11750" s="34"/>
    </row>
    <row r="11751" spans="2:2" x14ac:dyDescent="0.3">
      <c r="B11751" s="34"/>
    </row>
    <row r="11752" spans="2:2" x14ac:dyDescent="0.3">
      <c r="B11752" s="34"/>
    </row>
    <row r="11753" spans="2:2" x14ac:dyDescent="0.3">
      <c r="B11753" s="34"/>
    </row>
    <row r="11754" spans="2:2" x14ac:dyDescent="0.3">
      <c r="B11754" s="34"/>
    </row>
    <row r="11755" spans="2:2" x14ac:dyDescent="0.3">
      <c r="B11755" s="34"/>
    </row>
    <row r="11756" spans="2:2" x14ac:dyDescent="0.3">
      <c r="B11756" s="34"/>
    </row>
    <row r="11757" spans="2:2" x14ac:dyDescent="0.3">
      <c r="B11757" s="34"/>
    </row>
    <row r="11758" spans="2:2" x14ac:dyDescent="0.3">
      <c r="B11758" s="34"/>
    </row>
    <row r="11759" spans="2:2" x14ac:dyDescent="0.3">
      <c r="B11759" s="34"/>
    </row>
    <row r="11760" spans="2:2" x14ac:dyDescent="0.3">
      <c r="B11760" s="34"/>
    </row>
    <row r="11761" spans="2:2" x14ac:dyDescent="0.3">
      <c r="B11761" s="34"/>
    </row>
    <row r="11762" spans="2:2" x14ac:dyDescent="0.3">
      <c r="B11762" s="34"/>
    </row>
    <row r="11763" spans="2:2" x14ac:dyDescent="0.3">
      <c r="B11763" s="34"/>
    </row>
    <row r="11764" spans="2:2" x14ac:dyDescent="0.3">
      <c r="B11764" s="34"/>
    </row>
    <row r="11765" spans="2:2" x14ac:dyDescent="0.3">
      <c r="B11765" s="34"/>
    </row>
    <row r="11766" spans="2:2" x14ac:dyDescent="0.3">
      <c r="B11766" s="34"/>
    </row>
    <row r="11767" spans="2:2" x14ac:dyDescent="0.3">
      <c r="B11767" s="34"/>
    </row>
    <row r="11768" spans="2:2" x14ac:dyDescent="0.3">
      <c r="B11768" s="34"/>
    </row>
    <row r="11769" spans="2:2" x14ac:dyDescent="0.3">
      <c r="B11769" s="34"/>
    </row>
    <row r="11770" spans="2:2" x14ac:dyDescent="0.3">
      <c r="B11770" s="34"/>
    </row>
    <row r="11771" spans="2:2" x14ac:dyDescent="0.3">
      <c r="B11771" s="34"/>
    </row>
    <row r="11772" spans="2:2" x14ac:dyDescent="0.3">
      <c r="B11772" s="34"/>
    </row>
    <row r="11773" spans="2:2" x14ac:dyDescent="0.3">
      <c r="B11773" s="34"/>
    </row>
    <row r="11774" spans="2:2" x14ac:dyDescent="0.3">
      <c r="B11774" s="34"/>
    </row>
    <row r="11775" spans="2:2" x14ac:dyDescent="0.3">
      <c r="B11775" s="34"/>
    </row>
    <row r="11776" spans="2:2" x14ac:dyDescent="0.3">
      <c r="B11776" s="34"/>
    </row>
    <row r="11777" spans="2:2" x14ac:dyDescent="0.3">
      <c r="B11777" s="34"/>
    </row>
    <row r="11778" spans="2:2" x14ac:dyDescent="0.3">
      <c r="B11778" s="34"/>
    </row>
    <row r="11779" spans="2:2" x14ac:dyDescent="0.3">
      <c r="B11779" s="34"/>
    </row>
    <row r="11780" spans="2:2" x14ac:dyDescent="0.3">
      <c r="B11780" s="34"/>
    </row>
    <row r="11781" spans="2:2" x14ac:dyDescent="0.3">
      <c r="B11781" s="34"/>
    </row>
    <row r="11782" spans="2:2" x14ac:dyDescent="0.3">
      <c r="B11782" s="34"/>
    </row>
    <row r="11783" spans="2:2" x14ac:dyDescent="0.3">
      <c r="B11783" s="34"/>
    </row>
    <row r="11784" spans="2:2" x14ac:dyDescent="0.3">
      <c r="B11784" s="34"/>
    </row>
    <row r="11785" spans="2:2" x14ac:dyDescent="0.3">
      <c r="B11785" s="34"/>
    </row>
    <row r="11786" spans="2:2" x14ac:dyDescent="0.3">
      <c r="B11786" s="34"/>
    </row>
    <row r="11787" spans="2:2" x14ac:dyDescent="0.3">
      <c r="B11787" s="34"/>
    </row>
    <row r="11788" spans="2:2" x14ac:dyDescent="0.3">
      <c r="B11788" s="34"/>
    </row>
    <row r="11789" spans="2:2" x14ac:dyDescent="0.3">
      <c r="B11789" s="34"/>
    </row>
    <row r="11790" spans="2:2" x14ac:dyDescent="0.3">
      <c r="B11790" s="34"/>
    </row>
    <row r="11791" spans="2:2" x14ac:dyDescent="0.3">
      <c r="B11791" s="34"/>
    </row>
    <row r="11792" spans="2:2" x14ac:dyDescent="0.3">
      <c r="B11792" s="34"/>
    </row>
    <row r="11793" spans="2:2" x14ac:dyDescent="0.3">
      <c r="B11793" s="34"/>
    </row>
    <row r="11794" spans="2:2" x14ac:dyDescent="0.3">
      <c r="B11794" s="34"/>
    </row>
    <row r="11795" spans="2:2" x14ac:dyDescent="0.3">
      <c r="B11795" s="34"/>
    </row>
    <row r="11796" spans="2:2" x14ac:dyDescent="0.3">
      <c r="B11796" s="34"/>
    </row>
    <row r="11797" spans="2:2" x14ac:dyDescent="0.3">
      <c r="B11797" s="34"/>
    </row>
    <row r="11798" spans="2:2" x14ac:dyDescent="0.3">
      <c r="B11798" s="34"/>
    </row>
    <row r="11799" spans="2:2" x14ac:dyDescent="0.3">
      <c r="B11799" s="34"/>
    </row>
    <row r="11800" spans="2:2" x14ac:dyDescent="0.3">
      <c r="B11800" s="34"/>
    </row>
    <row r="11801" spans="2:2" x14ac:dyDescent="0.3">
      <c r="B11801" s="34"/>
    </row>
    <row r="11802" spans="2:2" x14ac:dyDescent="0.3">
      <c r="B11802" s="34"/>
    </row>
    <row r="11803" spans="2:2" x14ac:dyDescent="0.3">
      <c r="B11803" s="34"/>
    </row>
    <row r="11804" spans="2:2" x14ac:dyDescent="0.3">
      <c r="B11804" s="34"/>
    </row>
    <row r="11805" spans="2:2" x14ac:dyDescent="0.3">
      <c r="B11805" s="34"/>
    </row>
    <row r="11806" spans="2:2" x14ac:dyDescent="0.3">
      <c r="B11806" s="34"/>
    </row>
    <row r="11807" spans="2:2" x14ac:dyDescent="0.3">
      <c r="B11807" s="34"/>
    </row>
    <row r="11808" spans="2:2" x14ac:dyDescent="0.3">
      <c r="B11808" s="34"/>
    </row>
    <row r="11809" spans="2:2" x14ac:dyDescent="0.3">
      <c r="B11809" s="34"/>
    </row>
    <row r="11810" spans="2:2" x14ac:dyDescent="0.3">
      <c r="B11810" s="34"/>
    </row>
    <row r="11811" spans="2:2" x14ac:dyDescent="0.3">
      <c r="B11811" s="34"/>
    </row>
    <row r="11812" spans="2:2" x14ac:dyDescent="0.3">
      <c r="B11812" s="34"/>
    </row>
    <row r="11813" spans="2:2" x14ac:dyDescent="0.3">
      <c r="B11813" s="34"/>
    </row>
    <row r="11814" spans="2:2" x14ac:dyDescent="0.3">
      <c r="B11814" s="34"/>
    </row>
    <row r="11815" spans="2:2" x14ac:dyDescent="0.3">
      <c r="B11815" s="34"/>
    </row>
    <row r="11816" spans="2:2" x14ac:dyDescent="0.3">
      <c r="B11816" s="34"/>
    </row>
    <row r="11817" spans="2:2" x14ac:dyDescent="0.3">
      <c r="B11817" s="34"/>
    </row>
    <row r="11818" spans="2:2" x14ac:dyDescent="0.3">
      <c r="B11818" s="34"/>
    </row>
    <row r="11819" spans="2:2" x14ac:dyDescent="0.3">
      <c r="B11819" s="34"/>
    </row>
    <row r="11820" spans="2:2" x14ac:dyDescent="0.3">
      <c r="B11820" s="34"/>
    </row>
    <row r="11821" spans="2:2" x14ac:dyDescent="0.3">
      <c r="B11821" s="34"/>
    </row>
    <row r="11822" spans="2:2" x14ac:dyDescent="0.3">
      <c r="B11822" s="34"/>
    </row>
    <row r="11823" spans="2:2" x14ac:dyDescent="0.3">
      <c r="B11823" s="34"/>
    </row>
    <row r="11824" spans="2:2" x14ac:dyDescent="0.3">
      <c r="B11824" s="34"/>
    </row>
    <row r="11825" spans="2:2" x14ac:dyDescent="0.3">
      <c r="B11825" s="34"/>
    </row>
    <row r="11826" spans="2:2" x14ac:dyDescent="0.3">
      <c r="B11826" s="34"/>
    </row>
    <row r="11827" spans="2:2" x14ac:dyDescent="0.3">
      <c r="B11827" s="34"/>
    </row>
    <row r="11828" spans="2:2" x14ac:dyDescent="0.3">
      <c r="B11828" s="34"/>
    </row>
    <row r="11829" spans="2:2" x14ac:dyDescent="0.3">
      <c r="B11829" s="34"/>
    </row>
    <row r="11830" spans="2:2" x14ac:dyDescent="0.3">
      <c r="B11830" s="34"/>
    </row>
    <row r="11831" spans="2:2" x14ac:dyDescent="0.3">
      <c r="B11831" s="34"/>
    </row>
    <row r="11832" spans="2:2" x14ac:dyDescent="0.3">
      <c r="B11832" s="34"/>
    </row>
    <row r="11833" spans="2:2" x14ac:dyDescent="0.3">
      <c r="B11833" s="34"/>
    </row>
    <row r="11834" spans="2:2" x14ac:dyDescent="0.3">
      <c r="B11834" s="34"/>
    </row>
    <row r="11835" spans="2:2" x14ac:dyDescent="0.3">
      <c r="B11835" s="34"/>
    </row>
    <row r="11836" spans="2:2" x14ac:dyDescent="0.3">
      <c r="B11836" s="34"/>
    </row>
    <row r="11837" spans="2:2" x14ac:dyDescent="0.3">
      <c r="B11837" s="34"/>
    </row>
    <row r="11838" spans="2:2" x14ac:dyDescent="0.3">
      <c r="B11838" s="34"/>
    </row>
    <row r="11839" spans="2:2" x14ac:dyDescent="0.3">
      <c r="B11839" s="34"/>
    </row>
    <row r="11840" spans="2:2" x14ac:dyDescent="0.3">
      <c r="B11840" s="34"/>
    </row>
    <row r="11841" spans="2:2" x14ac:dyDescent="0.3">
      <c r="B11841" s="34"/>
    </row>
    <row r="11842" spans="2:2" x14ac:dyDescent="0.3">
      <c r="B11842" s="34"/>
    </row>
    <row r="11843" spans="2:2" x14ac:dyDescent="0.3">
      <c r="B11843" s="34"/>
    </row>
    <row r="11844" spans="2:2" x14ac:dyDescent="0.3">
      <c r="B11844" s="34"/>
    </row>
    <row r="11845" spans="2:2" x14ac:dyDescent="0.3">
      <c r="B11845" s="34"/>
    </row>
    <row r="11846" spans="2:2" x14ac:dyDescent="0.3">
      <c r="B11846" s="34"/>
    </row>
    <row r="11847" spans="2:2" x14ac:dyDescent="0.3">
      <c r="B11847" s="34"/>
    </row>
    <row r="11848" spans="2:2" x14ac:dyDescent="0.3">
      <c r="B11848" s="34"/>
    </row>
    <row r="11849" spans="2:2" x14ac:dyDescent="0.3">
      <c r="B11849" s="34"/>
    </row>
    <row r="11850" spans="2:2" x14ac:dyDescent="0.3">
      <c r="B11850" s="34"/>
    </row>
    <row r="11851" spans="2:2" x14ac:dyDescent="0.3">
      <c r="B11851" s="34"/>
    </row>
    <row r="11852" spans="2:2" x14ac:dyDescent="0.3">
      <c r="B11852" s="34"/>
    </row>
    <row r="11853" spans="2:2" x14ac:dyDescent="0.3">
      <c r="B11853" s="34"/>
    </row>
    <row r="11854" spans="2:2" x14ac:dyDescent="0.3">
      <c r="B11854" s="34"/>
    </row>
    <row r="11855" spans="2:2" x14ac:dyDescent="0.3">
      <c r="B11855" s="34"/>
    </row>
    <row r="11856" spans="2:2" x14ac:dyDescent="0.3">
      <c r="B11856" s="34"/>
    </row>
    <row r="11857" spans="2:2" x14ac:dyDescent="0.3">
      <c r="B11857" s="34"/>
    </row>
    <row r="11858" spans="2:2" x14ac:dyDescent="0.3">
      <c r="B11858" s="34"/>
    </row>
    <row r="11859" spans="2:2" x14ac:dyDescent="0.3">
      <c r="B11859" s="34"/>
    </row>
    <row r="11860" spans="2:2" x14ac:dyDescent="0.3">
      <c r="B11860" s="34"/>
    </row>
    <row r="11861" spans="2:2" x14ac:dyDescent="0.3">
      <c r="B11861" s="34"/>
    </row>
    <row r="11862" spans="2:2" x14ac:dyDescent="0.3">
      <c r="B11862" s="34"/>
    </row>
    <row r="11863" spans="2:2" x14ac:dyDescent="0.3">
      <c r="B11863" s="34"/>
    </row>
    <row r="11864" spans="2:2" x14ac:dyDescent="0.3">
      <c r="B11864" s="34"/>
    </row>
    <row r="11865" spans="2:2" x14ac:dyDescent="0.3">
      <c r="B11865" s="34"/>
    </row>
    <row r="11866" spans="2:2" x14ac:dyDescent="0.3">
      <c r="B11866" s="34"/>
    </row>
    <row r="11867" spans="2:2" x14ac:dyDescent="0.3">
      <c r="B11867" s="34"/>
    </row>
    <row r="11868" spans="2:2" x14ac:dyDescent="0.3">
      <c r="B11868" s="34"/>
    </row>
    <row r="11869" spans="2:2" x14ac:dyDescent="0.3">
      <c r="B11869" s="34"/>
    </row>
    <row r="11870" spans="2:2" x14ac:dyDescent="0.3">
      <c r="B11870" s="34"/>
    </row>
    <row r="11871" spans="2:2" x14ac:dyDescent="0.3">
      <c r="B11871" s="34"/>
    </row>
    <row r="11872" spans="2:2" x14ac:dyDescent="0.3">
      <c r="B11872" s="34"/>
    </row>
    <row r="11873" spans="2:2" x14ac:dyDescent="0.3">
      <c r="B11873" s="34"/>
    </row>
    <row r="11874" spans="2:2" x14ac:dyDescent="0.3">
      <c r="B11874" s="34"/>
    </row>
    <row r="11875" spans="2:2" x14ac:dyDescent="0.3">
      <c r="B11875" s="34"/>
    </row>
    <row r="11876" spans="2:2" x14ac:dyDescent="0.3">
      <c r="B11876" s="34"/>
    </row>
    <row r="11877" spans="2:2" x14ac:dyDescent="0.3">
      <c r="B11877" s="34"/>
    </row>
    <row r="11878" spans="2:2" x14ac:dyDescent="0.3">
      <c r="B11878" s="34"/>
    </row>
    <row r="11879" spans="2:2" x14ac:dyDescent="0.3">
      <c r="B11879" s="34"/>
    </row>
    <row r="11880" spans="2:2" x14ac:dyDescent="0.3">
      <c r="B11880" s="34"/>
    </row>
    <row r="11881" spans="2:2" x14ac:dyDescent="0.3">
      <c r="B11881" s="34"/>
    </row>
    <row r="11882" spans="2:2" x14ac:dyDescent="0.3">
      <c r="B11882" s="34"/>
    </row>
    <row r="11883" spans="2:2" x14ac:dyDescent="0.3">
      <c r="B11883" s="34"/>
    </row>
    <row r="11884" spans="2:2" x14ac:dyDescent="0.3">
      <c r="B11884" s="34"/>
    </row>
    <row r="11885" spans="2:2" x14ac:dyDescent="0.3">
      <c r="B11885" s="34"/>
    </row>
    <row r="11886" spans="2:2" x14ac:dyDescent="0.3">
      <c r="B11886" s="34"/>
    </row>
    <row r="11887" spans="2:2" x14ac:dyDescent="0.3">
      <c r="B11887" s="34"/>
    </row>
    <row r="11888" spans="2:2" x14ac:dyDescent="0.3">
      <c r="B11888" s="34"/>
    </row>
    <row r="11889" spans="2:2" x14ac:dyDescent="0.3">
      <c r="B11889" s="34"/>
    </row>
    <row r="11890" spans="2:2" x14ac:dyDescent="0.3">
      <c r="B11890" s="34"/>
    </row>
    <row r="11891" spans="2:2" x14ac:dyDescent="0.3">
      <c r="B11891" s="34"/>
    </row>
    <row r="11892" spans="2:2" x14ac:dyDescent="0.3">
      <c r="B11892" s="34"/>
    </row>
    <row r="11893" spans="2:2" x14ac:dyDescent="0.3">
      <c r="B11893" s="34"/>
    </row>
    <row r="11894" spans="2:2" x14ac:dyDescent="0.3">
      <c r="B11894" s="34"/>
    </row>
    <row r="11895" spans="2:2" x14ac:dyDescent="0.3">
      <c r="B11895" s="34"/>
    </row>
    <row r="11896" spans="2:2" x14ac:dyDescent="0.3">
      <c r="B11896" s="34"/>
    </row>
    <row r="11897" spans="2:2" x14ac:dyDescent="0.3">
      <c r="B11897" s="34"/>
    </row>
    <row r="11898" spans="2:2" x14ac:dyDescent="0.3">
      <c r="B11898" s="34"/>
    </row>
    <row r="11899" spans="2:2" x14ac:dyDescent="0.3">
      <c r="B11899" s="34"/>
    </row>
    <row r="11900" spans="2:2" x14ac:dyDescent="0.3">
      <c r="B11900" s="34"/>
    </row>
    <row r="11901" spans="2:2" x14ac:dyDescent="0.3">
      <c r="B11901" s="34"/>
    </row>
    <row r="11902" spans="2:2" x14ac:dyDescent="0.3">
      <c r="B11902" s="34"/>
    </row>
    <row r="11903" spans="2:2" x14ac:dyDescent="0.3">
      <c r="B11903" s="34"/>
    </row>
    <row r="11904" spans="2:2" x14ac:dyDescent="0.3">
      <c r="B11904" s="34"/>
    </row>
    <row r="11905" spans="2:2" x14ac:dyDescent="0.3">
      <c r="B11905" s="34"/>
    </row>
    <row r="11906" spans="2:2" x14ac:dyDescent="0.3">
      <c r="B11906" s="34"/>
    </row>
    <row r="11907" spans="2:2" x14ac:dyDescent="0.3">
      <c r="B11907" s="34"/>
    </row>
    <row r="11908" spans="2:2" x14ac:dyDescent="0.3">
      <c r="B11908" s="34"/>
    </row>
    <row r="11909" spans="2:2" x14ac:dyDescent="0.3">
      <c r="B11909" s="34"/>
    </row>
    <row r="11910" spans="2:2" x14ac:dyDescent="0.3">
      <c r="B11910" s="34"/>
    </row>
    <row r="11911" spans="2:2" x14ac:dyDescent="0.3">
      <c r="B11911" s="34"/>
    </row>
    <row r="11912" spans="2:2" x14ac:dyDescent="0.3">
      <c r="B11912" s="34"/>
    </row>
    <row r="11913" spans="2:2" x14ac:dyDescent="0.3">
      <c r="B11913" s="34"/>
    </row>
    <row r="11914" spans="2:2" x14ac:dyDescent="0.3">
      <c r="B11914" s="34"/>
    </row>
    <row r="11915" spans="2:2" x14ac:dyDescent="0.3">
      <c r="B11915" s="34"/>
    </row>
    <row r="11916" spans="2:2" x14ac:dyDescent="0.3">
      <c r="B11916" s="34"/>
    </row>
    <row r="11917" spans="2:2" x14ac:dyDescent="0.3">
      <c r="B11917" s="34"/>
    </row>
    <row r="11918" spans="2:2" x14ac:dyDescent="0.3">
      <c r="B11918" s="34"/>
    </row>
    <row r="11919" spans="2:2" x14ac:dyDescent="0.3">
      <c r="B11919" s="34"/>
    </row>
    <row r="11920" spans="2:2" x14ac:dyDescent="0.3">
      <c r="B11920" s="34"/>
    </row>
    <row r="11921" spans="2:2" x14ac:dyDescent="0.3">
      <c r="B11921" s="34"/>
    </row>
    <row r="11922" spans="2:2" x14ac:dyDescent="0.3">
      <c r="B11922" s="34"/>
    </row>
    <row r="11923" spans="2:2" x14ac:dyDescent="0.3">
      <c r="B11923" s="34"/>
    </row>
    <row r="11924" spans="2:2" x14ac:dyDescent="0.3">
      <c r="B11924" s="34"/>
    </row>
    <row r="11925" spans="2:2" x14ac:dyDescent="0.3">
      <c r="B11925" s="34"/>
    </row>
    <row r="11926" spans="2:2" x14ac:dyDescent="0.3">
      <c r="B11926" s="34"/>
    </row>
    <row r="11927" spans="2:2" x14ac:dyDescent="0.3">
      <c r="B11927" s="34"/>
    </row>
    <row r="11928" spans="2:2" x14ac:dyDescent="0.3">
      <c r="B11928" s="34"/>
    </row>
    <row r="11929" spans="2:2" x14ac:dyDescent="0.3">
      <c r="B11929" s="34"/>
    </row>
    <row r="11930" spans="2:2" x14ac:dyDescent="0.3">
      <c r="B11930" s="34"/>
    </row>
    <row r="11931" spans="2:2" x14ac:dyDescent="0.3">
      <c r="B11931" s="34"/>
    </row>
    <row r="11932" spans="2:2" x14ac:dyDescent="0.3">
      <c r="B11932" s="34"/>
    </row>
    <row r="11933" spans="2:2" x14ac:dyDescent="0.3">
      <c r="B11933" s="34"/>
    </row>
    <row r="11934" spans="2:2" x14ac:dyDescent="0.3">
      <c r="B11934" s="34"/>
    </row>
    <row r="11935" spans="2:2" x14ac:dyDescent="0.3">
      <c r="B11935" s="34"/>
    </row>
    <row r="11936" spans="2:2" x14ac:dyDescent="0.3">
      <c r="B11936" s="34"/>
    </row>
    <row r="11937" spans="2:2" x14ac:dyDescent="0.3">
      <c r="B11937" s="34"/>
    </row>
    <row r="11938" spans="2:2" x14ac:dyDescent="0.3">
      <c r="B11938" s="34"/>
    </row>
    <row r="11939" spans="2:2" x14ac:dyDescent="0.3">
      <c r="B11939" s="34"/>
    </row>
    <row r="11940" spans="2:2" x14ac:dyDescent="0.3">
      <c r="B11940" s="34"/>
    </row>
    <row r="11941" spans="2:2" x14ac:dyDescent="0.3">
      <c r="B11941" s="34"/>
    </row>
    <row r="11942" spans="2:2" x14ac:dyDescent="0.3">
      <c r="B11942" s="34"/>
    </row>
    <row r="11943" spans="2:2" x14ac:dyDescent="0.3">
      <c r="B11943" s="34"/>
    </row>
    <row r="11944" spans="2:2" x14ac:dyDescent="0.3">
      <c r="B11944" s="34"/>
    </row>
    <row r="11945" spans="2:2" x14ac:dyDescent="0.3">
      <c r="B11945" s="34"/>
    </row>
    <row r="11946" spans="2:2" x14ac:dyDescent="0.3">
      <c r="B11946" s="34"/>
    </row>
    <row r="11947" spans="2:2" x14ac:dyDescent="0.3">
      <c r="B11947" s="34"/>
    </row>
    <row r="11948" spans="2:2" x14ac:dyDescent="0.3">
      <c r="B11948" s="34"/>
    </row>
    <row r="11949" spans="2:2" x14ac:dyDescent="0.3">
      <c r="B11949" s="34"/>
    </row>
    <row r="11950" spans="2:2" x14ac:dyDescent="0.3">
      <c r="B11950" s="34"/>
    </row>
    <row r="11951" spans="2:2" x14ac:dyDescent="0.3">
      <c r="B11951" s="34"/>
    </row>
    <row r="11952" spans="2:2" x14ac:dyDescent="0.3">
      <c r="B11952" s="34"/>
    </row>
    <row r="11953" spans="2:2" x14ac:dyDescent="0.3">
      <c r="B11953" s="34"/>
    </row>
    <row r="11954" spans="2:2" x14ac:dyDescent="0.3">
      <c r="B11954" s="34"/>
    </row>
    <row r="11955" spans="2:2" x14ac:dyDescent="0.3">
      <c r="B11955" s="34"/>
    </row>
    <row r="11956" spans="2:2" x14ac:dyDescent="0.3">
      <c r="B11956" s="34"/>
    </row>
    <row r="11957" spans="2:2" x14ac:dyDescent="0.3">
      <c r="B11957" s="34"/>
    </row>
    <row r="11958" spans="2:2" x14ac:dyDescent="0.3">
      <c r="B11958" s="34"/>
    </row>
    <row r="11959" spans="2:2" x14ac:dyDescent="0.3">
      <c r="B11959" s="34"/>
    </row>
    <row r="11960" spans="2:2" x14ac:dyDescent="0.3">
      <c r="B11960" s="34"/>
    </row>
    <row r="11961" spans="2:2" x14ac:dyDescent="0.3">
      <c r="B11961" s="34"/>
    </row>
    <row r="11962" spans="2:2" x14ac:dyDescent="0.3">
      <c r="B11962" s="34"/>
    </row>
    <row r="11963" spans="2:2" x14ac:dyDescent="0.3">
      <c r="B11963" s="34"/>
    </row>
    <row r="11964" spans="2:2" x14ac:dyDescent="0.3">
      <c r="B11964" s="34"/>
    </row>
    <row r="11965" spans="2:2" x14ac:dyDescent="0.3">
      <c r="B11965" s="34"/>
    </row>
    <row r="11966" spans="2:2" x14ac:dyDescent="0.3">
      <c r="B11966" s="34"/>
    </row>
    <row r="11967" spans="2:2" x14ac:dyDescent="0.3">
      <c r="B11967" s="34"/>
    </row>
    <row r="11968" spans="2:2" x14ac:dyDescent="0.3">
      <c r="B11968" s="34"/>
    </row>
    <row r="11969" spans="2:2" x14ac:dyDescent="0.3">
      <c r="B11969" s="34"/>
    </row>
    <row r="11970" spans="2:2" x14ac:dyDescent="0.3">
      <c r="B11970" s="34"/>
    </row>
    <row r="11971" spans="2:2" x14ac:dyDescent="0.3">
      <c r="B11971" s="34"/>
    </row>
    <row r="11972" spans="2:2" x14ac:dyDescent="0.3">
      <c r="B11972" s="34"/>
    </row>
    <row r="11973" spans="2:2" x14ac:dyDescent="0.3">
      <c r="B11973" s="34"/>
    </row>
    <row r="11974" spans="2:2" x14ac:dyDescent="0.3">
      <c r="B11974" s="34"/>
    </row>
    <row r="11975" spans="2:2" x14ac:dyDescent="0.3">
      <c r="B11975" s="34"/>
    </row>
    <row r="11976" spans="2:2" x14ac:dyDescent="0.3">
      <c r="B11976" s="34"/>
    </row>
    <row r="11977" spans="2:2" x14ac:dyDescent="0.3">
      <c r="B11977" s="34"/>
    </row>
    <row r="11978" spans="2:2" x14ac:dyDescent="0.3">
      <c r="B11978" s="34"/>
    </row>
    <row r="11979" spans="2:2" x14ac:dyDescent="0.3">
      <c r="B11979" s="34"/>
    </row>
    <row r="11980" spans="2:2" x14ac:dyDescent="0.3">
      <c r="B11980" s="34"/>
    </row>
    <row r="11981" spans="2:2" x14ac:dyDescent="0.3">
      <c r="B11981" s="34"/>
    </row>
    <row r="11982" spans="2:2" x14ac:dyDescent="0.3">
      <c r="B11982" s="34"/>
    </row>
    <row r="11983" spans="2:2" x14ac:dyDescent="0.3">
      <c r="B11983" s="34"/>
    </row>
    <row r="11984" spans="2:2" x14ac:dyDescent="0.3">
      <c r="B11984" s="34"/>
    </row>
    <row r="11985" spans="2:2" x14ac:dyDescent="0.3">
      <c r="B11985" s="34"/>
    </row>
    <row r="11986" spans="2:2" x14ac:dyDescent="0.3">
      <c r="B11986" s="34"/>
    </row>
    <row r="11987" spans="2:2" x14ac:dyDescent="0.3">
      <c r="B11987" s="34"/>
    </row>
    <row r="11988" spans="2:2" x14ac:dyDescent="0.3">
      <c r="B11988" s="34"/>
    </row>
    <row r="11989" spans="2:2" x14ac:dyDescent="0.3">
      <c r="B11989" s="34"/>
    </row>
    <row r="11990" spans="2:2" x14ac:dyDescent="0.3">
      <c r="B11990" s="34"/>
    </row>
    <row r="11991" spans="2:2" x14ac:dyDescent="0.3">
      <c r="B11991" s="34"/>
    </row>
    <row r="11992" spans="2:2" x14ac:dyDescent="0.3">
      <c r="B11992" s="34"/>
    </row>
    <row r="11993" spans="2:2" x14ac:dyDescent="0.3">
      <c r="B11993" s="34"/>
    </row>
    <row r="11994" spans="2:2" x14ac:dyDescent="0.3">
      <c r="B11994" s="34"/>
    </row>
    <row r="11995" spans="2:2" x14ac:dyDescent="0.3">
      <c r="B11995" s="34"/>
    </row>
    <row r="11996" spans="2:2" x14ac:dyDescent="0.3">
      <c r="B11996" s="34"/>
    </row>
    <row r="11997" spans="2:2" x14ac:dyDescent="0.3">
      <c r="B11997" s="34"/>
    </row>
    <row r="11998" spans="2:2" x14ac:dyDescent="0.3">
      <c r="B11998" s="34"/>
    </row>
    <row r="11999" spans="2:2" x14ac:dyDescent="0.3">
      <c r="B11999" s="34"/>
    </row>
    <row r="12000" spans="2:2" x14ac:dyDescent="0.3">
      <c r="B12000" s="34"/>
    </row>
    <row r="12001" spans="2:2" x14ac:dyDescent="0.3">
      <c r="B12001" s="34"/>
    </row>
    <row r="12002" spans="2:2" x14ac:dyDescent="0.3">
      <c r="B12002" s="34"/>
    </row>
    <row r="12003" spans="2:2" x14ac:dyDescent="0.3">
      <c r="B12003" s="34"/>
    </row>
    <row r="12004" spans="2:2" x14ac:dyDescent="0.3">
      <c r="B12004" s="34"/>
    </row>
    <row r="12005" spans="2:2" x14ac:dyDescent="0.3">
      <c r="B12005" s="34"/>
    </row>
    <row r="12006" spans="2:2" x14ac:dyDescent="0.3">
      <c r="B12006" s="34"/>
    </row>
    <row r="12007" spans="2:2" x14ac:dyDescent="0.3">
      <c r="B12007" s="34"/>
    </row>
    <row r="12008" spans="2:2" x14ac:dyDescent="0.3">
      <c r="B12008" s="34"/>
    </row>
    <row r="12009" spans="2:2" x14ac:dyDescent="0.3">
      <c r="B12009" s="34"/>
    </row>
    <row r="12010" spans="2:2" x14ac:dyDescent="0.3">
      <c r="B12010" s="34"/>
    </row>
    <row r="12011" spans="2:2" x14ac:dyDescent="0.3">
      <c r="B12011" s="34"/>
    </row>
    <row r="12012" spans="2:2" x14ac:dyDescent="0.3">
      <c r="B12012" s="34"/>
    </row>
    <row r="12013" spans="2:2" x14ac:dyDescent="0.3">
      <c r="B12013" s="34"/>
    </row>
    <row r="12014" spans="2:2" x14ac:dyDescent="0.3">
      <c r="B12014" s="34"/>
    </row>
    <row r="12015" spans="2:2" x14ac:dyDescent="0.3">
      <c r="B12015" s="34"/>
    </row>
    <row r="12016" spans="2:2" x14ac:dyDescent="0.3">
      <c r="B12016" s="34"/>
    </row>
    <row r="12017" spans="2:2" x14ac:dyDescent="0.3">
      <c r="B12017" s="34"/>
    </row>
    <row r="12018" spans="2:2" x14ac:dyDescent="0.3">
      <c r="B12018" s="34"/>
    </row>
    <row r="12019" spans="2:2" x14ac:dyDescent="0.3">
      <c r="B12019" s="34"/>
    </row>
    <row r="12020" spans="2:2" x14ac:dyDescent="0.3">
      <c r="B12020" s="34"/>
    </row>
    <row r="12021" spans="2:2" x14ac:dyDescent="0.3">
      <c r="B12021" s="34"/>
    </row>
    <row r="12022" spans="2:2" x14ac:dyDescent="0.3">
      <c r="B12022" s="34"/>
    </row>
    <row r="12023" spans="2:2" x14ac:dyDescent="0.3">
      <c r="B12023" s="34"/>
    </row>
    <row r="12024" spans="2:2" x14ac:dyDescent="0.3">
      <c r="B12024" s="34"/>
    </row>
    <row r="12025" spans="2:2" x14ac:dyDescent="0.3">
      <c r="B12025" s="34"/>
    </row>
    <row r="12026" spans="2:2" x14ac:dyDescent="0.3">
      <c r="B12026" s="34"/>
    </row>
    <row r="12027" spans="2:2" x14ac:dyDescent="0.3">
      <c r="B12027" s="34"/>
    </row>
    <row r="12028" spans="2:2" x14ac:dyDescent="0.3">
      <c r="B12028" s="34"/>
    </row>
    <row r="12029" spans="2:2" x14ac:dyDescent="0.3">
      <c r="B12029" s="34"/>
    </row>
    <row r="12030" spans="2:2" x14ac:dyDescent="0.3">
      <c r="B12030" s="34"/>
    </row>
    <row r="12031" spans="2:2" x14ac:dyDescent="0.3">
      <c r="B12031" s="34"/>
    </row>
    <row r="12032" spans="2:2" x14ac:dyDescent="0.3">
      <c r="B12032" s="34"/>
    </row>
    <row r="12033" spans="2:2" x14ac:dyDescent="0.3">
      <c r="B12033" s="34"/>
    </row>
    <row r="12034" spans="2:2" x14ac:dyDescent="0.3">
      <c r="B12034" s="34"/>
    </row>
    <row r="12035" spans="2:2" x14ac:dyDescent="0.3">
      <c r="B12035" s="34"/>
    </row>
    <row r="12036" spans="2:2" x14ac:dyDescent="0.3">
      <c r="B12036" s="34"/>
    </row>
    <row r="12037" spans="2:2" x14ac:dyDescent="0.3">
      <c r="B12037" s="34"/>
    </row>
    <row r="12038" spans="2:2" x14ac:dyDescent="0.3">
      <c r="B12038" s="34"/>
    </row>
    <row r="12039" spans="2:2" x14ac:dyDescent="0.3">
      <c r="B12039" s="34"/>
    </row>
    <row r="12040" spans="2:2" x14ac:dyDescent="0.3">
      <c r="B12040" s="34"/>
    </row>
    <row r="12041" spans="2:2" x14ac:dyDescent="0.3">
      <c r="B12041" s="34"/>
    </row>
    <row r="12042" spans="2:2" x14ac:dyDescent="0.3">
      <c r="B12042" s="34"/>
    </row>
    <row r="12043" spans="2:2" x14ac:dyDescent="0.3">
      <c r="B12043" s="34"/>
    </row>
    <row r="12044" spans="2:2" x14ac:dyDescent="0.3">
      <c r="B12044" s="34"/>
    </row>
    <row r="12045" spans="2:2" x14ac:dyDescent="0.3">
      <c r="B12045" s="34"/>
    </row>
    <row r="12046" spans="2:2" x14ac:dyDescent="0.3">
      <c r="B12046" s="34"/>
    </row>
    <row r="12047" spans="2:2" x14ac:dyDescent="0.3">
      <c r="B12047" s="34"/>
    </row>
    <row r="12048" spans="2:2" x14ac:dyDescent="0.3">
      <c r="B12048" s="34"/>
    </row>
    <row r="12049" spans="2:2" x14ac:dyDescent="0.3">
      <c r="B12049" s="34"/>
    </row>
    <row r="12050" spans="2:2" x14ac:dyDescent="0.3">
      <c r="B12050" s="34"/>
    </row>
    <row r="12051" spans="2:2" x14ac:dyDescent="0.3">
      <c r="B12051" s="34"/>
    </row>
    <row r="12052" spans="2:2" x14ac:dyDescent="0.3">
      <c r="B12052" s="34"/>
    </row>
    <row r="12053" spans="2:2" x14ac:dyDescent="0.3">
      <c r="B12053" s="34"/>
    </row>
    <row r="12054" spans="2:2" x14ac:dyDescent="0.3">
      <c r="B12054" s="34"/>
    </row>
    <row r="12055" spans="2:2" x14ac:dyDescent="0.3">
      <c r="B12055" s="34"/>
    </row>
    <row r="12056" spans="2:2" x14ac:dyDescent="0.3">
      <c r="B12056" s="34"/>
    </row>
    <row r="12057" spans="2:2" x14ac:dyDescent="0.3">
      <c r="B12057" s="34"/>
    </row>
    <row r="12058" spans="2:2" x14ac:dyDescent="0.3">
      <c r="B12058" s="34"/>
    </row>
    <row r="12059" spans="2:2" x14ac:dyDescent="0.3">
      <c r="B12059" s="34"/>
    </row>
    <row r="12060" spans="2:2" x14ac:dyDescent="0.3">
      <c r="B12060" s="34"/>
    </row>
    <row r="12061" spans="2:2" x14ac:dyDescent="0.3">
      <c r="B12061" s="34"/>
    </row>
    <row r="12062" spans="2:2" x14ac:dyDescent="0.3">
      <c r="B12062" s="34"/>
    </row>
    <row r="12063" spans="2:2" x14ac:dyDescent="0.3">
      <c r="B12063" s="34"/>
    </row>
    <row r="12064" spans="2:2" x14ac:dyDescent="0.3">
      <c r="B12064" s="34"/>
    </row>
    <row r="12065" spans="2:2" x14ac:dyDescent="0.3">
      <c r="B12065" s="34"/>
    </row>
    <row r="12066" spans="2:2" x14ac:dyDescent="0.3">
      <c r="B12066" s="34"/>
    </row>
    <row r="12067" spans="2:2" x14ac:dyDescent="0.3">
      <c r="B12067" s="34"/>
    </row>
    <row r="12068" spans="2:2" x14ac:dyDescent="0.3">
      <c r="B12068" s="34"/>
    </row>
    <row r="12069" spans="2:2" x14ac:dyDescent="0.3">
      <c r="B12069" s="34"/>
    </row>
    <row r="12070" spans="2:2" x14ac:dyDescent="0.3">
      <c r="B12070" s="34"/>
    </row>
    <row r="12071" spans="2:2" x14ac:dyDescent="0.3">
      <c r="B12071" s="34"/>
    </row>
    <row r="12072" spans="2:2" x14ac:dyDescent="0.3">
      <c r="B12072" s="34"/>
    </row>
    <row r="12073" spans="2:2" x14ac:dyDescent="0.3">
      <c r="B12073" s="34"/>
    </row>
    <row r="12074" spans="2:2" x14ac:dyDescent="0.3">
      <c r="B12074" s="34"/>
    </row>
    <row r="12075" spans="2:2" x14ac:dyDescent="0.3">
      <c r="B12075" s="34"/>
    </row>
    <row r="12076" spans="2:2" x14ac:dyDescent="0.3">
      <c r="B12076" s="34"/>
    </row>
    <row r="12077" spans="2:2" x14ac:dyDescent="0.3">
      <c r="B12077" s="34"/>
    </row>
    <row r="12078" spans="2:2" x14ac:dyDescent="0.3">
      <c r="B12078" s="34"/>
    </row>
    <row r="12079" spans="2:2" x14ac:dyDescent="0.3">
      <c r="B12079" s="34"/>
    </row>
    <row r="12080" spans="2:2" x14ac:dyDescent="0.3">
      <c r="B12080" s="34"/>
    </row>
    <row r="12081" spans="2:2" x14ac:dyDescent="0.3">
      <c r="B12081" s="34"/>
    </row>
    <row r="12082" spans="2:2" x14ac:dyDescent="0.3">
      <c r="B12082" s="34"/>
    </row>
    <row r="12083" spans="2:2" x14ac:dyDescent="0.3">
      <c r="B12083" s="34"/>
    </row>
    <row r="12084" spans="2:2" x14ac:dyDescent="0.3">
      <c r="B12084" s="34"/>
    </row>
    <row r="12085" spans="2:2" x14ac:dyDescent="0.3">
      <c r="B12085" s="34"/>
    </row>
    <row r="12086" spans="2:2" x14ac:dyDescent="0.3">
      <c r="B12086" s="34"/>
    </row>
    <row r="12087" spans="2:2" x14ac:dyDescent="0.3">
      <c r="B12087" s="34"/>
    </row>
    <row r="12088" spans="2:2" x14ac:dyDescent="0.3">
      <c r="B12088" s="34"/>
    </row>
    <row r="12089" spans="2:2" x14ac:dyDescent="0.3">
      <c r="B12089" s="34"/>
    </row>
    <row r="12090" spans="2:2" x14ac:dyDescent="0.3">
      <c r="B12090" s="34"/>
    </row>
    <row r="12091" spans="2:2" x14ac:dyDescent="0.3">
      <c r="B12091" s="34"/>
    </row>
    <row r="12092" spans="2:2" x14ac:dyDescent="0.3">
      <c r="B12092" s="34"/>
    </row>
    <row r="12093" spans="2:2" x14ac:dyDescent="0.3">
      <c r="B12093" s="34"/>
    </row>
    <row r="12094" spans="2:2" x14ac:dyDescent="0.3">
      <c r="B12094" s="34"/>
    </row>
    <row r="12095" spans="2:2" x14ac:dyDescent="0.3">
      <c r="B12095" s="34"/>
    </row>
    <row r="12096" spans="2:2" x14ac:dyDescent="0.3">
      <c r="B12096" s="34"/>
    </row>
    <row r="12097" spans="2:2" x14ac:dyDescent="0.3">
      <c r="B12097" s="34"/>
    </row>
    <row r="12098" spans="2:2" x14ac:dyDescent="0.3">
      <c r="B12098" s="34"/>
    </row>
    <row r="12099" spans="2:2" x14ac:dyDescent="0.3">
      <c r="B12099" s="34"/>
    </row>
    <row r="12100" spans="2:2" x14ac:dyDescent="0.3">
      <c r="B12100" s="34"/>
    </row>
    <row r="12101" spans="2:2" x14ac:dyDescent="0.3">
      <c r="B12101" s="34"/>
    </row>
    <row r="12102" spans="2:2" x14ac:dyDescent="0.3">
      <c r="B12102" s="34"/>
    </row>
    <row r="12103" spans="2:2" x14ac:dyDescent="0.3">
      <c r="B12103" s="34"/>
    </row>
    <row r="12104" spans="2:2" x14ac:dyDescent="0.3">
      <c r="B12104" s="34"/>
    </row>
    <row r="12105" spans="2:2" x14ac:dyDescent="0.3">
      <c r="B12105" s="34"/>
    </row>
    <row r="12106" spans="2:2" x14ac:dyDescent="0.3">
      <c r="B12106" s="34"/>
    </row>
    <row r="12107" spans="2:2" x14ac:dyDescent="0.3">
      <c r="B12107" s="34"/>
    </row>
    <row r="12108" spans="2:2" x14ac:dyDescent="0.3">
      <c r="B12108" s="34"/>
    </row>
    <row r="12109" spans="2:2" x14ac:dyDescent="0.3">
      <c r="B12109" s="34"/>
    </row>
    <row r="12110" spans="2:2" x14ac:dyDescent="0.3">
      <c r="B12110" s="34"/>
    </row>
    <row r="12111" spans="2:2" x14ac:dyDescent="0.3">
      <c r="B12111" s="34"/>
    </row>
    <row r="12112" spans="2:2" x14ac:dyDescent="0.3">
      <c r="B12112" s="34"/>
    </row>
    <row r="12113" spans="2:2" x14ac:dyDescent="0.3">
      <c r="B12113" s="34"/>
    </row>
    <row r="12114" spans="2:2" x14ac:dyDescent="0.3">
      <c r="B12114" s="34"/>
    </row>
    <row r="12115" spans="2:2" x14ac:dyDescent="0.3">
      <c r="B12115" s="34"/>
    </row>
    <row r="12116" spans="2:2" x14ac:dyDescent="0.3">
      <c r="B12116" s="34"/>
    </row>
    <row r="12117" spans="2:2" x14ac:dyDescent="0.3">
      <c r="B12117" s="34"/>
    </row>
    <row r="12118" spans="2:2" x14ac:dyDescent="0.3">
      <c r="B12118" s="34"/>
    </row>
    <row r="12119" spans="2:2" x14ac:dyDescent="0.3">
      <c r="B12119" s="34"/>
    </row>
    <row r="12120" spans="2:2" x14ac:dyDescent="0.3">
      <c r="B12120" s="34"/>
    </row>
    <row r="12121" spans="2:2" x14ac:dyDescent="0.3">
      <c r="B12121" s="34"/>
    </row>
    <row r="12122" spans="2:2" x14ac:dyDescent="0.3">
      <c r="B12122" s="34"/>
    </row>
    <row r="12123" spans="2:2" x14ac:dyDescent="0.3">
      <c r="B12123" s="34"/>
    </row>
    <row r="12124" spans="2:2" x14ac:dyDescent="0.3">
      <c r="B12124" s="34"/>
    </row>
    <row r="12125" spans="2:2" x14ac:dyDescent="0.3">
      <c r="B12125" s="34"/>
    </row>
    <row r="12126" spans="2:2" x14ac:dyDescent="0.3">
      <c r="B12126" s="34"/>
    </row>
    <row r="12127" spans="2:2" x14ac:dyDescent="0.3">
      <c r="B12127" s="34"/>
    </row>
    <row r="12128" spans="2:2" x14ac:dyDescent="0.3">
      <c r="B12128" s="34"/>
    </row>
    <row r="12129" spans="2:2" x14ac:dyDescent="0.3">
      <c r="B12129" s="34"/>
    </row>
    <row r="12130" spans="2:2" x14ac:dyDescent="0.3">
      <c r="B12130" s="34"/>
    </row>
    <row r="12131" spans="2:2" x14ac:dyDescent="0.3">
      <c r="B12131" s="34"/>
    </row>
    <row r="12132" spans="2:2" x14ac:dyDescent="0.3">
      <c r="B12132" s="34"/>
    </row>
    <row r="12133" spans="2:2" x14ac:dyDescent="0.3">
      <c r="B12133" s="34"/>
    </row>
    <row r="12134" spans="2:2" x14ac:dyDescent="0.3">
      <c r="B12134" s="34"/>
    </row>
    <row r="12135" spans="2:2" x14ac:dyDescent="0.3">
      <c r="B12135" s="34"/>
    </row>
    <row r="12136" spans="2:2" x14ac:dyDescent="0.3">
      <c r="B12136" s="34"/>
    </row>
    <row r="12137" spans="2:2" x14ac:dyDescent="0.3">
      <c r="B12137" s="34"/>
    </row>
    <row r="12138" spans="2:2" x14ac:dyDescent="0.3">
      <c r="B12138" s="34"/>
    </row>
    <row r="12139" spans="2:2" x14ac:dyDescent="0.3">
      <c r="B12139" s="34"/>
    </row>
    <row r="12140" spans="2:2" x14ac:dyDescent="0.3">
      <c r="B12140" s="34"/>
    </row>
    <row r="12141" spans="2:2" x14ac:dyDescent="0.3">
      <c r="B12141" s="34"/>
    </row>
    <row r="12142" spans="2:2" x14ac:dyDescent="0.3">
      <c r="B12142" s="34"/>
    </row>
    <row r="12143" spans="2:2" x14ac:dyDescent="0.3">
      <c r="B12143" s="34"/>
    </row>
    <row r="12144" spans="2:2" x14ac:dyDescent="0.3">
      <c r="B12144" s="34"/>
    </row>
    <row r="12145" spans="2:2" x14ac:dyDescent="0.3">
      <c r="B12145" s="34"/>
    </row>
    <row r="12146" spans="2:2" x14ac:dyDescent="0.3">
      <c r="B12146" s="34"/>
    </row>
    <row r="12147" spans="2:2" x14ac:dyDescent="0.3">
      <c r="B12147" s="34"/>
    </row>
    <row r="12148" spans="2:2" x14ac:dyDescent="0.3">
      <c r="B12148" s="34"/>
    </row>
    <row r="12149" spans="2:2" x14ac:dyDescent="0.3">
      <c r="B12149" s="34"/>
    </row>
    <row r="12150" spans="2:2" x14ac:dyDescent="0.3">
      <c r="B12150" s="34"/>
    </row>
    <row r="12151" spans="2:2" x14ac:dyDescent="0.3">
      <c r="B12151" s="34"/>
    </row>
    <row r="12152" spans="2:2" x14ac:dyDescent="0.3">
      <c r="B12152" s="34"/>
    </row>
    <row r="12153" spans="2:2" x14ac:dyDescent="0.3">
      <c r="B12153" s="34"/>
    </row>
    <row r="12154" spans="2:2" x14ac:dyDescent="0.3">
      <c r="B12154" s="34"/>
    </row>
    <row r="12155" spans="2:2" x14ac:dyDescent="0.3">
      <c r="B12155" s="34"/>
    </row>
    <row r="12156" spans="2:2" x14ac:dyDescent="0.3">
      <c r="B12156" s="34"/>
    </row>
    <row r="12157" spans="2:2" x14ac:dyDescent="0.3">
      <c r="B12157" s="34"/>
    </row>
    <row r="12158" spans="2:2" x14ac:dyDescent="0.3">
      <c r="B12158" s="34"/>
    </row>
    <row r="12159" spans="2:2" x14ac:dyDescent="0.3">
      <c r="B12159" s="34"/>
    </row>
    <row r="12160" spans="2:2" x14ac:dyDescent="0.3">
      <c r="B12160" s="34"/>
    </row>
    <row r="12161" spans="2:2" x14ac:dyDescent="0.3">
      <c r="B12161" s="34"/>
    </row>
    <row r="12162" spans="2:2" x14ac:dyDescent="0.3">
      <c r="B12162" s="34"/>
    </row>
    <row r="12163" spans="2:2" x14ac:dyDescent="0.3">
      <c r="B12163" s="34"/>
    </row>
    <row r="12164" spans="2:2" x14ac:dyDescent="0.3">
      <c r="B12164" s="34"/>
    </row>
    <row r="12165" spans="2:2" x14ac:dyDescent="0.3">
      <c r="B12165" s="34"/>
    </row>
    <row r="12166" spans="2:2" x14ac:dyDescent="0.3">
      <c r="B12166" s="34"/>
    </row>
    <row r="12167" spans="2:2" x14ac:dyDescent="0.3">
      <c r="B12167" s="34"/>
    </row>
    <row r="12168" spans="2:2" x14ac:dyDescent="0.3">
      <c r="B12168" s="34"/>
    </row>
    <row r="12169" spans="2:2" x14ac:dyDescent="0.3">
      <c r="B12169" s="34"/>
    </row>
    <row r="12170" spans="2:2" x14ac:dyDescent="0.3">
      <c r="B12170" s="34"/>
    </row>
    <row r="12171" spans="2:2" x14ac:dyDescent="0.3">
      <c r="B12171" s="34"/>
    </row>
    <row r="12172" spans="2:2" x14ac:dyDescent="0.3">
      <c r="B12172" s="34"/>
    </row>
    <row r="12173" spans="2:2" x14ac:dyDescent="0.3">
      <c r="B12173" s="34"/>
    </row>
    <row r="12174" spans="2:2" x14ac:dyDescent="0.3">
      <c r="B12174" s="34"/>
    </row>
    <row r="12175" spans="2:2" x14ac:dyDescent="0.3">
      <c r="B12175" s="34"/>
    </row>
    <row r="12176" spans="2:2" x14ac:dyDescent="0.3">
      <c r="B12176" s="34"/>
    </row>
    <row r="12177" spans="2:2" x14ac:dyDescent="0.3">
      <c r="B12177" s="34"/>
    </row>
    <row r="12178" spans="2:2" x14ac:dyDescent="0.3">
      <c r="B12178" s="34"/>
    </row>
    <row r="12179" spans="2:2" x14ac:dyDescent="0.3">
      <c r="B12179" s="34"/>
    </row>
    <row r="12180" spans="2:2" x14ac:dyDescent="0.3">
      <c r="B12180" s="34"/>
    </row>
    <row r="12181" spans="2:2" x14ac:dyDescent="0.3">
      <c r="B12181" s="34"/>
    </row>
    <row r="12182" spans="2:2" x14ac:dyDescent="0.3">
      <c r="B12182" s="34"/>
    </row>
    <row r="12183" spans="2:2" x14ac:dyDescent="0.3">
      <c r="B12183" s="34"/>
    </row>
    <row r="12184" spans="2:2" x14ac:dyDescent="0.3">
      <c r="B12184" s="34"/>
    </row>
    <row r="12185" spans="2:2" x14ac:dyDescent="0.3">
      <c r="B12185" s="34"/>
    </row>
    <row r="12186" spans="2:2" x14ac:dyDescent="0.3">
      <c r="B12186" s="34"/>
    </row>
    <row r="12187" spans="2:2" x14ac:dyDescent="0.3">
      <c r="B12187" s="34"/>
    </row>
    <row r="12188" spans="2:2" x14ac:dyDescent="0.3">
      <c r="B12188" s="34"/>
    </row>
    <row r="12189" spans="2:2" x14ac:dyDescent="0.3">
      <c r="B12189" s="34"/>
    </row>
    <row r="12190" spans="2:2" x14ac:dyDescent="0.3">
      <c r="B12190" s="34"/>
    </row>
    <row r="12191" spans="2:2" x14ac:dyDescent="0.3">
      <c r="B12191" s="34"/>
    </row>
    <row r="12192" spans="2:2" x14ac:dyDescent="0.3">
      <c r="B12192" s="34"/>
    </row>
    <row r="12193" spans="2:2" x14ac:dyDescent="0.3">
      <c r="B12193" s="34"/>
    </row>
    <row r="12194" spans="2:2" x14ac:dyDescent="0.3">
      <c r="B12194" s="34"/>
    </row>
    <row r="12195" spans="2:2" x14ac:dyDescent="0.3">
      <c r="B12195" s="34"/>
    </row>
    <row r="12196" spans="2:2" x14ac:dyDescent="0.3">
      <c r="B12196" s="34"/>
    </row>
    <row r="12197" spans="2:2" x14ac:dyDescent="0.3">
      <c r="B12197" s="34"/>
    </row>
    <row r="12198" spans="2:2" x14ac:dyDescent="0.3">
      <c r="B12198" s="34"/>
    </row>
    <row r="12199" spans="2:2" x14ac:dyDescent="0.3">
      <c r="B12199" s="34"/>
    </row>
    <row r="12200" spans="2:2" x14ac:dyDescent="0.3">
      <c r="B12200" s="34"/>
    </row>
    <row r="12201" spans="2:2" x14ac:dyDescent="0.3">
      <c r="B12201" s="34"/>
    </row>
    <row r="12202" spans="2:2" x14ac:dyDescent="0.3">
      <c r="B12202" s="34"/>
    </row>
    <row r="12203" spans="2:2" x14ac:dyDescent="0.3">
      <c r="B12203" s="34"/>
    </row>
    <row r="12204" spans="2:2" x14ac:dyDescent="0.3">
      <c r="B12204" s="34"/>
    </row>
    <row r="12205" spans="2:2" x14ac:dyDescent="0.3">
      <c r="B12205" s="34"/>
    </row>
    <row r="12206" spans="2:2" x14ac:dyDescent="0.3">
      <c r="B12206" s="34"/>
    </row>
    <row r="12207" spans="2:2" x14ac:dyDescent="0.3">
      <c r="B12207" s="34"/>
    </row>
    <row r="12208" spans="2:2" x14ac:dyDescent="0.3">
      <c r="B12208" s="34"/>
    </row>
    <row r="12209" spans="2:2" x14ac:dyDescent="0.3">
      <c r="B12209" s="34"/>
    </row>
    <row r="12210" spans="2:2" x14ac:dyDescent="0.3">
      <c r="B12210" s="34"/>
    </row>
    <row r="12211" spans="2:2" x14ac:dyDescent="0.3">
      <c r="B12211" s="34"/>
    </row>
    <row r="12212" spans="2:2" x14ac:dyDescent="0.3">
      <c r="B12212" s="34"/>
    </row>
    <row r="12213" spans="2:2" x14ac:dyDescent="0.3">
      <c r="B12213" s="34"/>
    </row>
    <row r="12214" spans="2:2" x14ac:dyDescent="0.3">
      <c r="B12214" s="34"/>
    </row>
    <row r="12215" spans="2:2" x14ac:dyDescent="0.3">
      <c r="B12215" s="34"/>
    </row>
    <row r="12216" spans="2:2" x14ac:dyDescent="0.3">
      <c r="B12216" s="34"/>
    </row>
    <row r="12217" spans="2:2" x14ac:dyDescent="0.3">
      <c r="B12217" s="34"/>
    </row>
    <row r="12218" spans="2:2" x14ac:dyDescent="0.3">
      <c r="B12218" s="34"/>
    </row>
    <row r="12219" spans="2:2" x14ac:dyDescent="0.3">
      <c r="B12219" s="34"/>
    </row>
    <row r="12220" spans="2:2" x14ac:dyDescent="0.3">
      <c r="B12220" s="34"/>
    </row>
    <row r="12221" spans="2:2" x14ac:dyDescent="0.3">
      <c r="B12221" s="34"/>
    </row>
    <row r="12222" spans="2:2" x14ac:dyDescent="0.3">
      <c r="B12222" s="34"/>
    </row>
    <row r="12223" spans="2:2" x14ac:dyDescent="0.3">
      <c r="B12223" s="34"/>
    </row>
    <row r="12224" spans="2:2" x14ac:dyDescent="0.3">
      <c r="B12224" s="34"/>
    </row>
    <row r="12225" spans="2:2" x14ac:dyDescent="0.3">
      <c r="B12225" s="34"/>
    </row>
    <row r="12226" spans="2:2" x14ac:dyDescent="0.3">
      <c r="B12226" s="34"/>
    </row>
    <row r="12227" spans="2:2" x14ac:dyDescent="0.3">
      <c r="B12227" s="34"/>
    </row>
    <row r="12228" spans="2:2" x14ac:dyDescent="0.3">
      <c r="B12228" s="34"/>
    </row>
    <row r="12229" spans="2:2" x14ac:dyDescent="0.3">
      <c r="B12229" s="34"/>
    </row>
    <row r="12230" spans="2:2" x14ac:dyDescent="0.3">
      <c r="B12230" s="34"/>
    </row>
    <row r="12231" spans="2:2" x14ac:dyDescent="0.3">
      <c r="B12231" s="34"/>
    </row>
    <row r="12232" spans="2:2" x14ac:dyDescent="0.3">
      <c r="B12232" s="34"/>
    </row>
    <row r="12233" spans="2:2" x14ac:dyDescent="0.3">
      <c r="B12233" s="34"/>
    </row>
    <row r="12234" spans="2:2" x14ac:dyDescent="0.3">
      <c r="B12234" s="34"/>
    </row>
    <row r="12235" spans="2:2" x14ac:dyDescent="0.3">
      <c r="B12235" s="34"/>
    </row>
    <row r="12236" spans="2:2" x14ac:dyDescent="0.3">
      <c r="B12236" s="34"/>
    </row>
    <row r="12237" spans="2:2" x14ac:dyDescent="0.3">
      <c r="B12237" s="34"/>
    </row>
    <row r="12238" spans="2:2" x14ac:dyDescent="0.3">
      <c r="B12238" s="34"/>
    </row>
    <row r="12239" spans="2:2" x14ac:dyDescent="0.3">
      <c r="B12239" s="34"/>
    </row>
    <row r="12240" spans="2:2" x14ac:dyDescent="0.3">
      <c r="B12240" s="34"/>
    </row>
    <row r="12241" spans="2:2" x14ac:dyDescent="0.3">
      <c r="B12241" s="34"/>
    </row>
    <row r="12242" spans="2:2" x14ac:dyDescent="0.3">
      <c r="B12242" s="34"/>
    </row>
    <row r="12243" spans="2:2" x14ac:dyDescent="0.3">
      <c r="B12243" s="34"/>
    </row>
    <row r="12244" spans="2:2" x14ac:dyDescent="0.3">
      <c r="B12244" s="34"/>
    </row>
    <row r="12245" spans="2:2" x14ac:dyDescent="0.3">
      <c r="B12245" s="34"/>
    </row>
    <row r="12246" spans="2:2" x14ac:dyDescent="0.3">
      <c r="B12246" s="34"/>
    </row>
    <row r="12247" spans="2:2" x14ac:dyDescent="0.3">
      <c r="B12247" s="34"/>
    </row>
    <row r="12248" spans="2:2" x14ac:dyDescent="0.3">
      <c r="B12248" s="34"/>
    </row>
    <row r="12249" spans="2:2" x14ac:dyDescent="0.3">
      <c r="B12249" s="34"/>
    </row>
    <row r="12250" spans="2:2" x14ac:dyDescent="0.3">
      <c r="B12250" s="34"/>
    </row>
    <row r="12251" spans="2:2" x14ac:dyDescent="0.3">
      <c r="B12251" s="34"/>
    </row>
    <row r="12252" spans="2:2" x14ac:dyDescent="0.3">
      <c r="B12252" s="34"/>
    </row>
    <row r="12253" spans="2:2" x14ac:dyDescent="0.3">
      <c r="B12253" s="34"/>
    </row>
    <row r="12254" spans="2:2" x14ac:dyDescent="0.3">
      <c r="B12254" s="34"/>
    </row>
    <row r="12255" spans="2:2" x14ac:dyDescent="0.3">
      <c r="B12255" s="34"/>
    </row>
    <row r="12256" spans="2:2" x14ac:dyDescent="0.3">
      <c r="B12256" s="34"/>
    </row>
    <row r="12257" spans="2:2" x14ac:dyDescent="0.3">
      <c r="B12257" s="34"/>
    </row>
    <row r="12258" spans="2:2" x14ac:dyDescent="0.3">
      <c r="B12258" s="34"/>
    </row>
    <row r="12259" spans="2:2" x14ac:dyDescent="0.3">
      <c r="B12259" s="34"/>
    </row>
    <row r="12260" spans="2:2" x14ac:dyDescent="0.3">
      <c r="B12260" s="34"/>
    </row>
    <row r="12261" spans="2:2" x14ac:dyDescent="0.3">
      <c r="B12261" s="34"/>
    </row>
    <row r="12262" spans="2:2" x14ac:dyDescent="0.3">
      <c r="B12262" s="34"/>
    </row>
    <row r="12263" spans="2:2" x14ac:dyDescent="0.3">
      <c r="B12263" s="34"/>
    </row>
    <row r="12264" spans="2:2" x14ac:dyDescent="0.3">
      <c r="B12264" s="34"/>
    </row>
    <row r="12265" spans="2:2" x14ac:dyDescent="0.3">
      <c r="B12265" s="34"/>
    </row>
    <row r="12266" spans="2:2" x14ac:dyDescent="0.3">
      <c r="B12266" s="34"/>
    </row>
    <row r="12267" spans="2:2" x14ac:dyDescent="0.3">
      <c r="B12267" s="34"/>
    </row>
    <row r="12268" spans="2:2" x14ac:dyDescent="0.3">
      <c r="B12268" s="34"/>
    </row>
    <row r="12269" spans="2:2" x14ac:dyDescent="0.3">
      <c r="B12269" s="34"/>
    </row>
    <row r="12270" spans="2:2" x14ac:dyDescent="0.3">
      <c r="B12270" s="34"/>
    </row>
    <row r="12271" spans="2:2" x14ac:dyDescent="0.3">
      <c r="B12271" s="34"/>
    </row>
    <row r="12272" spans="2:2" x14ac:dyDescent="0.3">
      <c r="B12272" s="34"/>
    </row>
    <row r="12273" spans="2:2" x14ac:dyDescent="0.3">
      <c r="B12273" s="34"/>
    </row>
    <row r="12274" spans="2:2" x14ac:dyDescent="0.3">
      <c r="B12274" s="34"/>
    </row>
    <row r="12275" spans="2:2" x14ac:dyDescent="0.3">
      <c r="B12275" s="34"/>
    </row>
    <row r="12276" spans="2:2" x14ac:dyDescent="0.3">
      <c r="B12276" s="34"/>
    </row>
    <row r="12277" spans="2:2" x14ac:dyDescent="0.3">
      <c r="B12277" s="34"/>
    </row>
    <row r="12278" spans="2:2" x14ac:dyDescent="0.3">
      <c r="B12278" s="34"/>
    </row>
    <row r="12279" spans="2:2" x14ac:dyDescent="0.3">
      <c r="B12279" s="34"/>
    </row>
    <row r="12280" spans="2:2" x14ac:dyDescent="0.3">
      <c r="B12280" s="34"/>
    </row>
    <row r="12281" spans="2:2" x14ac:dyDescent="0.3">
      <c r="B12281" s="34"/>
    </row>
    <row r="12282" spans="2:2" x14ac:dyDescent="0.3">
      <c r="B12282" s="34"/>
    </row>
    <row r="12283" spans="2:2" x14ac:dyDescent="0.3">
      <c r="B12283" s="34"/>
    </row>
    <row r="12284" spans="2:2" x14ac:dyDescent="0.3">
      <c r="B12284" s="34"/>
    </row>
    <row r="12285" spans="2:2" x14ac:dyDescent="0.3">
      <c r="B12285" s="34"/>
    </row>
    <row r="12286" spans="2:2" x14ac:dyDescent="0.3">
      <c r="B12286" s="34"/>
    </row>
    <row r="12287" spans="2:2" x14ac:dyDescent="0.3">
      <c r="B12287" s="34"/>
    </row>
    <row r="12288" spans="2:2" x14ac:dyDescent="0.3">
      <c r="B12288" s="34"/>
    </row>
    <row r="12289" spans="2:2" x14ac:dyDescent="0.3">
      <c r="B12289" s="34"/>
    </row>
    <row r="12290" spans="2:2" x14ac:dyDescent="0.3">
      <c r="B12290" s="34"/>
    </row>
    <row r="12291" spans="2:2" x14ac:dyDescent="0.3">
      <c r="B12291" s="34"/>
    </row>
    <row r="12292" spans="2:2" x14ac:dyDescent="0.3">
      <c r="B12292" s="34"/>
    </row>
    <row r="12293" spans="2:2" x14ac:dyDescent="0.3">
      <c r="B12293" s="34"/>
    </row>
    <row r="12294" spans="2:2" x14ac:dyDescent="0.3">
      <c r="B12294" s="34"/>
    </row>
    <row r="12295" spans="2:2" x14ac:dyDescent="0.3">
      <c r="B12295" s="34"/>
    </row>
    <row r="12296" spans="2:2" x14ac:dyDescent="0.3">
      <c r="B12296" s="34"/>
    </row>
    <row r="12297" spans="2:2" x14ac:dyDescent="0.3">
      <c r="B12297" s="34"/>
    </row>
    <row r="12298" spans="2:2" x14ac:dyDescent="0.3">
      <c r="B12298" s="34"/>
    </row>
    <row r="12299" spans="2:2" x14ac:dyDescent="0.3">
      <c r="B12299" s="34"/>
    </row>
    <row r="12300" spans="2:2" x14ac:dyDescent="0.3">
      <c r="B12300" s="34"/>
    </row>
    <row r="12301" spans="2:2" x14ac:dyDescent="0.3">
      <c r="B12301" s="34"/>
    </row>
    <row r="12302" spans="2:2" x14ac:dyDescent="0.3">
      <c r="B12302" s="34"/>
    </row>
    <row r="12303" spans="2:2" x14ac:dyDescent="0.3">
      <c r="B12303" s="34"/>
    </row>
    <row r="12304" spans="2:2" x14ac:dyDescent="0.3">
      <c r="B12304" s="34"/>
    </row>
    <row r="12305" spans="2:2" x14ac:dyDescent="0.3">
      <c r="B12305" s="34"/>
    </row>
    <row r="12306" spans="2:2" x14ac:dyDescent="0.3">
      <c r="B12306" s="34"/>
    </row>
    <row r="12307" spans="2:2" x14ac:dyDescent="0.3">
      <c r="B12307" s="34"/>
    </row>
    <row r="12308" spans="2:2" x14ac:dyDescent="0.3">
      <c r="B12308" s="34"/>
    </row>
    <row r="12309" spans="2:2" x14ac:dyDescent="0.3">
      <c r="B12309" s="34"/>
    </row>
    <row r="12310" spans="2:2" x14ac:dyDescent="0.3">
      <c r="B12310" s="34"/>
    </row>
    <row r="12311" spans="2:2" x14ac:dyDescent="0.3">
      <c r="B12311" s="34"/>
    </row>
    <row r="12312" spans="2:2" x14ac:dyDescent="0.3">
      <c r="B12312" s="34"/>
    </row>
    <row r="12313" spans="2:2" x14ac:dyDescent="0.3">
      <c r="B12313" s="34"/>
    </row>
    <row r="12314" spans="2:2" x14ac:dyDescent="0.3">
      <c r="B12314" s="34"/>
    </row>
    <row r="12315" spans="2:2" x14ac:dyDescent="0.3">
      <c r="B12315" s="34"/>
    </row>
    <row r="12316" spans="2:2" x14ac:dyDescent="0.3">
      <c r="B12316" s="34"/>
    </row>
    <row r="12317" spans="2:2" x14ac:dyDescent="0.3">
      <c r="B12317" s="34"/>
    </row>
    <row r="12318" spans="2:2" x14ac:dyDescent="0.3">
      <c r="B12318" s="34"/>
    </row>
    <row r="12319" spans="2:2" x14ac:dyDescent="0.3">
      <c r="B12319" s="34"/>
    </row>
    <row r="12320" spans="2:2" x14ac:dyDescent="0.3">
      <c r="B12320" s="34"/>
    </row>
    <row r="12321" spans="2:2" x14ac:dyDescent="0.3">
      <c r="B12321" s="34"/>
    </row>
    <row r="12322" spans="2:2" x14ac:dyDescent="0.3">
      <c r="B12322" s="34"/>
    </row>
    <row r="12323" spans="2:2" x14ac:dyDescent="0.3">
      <c r="B12323" s="34"/>
    </row>
    <row r="12324" spans="2:2" x14ac:dyDescent="0.3">
      <c r="B12324" s="34"/>
    </row>
    <row r="12325" spans="2:2" x14ac:dyDescent="0.3">
      <c r="B12325" s="34"/>
    </row>
    <row r="12326" spans="2:2" x14ac:dyDescent="0.3">
      <c r="B12326" s="34"/>
    </row>
    <row r="12327" spans="2:2" x14ac:dyDescent="0.3">
      <c r="B12327" s="34"/>
    </row>
    <row r="12328" spans="2:2" x14ac:dyDescent="0.3">
      <c r="B12328" s="34"/>
    </row>
    <row r="12329" spans="2:2" x14ac:dyDescent="0.3">
      <c r="B12329" s="34"/>
    </row>
    <row r="12330" spans="2:2" x14ac:dyDescent="0.3">
      <c r="B12330" s="34"/>
    </row>
    <row r="12331" spans="2:2" x14ac:dyDescent="0.3">
      <c r="B12331" s="34"/>
    </row>
    <row r="12332" spans="2:2" x14ac:dyDescent="0.3">
      <c r="B12332" s="34"/>
    </row>
    <row r="12333" spans="2:2" x14ac:dyDescent="0.3">
      <c r="B12333" s="34"/>
    </row>
    <row r="12334" spans="2:2" x14ac:dyDescent="0.3">
      <c r="B12334" s="34"/>
    </row>
    <row r="12335" spans="2:2" x14ac:dyDescent="0.3">
      <c r="B12335" s="34"/>
    </row>
    <row r="12336" spans="2:2" x14ac:dyDescent="0.3">
      <c r="B12336" s="34"/>
    </row>
    <row r="12337" spans="2:2" x14ac:dyDescent="0.3">
      <c r="B12337" s="34"/>
    </row>
    <row r="12338" spans="2:2" x14ac:dyDescent="0.3">
      <c r="B12338" s="34"/>
    </row>
    <row r="12339" spans="2:2" x14ac:dyDescent="0.3">
      <c r="B12339" s="34"/>
    </row>
    <row r="12340" spans="2:2" x14ac:dyDescent="0.3">
      <c r="B12340" s="34"/>
    </row>
    <row r="12341" spans="2:2" x14ac:dyDescent="0.3">
      <c r="B12341" s="34"/>
    </row>
    <row r="12342" spans="2:2" x14ac:dyDescent="0.3">
      <c r="B12342" s="34"/>
    </row>
    <row r="12343" spans="2:2" x14ac:dyDescent="0.3">
      <c r="B12343" s="34"/>
    </row>
    <row r="12344" spans="2:2" x14ac:dyDescent="0.3">
      <c r="B12344" s="34"/>
    </row>
    <row r="12345" spans="2:2" x14ac:dyDescent="0.3">
      <c r="B12345" s="34"/>
    </row>
    <row r="12346" spans="2:2" x14ac:dyDescent="0.3">
      <c r="B12346" s="34"/>
    </row>
    <row r="12347" spans="2:2" x14ac:dyDescent="0.3">
      <c r="B12347" s="34"/>
    </row>
    <row r="12348" spans="2:2" x14ac:dyDescent="0.3">
      <c r="B12348" s="34"/>
    </row>
    <row r="12349" spans="2:2" x14ac:dyDescent="0.3">
      <c r="B12349" s="34"/>
    </row>
    <row r="12350" spans="2:2" x14ac:dyDescent="0.3">
      <c r="B12350" s="34"/>
    </row>
    <row r="12351" spans="2:2" x14ac:dyDescent="0.3">
      <c r="B12351" s="34"/>
    </row>
    <row r="12352" spans="2:2" x14ac:dyDescent="0.3">
      <c r="B12352" s="34"/>
    </row>
    <row r="12353" spans="2:2" x14ac:dyDescent="0.3">
      <c r="B12353" s="34"/>
    </row>
    <row r="12354" spans="2:2" x14ac:dyDescent="0.3">
      <c r="B12354" s="34"/>
    </row>
    <row r="12355" spans="2:2" x14ac:dyDescent="0.3">
      <c r="B12355" s="34"/>
    </row>
    <row r="12356" spans="2:2" x14ac:dyDescent="0.3">
      <c r="B12356" s="34"/>
    </row>
    <row r="12357" spans="2:2" x14ac:dyDescent="0.3">
      <c r="B12357" s="34"/>
    </row>
    <row r="12358" spans="2:2" x14ac:dyDescent="0.3">
      <c r="B12358" s="34"/>
    </row>
    <row r="12359" spans="2:2" x14ac:dyDescent="0.3">
      <c r="B12359" s="34"/>
    </row>
    <row r="12360" spans="2:2" x14ac:dyDescent="0.3">
      <c r="B12360" s="34"/>
    </row>
    <row r="12361" spans="2:2" x14ac:dyDescent="0.3">
      <c r="B12361" s="34"/>
    </row>
    <row r="12362" spans="2:2" x14ac:dyDescent="0.3">
      <c r="B12362" s="34"/>
    </row>
    <row r="12363" spans="2:2" x14ac:dyDescent="0.3">
      <c r="B12363" s="34"/>
    </row>
    <row r="12364" spans="2:2" x14ac:dyDescent="0.3">
      <c r="B12364" s="34"/>
    </row>
    <row r="12365" spans="2:2" x14ac:dyDescent="0.3">
      <c r="B12365" s="34"/>
    </row>
    <row r="12366" spans="2:2" x14ac:dyDescent="0.3">
      <c r="B12366" s="34"/>
    </row>
    <row r="12367" spans="2:2" x14ac:dyDescent="0.3">
      <c r="B12367" s="34"/>
    </row>
    <row r="12368" spans="2:2" x14ac:dyDescent="0.3">
      <c r="B12368" s="34"/>
    </row>
    <row r="12369" spans="2:2" x14ac:dyDescent="0.3">
      <c r="B12369" s="34"/>
    </row>
    <row r="12370" spans="2:2" x14ac:dyDescent="0.3">
      <c r="B12370" s="34"/>
    </row>
    <row r="12371" spans="2:2" x14ac:dyDescent="0.3">
      <c r="B12371" s="34"/>
    </row>
    <row r="12372" spans="2:2" x14ac:dyDescent="0.3">
      <c r="B12372" s="34"/>
    </row>
    <row r="12373" spans="2:2" x14ac:dyDescent="0.3">
      <c r="B12373" s="34"/>
    </row>
    <row r="12374" spans="2:2" x14ac:dyDescent="0.3">
      <c r="B12374" s="34"/>
    </row>
    <row r="12375" spans="2:2" x14ac:dyDescent="0.3">
      <c r="B12375" s="34"/>
    </row>
    <row r="12376" spans="2:2" x14ac:dyDescent="0.3">
      <c r="B12376" s="34"/>
    </row>
    <row r="12377" spans="2:2" x14ac:dyDescent="0.3">
      <c r="B12377" s="34"/>
    </row>
    <row r="12378" spans="2:2" x14ac:dyDescent="0.3">
      <c r="B12378" s="34"/>
    </row>
    <row r="12379" spans="2:2" x14ac:dyDescent="0.3">
      <c r="B12379" s="34"/>
    </row>
    <row r="12380" spans="2:2" x14ac:dyDescent="0.3">
      <c r="B12380" s="34"/>
    </row>
    <row r="12381" spans="2:2" x14ac:dyDescent="0.3">
      <c r="B12381" s="34"/>
    </row>
    <row r="12382" spans="2:2" x14ac:dyDescent="0.3">
      <c r="B12382" s="34"/>
    </row>
    <row r="12383" spans="2:2" x14ac:dyDescent="0.3">
      <c r="B12383" s="34"/>
    </row>
    <row r="12384" spans="2:2" x14ac:dyDescent="0.3">
      <c r="B12384" s="34"/>
    </row>
    <row r="12385" spans="2:2" x14ac:dyDescent="0.3">
      <c r="B12385" s="34"/>
    </row>
    <row r="12386" spans="2:2" x14ac:dyDescent="0.3">
      <c r="B12386" s="34"/>
    </row>
    <row r="12387" spans="2:2" x14ac:dyDescent="0.3">
      <c r="B12387" s="34"/>
    </row>
    <row r="12388" spans="2:2" x14ac:dyDescent="0.3">
      <c r="B12388" s="34"/>
    </row>
    <row r="12389" spans="2:2" x14ac:dyDescent="0.3">
      <c r="B12389" s="34"/>
    </row>
    <row r="12390" spans="2:2" x14ac:dyDescent="0.3">
      <c r="B12390" s="34"/>
    </row>
    <row r="12391" spans="2:2" x14ac:dyDescent="0.3">
      <c r="B12391" s="34"/>
    </row>
    <row r="12392" spans="2:2" x14ac:dyDescent="0.3">
      <c r="B12392" s="34"/>
    </row>
    <row r="12393" spans="2:2" x14ac:dyDescent="0.3">
      <c r="B12393" s="34"/>
    </row>
    <row r="12394" spans="2:2" x14ac:dyDescent="0.3">
      <c r="B12394" s="34"/>
    </row>
    <row r="12395" spans="2:2" x14ac:dyDescent="0.3">
      <c r="B12395" s="34"/>
    </row>
    <row r="12396" spans="2:2" x14ac:dyDescent="0.3">
      <c r="B12396" s="34"/>
    </row>
    <row r="12397" spans="2:2" x14ac:dyDescent="0.3">
      <c r="B12397" s="34"/>
    </row>
    <row r="12398" spans="2:2" x14ac:dyDescent="0.3">
      <c r="B12398" s="34"/>
    </row>
    <row r="12399" spans="2:2" x14ac:dyDescent="0.3">
      <c r="B12399" s="34"/>
    </row>
    <row r="12400" spans="2:2" x14ac:dyDescent="0.3">
      <c r="B12400" s="34"/>
    </row>
    <row r="12401" spans="2:2" x14ac:dyDescent="0.3">
      <c r="B12401" s="34"/>
    </row>
    <row r="12402" spans="2:2" x14ac:dyDescent="0.3">
      <c r="B12402" s="34"/>
    </row>
    <row r="12403" spans="2:2" x14ac:dyDescent="0.3">
      <c r="B12403" s="34"/>
    </row>
    <row r="12404" spans="2:2" x14ac:dyDescent="0.3">
      <c r="B12404" s="34"/>
    </row>
    <row r="12405" spans="2:2" x14ac:dyDescent="0.3">
      <c r="B12405" s="34"/>
    </row>
    <row r="12406" spans="2:2" x14ac:dyDescent="0.3">
      <c r="B12406" s="34"/>
    </row>
    <row r="12407" spans="2:2" x14ac:dyDescent="0.3">
      <c r="B12407" s="34"/>
    </row>
    <row r="12408" spans="2:2" x14ac:dyDescent="0.3">
      <c r="B12408" s="34"/>
    </row>
    <row r="12409" spans="2:2" x14ac:dyDescent="0.3">
      <c r="B12409" s="34"/>
    </row>
    <row r="12410" spans="2:2" x14ac:dyDescent="0.3">
      <c r="B12410" s="34"/>
    </row>
    <row r="12411" spans="2:2" x14ac:dyDescent="0.3">
      <c r="B12411" s="34"/>
    </row>
    <row r="12412" spans="2:2" x14ac:dyDescent="0.3">
      <c r="B12412" s="34"/>
    </row>
    <row r="12413" spans="2:2" x14ac:dyDescent="0.3">
      <c r="B12413" s="34"/>
    </row>
    <row r="12414" spans="2:2" x14ac:dyDescent="0.3">
      <c r="B12414" s="34"/>
    </row>
    <row r="12415" spans="2:2" x14ac:dyDescent="0.3">
      <c r="B12415" s="34"/>
    </row>
    <row r="12416" spans="2:2" x14ac:dyDescent="0.3">
      <c r="B12416" s="34"/>
    </row>
    <row r="12417" spans="2:2" x14ac:dyDescent="0.3">
      <c r="B12417" s="34"/>
    </row>
    <row r="12418" spans="2:2" x14ac:dyDescent="0.3">
      <c r="B12418" s="34"/>
    </row>
    <row r="12419" spans="2:2" x14ac:dyDescent="0.3">
      <c r="B12419" s="34"/>
    </row>
    <row r="12420" spans="2:2" x14ac:dyDescent="0.3">
      <c r="B12420" s="34"/>
    </row>
    <row r="12421" spans="2:2" x14ac:dyDescent="0.3">
      <c r="B12421" s="34"/>
    </row>
    <row r="12422" spans="2:2" x14ac:dyDescent="0.3">
      <c r="B12422" s="34"/>
    </row>
    <row r="12423" spans="2:2" x14ac:dyDescent="0.3">
      <c r="B12423" s="34"/>
    </row>
    <row r="12424" spans="2:2" x14ac:dyDescent="0.3">
      <c r="B12424" s="34"/>
    </row>
    <row r="12425" spans="2:2" x14ac:dyDescent="0.3">
      <c r="B12425" s="34"/>
    </row>
    <row r="12426" spans="2:2" x14ac:dyDescent="0.3">
      <c r="B12426" s="34"/>
    </row>
    <row r="12427" spans="2:2" x14ac:dyDescent="0.3">
      <c r="B12427" s="34"/>
    </row>
    <row r="12428" spans="2:2" x14ac:dyDescent="0.3">
      <c r="B12428" s="34"/>
    </row>
    <row r="12429" spans="2:2" x14ac:dyDescent="0.3">
      <c r="B12429" s="34"/>
    </row>
    <row r="12430" spans="2:2" x14ac:dyDescent="0.3">
      <c r="B12430" s="34"/>
    </row>
    <row r="12431" spans="2:2" x14ac:dyDescent="0.3">
      <c r="B12431" s="34"/>
    </row>
    <row r="12432" spans="2:2" x14ac:dyDescent="0.3">
      <c r="B12432" s="34"/>
    </row>
    <row r="12433" spans="2:2" x14ac:dyDescent="0.3">
      <c r="B12433" s="34"/>
    </row>
    <row r="12434" spans="2:2" x14ac:dyDescent="0.3">
      <c r="B12434" s="34"/>
    </row>
    <row r="12435" spans="2:2" x14ac:dyDescent="0.3">
      <c r="B12435" s="34"/>
    </row>
    <row r="12436" spans="2:2" x14ac:dyDescent="0.3">
      <c r="B12436" s="34"/>
    </row>
    <row r="12437" spans="2:2" x14ac:dyDescent="0.3">
      <c r="B12437" s="34"/>
    </row>
    <row r="12438" spans="2:2" x14ac:dyDescent="0.3">
      <c r="B12438" s="34"/>
    </row>
    <row r="12439" spans="2:2" x14ac:dyDescent="0.3">
      <c r="B12439" s="34"/>
    </row>
    <row r="12440" spans="2:2" x14ac:dyDescent="0.3">
      <c r="B12440" s="34"/>
    </row>
    <row r="12441" spans="2:2" x14ac:dyDescent="0.3">
      <c r="B12441" s="34"/>
    </row>
    <row r="12442" spans="2:2" x14ac:dyDescent="0.3">
      <c r="B12442" s="34"/>
    </row>
    <row r="12443" spans="2:2" x14ac:dyDescent="0.3">
      <c r="B12443" s="34"/>
    </row>
    <row r="12444" spans="2:2" x14ac:dyDescent="0.3">
      <c r="B12444" s="34"/>
    </row>
    <row r="12445" spans="2:2" x14ac:dyDescent="0.3">
      <c r="B12445" s="34"/>
    </row>
    <row r="12446" spans="2:2" x14ac:dyDescent="0.3">
      <c r="B12446" s="34"/>
    </row>
    <row r="12447" spans="2:2" x14ac:dyDescent="0.3">
      <c r="B12447" s="34"/>
    </row>
    <row r="12448" spans="2:2" x14ac:dyDescent="0.3">
      <c r="B12448" s="34"/>
    </row>
    <row r="12449" spans="2:2" x14ac:dyDescent="0.3">
      <c r="B12449" s="34"/>
    </row>
    <row r="12450" spans="2:2" x14ac:dyDescent="0.3">
      <c r="B12450" s="34"/>
    </row>
    <row r="12451" spans="2:2" x14ac:dyDescent="0.3">
      <c r="B12451" s="34"/>
    </row>
    <row r="12452" spans="2:2" x14ac:dyDescent="0.3">
      <c r="B12452" s="34"/>
    </row>
    <row r="12453" spans="2:2" x14ac:dyDescent="0.3">
      <c r="B12453" s="34"/>
    </row>
    <row r="12454" spans="2:2" x14ac:dyDescent="0.3">
      <c r="B12454" s="34"/>
    </row>
    <row r="12455" spans="2:2" x14ac:dyDescent="0.3">
      <c r="B12455" s="34"/>
    </row>
    <row r="12456" spans="2:2" x14ac:dyDescent="0.3">
      <c r="B12456" s="34"/>
    </row>
    <row r="12457" spans="2:2" x14ac:dyDescent="0.3">
      <c r="B12457" s="34"/>
    </row>
    <row r="12458" spans="2:2" x14ac:dyDescent="0.3">
      <c r="B12458" s="34"/>
    </row>
    <row r="12459" spans="2:2" x14ac:dyDescent="0.3">
      <c r="B12459" s="34"/>
    </row>
    <row r="12460" spans="2:2" x14ac:dyDescent="0.3">
      <c r="B12460" s="34"/>
    </row>
    <row r="12461" spans="2:2" x14ac:dyDescent="0.3">
      <c r="B12461" s="34"/>
    </row>
    <row r="12462" spans="2:2" x14ac:dyDescent="0.3">
      <c r="B12462" s="34"/>
    </row>
    <row r="12463" spans="2:2" x14ac:dyDescent="0.3">
      <c r="B12463" s="34"/>
    </row>
    <row r="12464" spans="2:2" x14ac:dyDescent="0.3">
      <c r="B12464" s="34"/>
    </row>
    <row r="12465" spans="2:2" x14ac:dyDescent="0.3">
      <c r="B12465" s="34"/>
    </row>
    <row r="12466" spans="2:2" x14ac:dyDescent="0.3">
      <c r="B12466" s="34"/>
    </row>
    <row r="12467" spans="2:2" x14ac:dyDescent="0.3">
      <c r="B12467" s="34"/>
    </row>
    <row r="12468" spans="2:2" x14ac:dyDescent="0.3">
      <c r="B12468" s="34"/>
    </row>
    <row r="12469" spans="2:2" x14ac:dyDescent="0.3">
      <c r="B12469" s="34"/>
    </row>
    <row r="12470" spans="2:2" x14ac:dyDescent="0.3">
      <c r="B12470" s="34"/>
    </row>
    <row r="12471" spans="2:2" x14ac:dyDescent="0.3">
      <c r="B12471" s="34"/>
    </row>
    <row r="12472" spans="2:2" x14ac:dyDescent="0.3">
      <c r="B12472" s="34"/>
    </row>
    <row r="12473" spans="2:2" x14ac:dyDescent="0.3">
      <c r="B12473" s="34"/>
    </row>
    <row r="12474" spans="2:2" x14ac:dyDescent="0.3">
      <c r="B12474" s="34"/>
    </row>
    <row r="12475" spans="2:2" x14ac:dyDescent="0.3">
      <c r="B12475" s="34"/>
    </row>
    <row r="12476" spans="2:2" x14ac:dyDescent="0.3">
      <c r="B12476" s="34"/>
    </row>
    <row r="12477" spans="2:2" x14ac:dyDescent="0.3">
      <c r="B12477" s="34"/>
    </row>
    <row r="12478" spans="2:2" x14ac:dyDescent="0.3">
      <c r="B12478" s="34"/>
    </row>
    <row r="12479" spans="2:2" x14ac:dyDescent="0.3">
      <c r="B12479" s="34"/>
    </row>
    <row r="12480" spans="2:2" x14ac:dyDescent="0.3">
      <c r="B12480" s="34"/>
    </row>
    <row r="12481" spans="2:2" x14ac:dyDescent="0.3">
      <c r="B12481" s="34"/>
    </row>
    <row r="12482" spans="2:2" x14ac:dyDescent="0.3">
      <c r="B12482" s="34"/>
    </row>
    <row r="12483" spans="2:2" x14ac:dyDescent="0.3">
      <c r="B12483" s="34"/>
    </row>
    <row r="12484" spans="2:2" x14ac:dyDescent="0.3">
      <c r="B12484" s="34"/>
    </row>
    <row r="12485" spans="2:2" x14ac:dyDescent="0.3">
      <c r="B12485" s="34"/>
    </row>
    <row r="12486" spans="2:2" x14ac:dyDescent="0.3">
      <c r="B12486" s="34"/>
    </row>
    <row r="12487" spans="2:2" x14ac:dyDescent="0.3">
      <c r="B12487" s="34"/>
    </row>
    <row r="12488" spans="2:2" x14ac:dyDescent="0.3">
      <c r="B12488" s="34"/>
    </row>
    <row r="12489" spans="2:2" x14ac:dyDescent="0.3">
      <c r="B12489" s="34"/>
    </row>
    <row r="12490" spans="2:2" x14ac:dyDescent="0.3">
      <c r="B12490" s="34"/>
    </row>
    <row r="12491" spans="2:2" x14ac:dyDescent="0.3">
      <c r="B12491" s="34"/>
    </row>
    <row r="12492" spans="2:2" x14ac:dyDescent="0.3">
      <c r="B12492" s="34"/>
    </row>
    <row r="12493" spans="2:2" x14ac:dyDescent="0.3">
      <c r="B12493" s="34"/>
    </row>
    <row r="12494" spans="2:2" x14ac:dyDescent="0.3">
      <c r="B12494" s="34"/>
    </row>
    <row r="12495" spans="2:2" x14ac:dyDescent="0.3">
      <c r="B12495" s="34"/>
    </row>
    <row r="12496" spans="2:2" x14ac:dyDescent="0.3">
      <c r="B12496" s="34"/>
    </row>
    <row r="12497" spans="2:2" x14ac:dyDescent="0.3">
      <c r="B12497" s="34"/>
    </row>
    <row r="12498" spans="2:2" x14ac:dyDescent="0.3">
      <c r="B12498" s="34"/>
    </row>
    <row r="12499" spans="2:2" x14ac:dyDescent="0.3">
      <c r="B12499" s="34"/>
    </row>
    <row r="12500" spans="2:2" x14ac:dyDescent="0.3">
      <c r="B12500" s="34"/>
    </row>
    <row r="12501" spans="2:2" x14ac:dyDescent="0.3">
      <c r="B12501" s="34"/>
    </row>
    <row r="12502" spans="2:2" x14ac:dyDescent="0.3">
      <c r="B12502" s="34"/>
    </row>
    <row r="12503" spans="2:2" x14ac:dyDescent="0.3">
      <c r="B12503" s="34"/>
    </row>
    <row r="12504" spans="2:2" x14ac:dyDescent="0.3">
      <c r="B12504" s="34"/>
    </row>
    <row r="12505" spans="2:2" x14ac:dyDescent="0.3">
      <c r="B12505" s="34"/>
    </row>
    <row r="12506" spans="2:2" x14ac:dyDescent="0.3">
      <c r="B12506" s="34"/>
    </row>
    <row r="12507" spans="2:2" x14ac:dyDescent="0.3">
      <c r="B12507" s="34"/>
    </row>
    <row r="12508" spans="2:2" x14ac:dyDescent="0.3">
      <c r="B12508" s="34"/>
    </row>
    <row r="12509" spans="2:2" x14ac:dyDescent="0.3">
      <c r="B12509" s="34"/>
    </row>
    <row r="12510" spans="2:2" x14ac:dyDescent="0.3">
      <c r="B12510" s="34"/>
    </row>
    <row r="12511" spans="2:2" x14ac:dyDescent="0.3">
      <c r="B12511" s="34"/>
    </row>
    <row r="12512" spans="2:2" x14ac:dyDescent="0.3">
      <c r="B12512" s="34"/>
    </row>
    <row r="12513" spans="2:2" x14ac:dyDescent="0.3">
      <c r="B12513" s="34"/>
    </row>
    <row r="12514" spans="2:2" x14ac:dyDescent="0.3">
      <c r="B12514" s="34"/>
    </row>
    <row r="12515" spans="2:2" x14ac:dyDescent="0.3">
      <c r="B12515" s="34"/>
    </row>
    <row r="12516" spans="2:2" x14ac:dyDescent="0.3">
      <c r="B12516" s="34"/>
    </row>
    <row r="12517" spans="2:2" x14ac:dyDescent="0.3">
      <c r="B12517" s="34"/>
    </row>
    <row r="12518" spans="2:2" x14ac:dyDescent="0.3">
      <c r="B12518" s="34"/>
    </row>
    <row r="12519" spans="2:2" x14ac:dyDescent="0.3">
      <c r="B12519" s="34"/>
    </row>
    <row r="12520" spans="2:2" x14ac:dyDescent="0.3">
      <c r="B12520" s="34"/>
    </row>
    <row r="12521" spans="2:2" x14ac:dyDescent="0.3">
      <c r="B12521" s="34"/>
    </row>
    <row r="12522" spans="2:2" x14ac:dyDescent="0.3">
      <c r="B12522" s="34"/>
    </row>
    <row r="12523" spans="2:2" x14ac:dyDescent="0.3">
      <c r="B12523" s="34"/>
    </row>
    <row r="12524" spans="2:2" x14ac:dyDescent="0.3">
      <c r="B12524" s="34"/>
    </row>
    <row r="12525" spans="2:2" x14ac:dyDescent="0.3">
      <c r="B12525" s="34"/>
    </row>
    <row r="12526" spans="2:2" x14ac:dyDescent="0.3">
      <c r="B12526" s="34"/>
    </row>
    <row r="12527" spans="2:2" x14ac:dyDescent="0.3">
      <c r="B12527" s="34"/>
    </row>
    <row r="12528" spans="2:2" x14ac:dyDescent="0.3">
      <c r="B12528" s="34"/>
    </row>
    <row r="12529" spans="2:2" x14ac:dyDescent="0.3">
      <c r="B12529" s="34"/>
    </row>
    <row r="12530" spans="2:2" x14ac:dyDescent="0.3">
      <c r="B12530" s="34"/>
    </row>
    <row r="12531" spans="2:2" x14ac:dyDescent="0.3">
      <c r="B12531" s="34"/>
    </row>
    <row r="12532" spans="2:2" x14ac:dyDescent="0.3">
      <c r="B12532" s="34"/>
    </row>
    <row r="12533" spans="2:2" x14ac:dyDescent="0.3">
      <c r="B12533" s="34"/>
    </row>
    <row r="12534" spans="2:2" x14ac:dyDescent="0.3">
      <c r="B12534" s="34"/>
    </row>
    <row r="12535" spans="2:2" x14ac:dyDescent="0.3">
      <c r="B12535" s="34"/>
    </row>
    <row r="12536" spans="2:2" x14ac:dyDescent="0.3">
      <c r="B12536" s="34"/>
    </row>
    <row r="12537" spans="2:2" x14ac:dyDescent="0.3">
      <c r="B12537" s="34"/>
    </row>
    <row r="12538" spans="2:2" x14ac:dyDescent="0.3">
      <c r="B12538" s="34"/>
    </row>
    <row r="12539" spans="2:2" x14ac:dyDescent="0.3">
      <c r="B12539" s="34"/>
    </row>
    <row r="12540" spans="2:2" x14ac:dyDescent="0.3">
      <c r="B12540" s="34"/>
    </row>
    <row r="12541" spans="2:2" x14ac:dyDescent="0.3">
      <c r="B12541" s="34"/>
    </row>
    <row r="12542" spans="2:2" x14ac:dyDescent="0.3">
      <c r="B12542" s="34"/>
    </row>
    <row r="12543" spans="2:2" x14ac:dyDescent="0.3">
      <c r="B12543" s="34"/>
    </row>
    <row r="12544" spans="2:2" x14ac:dyDescent="0.3">
      <c r="B12544" s="34"/>
    </row>
    <row r="12545" spans="2:2" x14ac:dyDescent="0.3">
      <c r="B12545" s="34"/>
    </row>
    <row r="12546" spans="2:2" x14ac:dyDescent="0.3">
      <c r="B12546" s="34"/>
    </row>
    <row r="12547" spans="2:2" x14ac:dyDescent="0.3">
      <c r="B12547" s="34"/>
    </row>
    <row r="12548" spans="2:2" x14ac:dyDescent="0.3">
      <c r="B12548" s="34"/>
    </row>
    <row r="12549" spans="2:2" x14ac:dyDescent="0.3">
      <c r="B12549" s="34"/>
    </row>
    <row r="12550" spans="2:2" x14ac:dyDescent="0.3">
      <c r="B12550" s="34"/>
    </row>
    <row r="12551" spans="2:2" x14ac:dyDescent="0.3">
      <c r="B12551" s="34"/>
    </row>
    <row r="12552" spans="2:2" x14ac:dyDescent="0.3">
      <c r="B12552" s="34"/>
    </row>
    <row r="12553" spans="2:2" x14ac:dyDescent="0.3">
      <c r="B12553" s="34"/>
    </row>
    <row r="12554" spans="2:2" x14ac:dyDescent="0.3">
      <c r="B12554" s="34"/>
    </row>
    <row r="12555" spans="2:2" x14ac:dyDescent="0.3">
      <c r="B12555" s="34"/>
    </row>
    <row r="12556" spans="2:2" x14ac:dyDescent="0.3">
      <c r="B12556" s="34"/>
    </row>
    <row r="12557" spans="2:2" x14ac:dyDescent="0.3">
      <c r="B12557" s="34"/>
    </row>
    <row r="12558" spans="2:2" x14ac:dyDescent="0.3">
      <c r="B12558" s="34"/>
    </row>
    <row r="12559" spans="2:2" x14ac:dyDescent="0.3">
      <c r="B12559" s="34"/>
    </row>
    <row r="12560" spans="2:2" x14ac:dyDescent="0.3">
      <c r="B12560" s="34"/>
    </row>
    <row r="12561" spans="2:2" x14ac:dyDescent="0.3">
      <c r="B12561" s="34"/>
    </row>
    <row r="12562" spans="2:2" x14ac:dyDescent="0.3">
      <c r="B12562" s="34"/>
    </row>
    <row r="12563" spans="2:2" x14ac:dyDescent="0.3">
      <c r="B12563" s="34"/>
    </row>
    <row r="12564" spans="2:2" x14ac:dyDescent="0.3">
      <c r="B12564" s="34"/>
    </row>
    <row r="12565" spans="2:2" x14ac:dyDescent="0.3">
      <c r="B12565" s="34"/>
    </row>
    <row r="12566" spans="2:2" x14ac:dyDescent="0.3">
      <c r="B12566" s="34"/>
    </row>
    <row r="12567" spans="2:2" x14ac:dyDescent="0.3">
      <c r="B12567" s="34"/>
    </row>
    <row r="12568" spans="2:2" x14ac:dyDescent="0.3">
      <c r="B12568" s="34"/>
    </row>
    <row r="12569" spans="2:2" x14ac:dyDescent="0.3">
      <c r="B12569" s="34"/>
    </row>
    <row r="12570" spans="2:2" x14ac:dyDescent="0.3">
      <c r="B12570" s="34"/>
    </row>
    <row r="12571" spans="2:2" x14ac:dyDescent="0.3">
      <c r="B12571" s="34"/>
    </row>
    <row r="12572" spans="2:2" x14ac:dyDescent="0.3">
      <c r="B12572" s="34"/>
    </row>
    <row r="12573" spans="2:2" x14ac:dyDescent="0.3">
      <c r="B12573" s="34"/>
    </row>
    <row r="12574" spans="2:2" x14ac:dyDescent="0.3">
      <c r="B12574" s="34"/>
    </row>
    <row r="12575" spans="2:2" x14ac:dyDescent="0.3">
      <c r="B12575" s="34"/>
    </row>
    <row r="12576" spans="2:2" x14ac:dyDescent="0.3">
      <c r="B12576" s="34"/>
    </row>
    <row r="12577" spans="2:2" x14ac:dyDescent="0.3">
      <c r="B12577" s="34"/>
    </row>
    <row r="12578" spans="2:2" x14ac:dyDescent="0.3">
      <c r="B12578" s="34"/>
    </row>
    <row r="12579" spans="2:2" x14ac:dyDescent="0.3">
      <c r="B12579" s="34"/>
    </row>
    <row r="12580" spans="2:2" x14ac:dyDescent="0.3">
      <c r="B12580" s="34"/>
    </row>
    <row r="12581" spans="2:2" x14ac:dyDescent="0.3">
      <c r="B12581" s="34"/>
    </row>
    <row r="12582" spans="2:2" x14ac:dyDescent="0.3">
      <c r="B12582" s="34"/>
    </row>
    <row r="12583" spans="2:2" x14ac:dyDescent="0.3">
      <c r="B12583" s="34"/>
    </row>
    <row r="12584" spans="2:2" x14ac:dyDescent="0.3">
      <c r="B12584" s="34"/>
    </row>
    <row r="12585" spans="2:2" x14ac:dyDescent="0.3">
      <c r="B12585" s="34"/>
    </row>
    <row r="12586" spans="2:2" x14ac:dyDescent="0.3">
      <c r="B12586" s="34"/>
    </row>
    <row r="12587" spans="2:2" x14ac:dyDescent="0.3">
      <c r="B12587" s="34"/>
    </row>
    <row r="12588" spans="2:2" x14ac:dyDescent="0.3">
      <c r="B12588" s="34"/>
    </row>
    <row r="12589" spans="2:2" x14ac:dyDescent="0.3">
      <c r="B12589" s="34"/>
    </row>
    <row r="12590" spans="2:2" x14ac:dyDescent="0.3">
      <c r="B12590" s="34"/>
    </row>
    <row r="12591" spans="2:2" x14ac:dyDescent="0.3">
      <c r="B12591" s="34"/>
    </row>
    <row r="12592" spans="2:2" x14ac:dyDescent="0.3">
      <c r="B12592" s="34"/>
    </row>
    <row r="12593" spans="2:2" x14ac:dyDescent="0.3">
      <c r="B12593" s="34"/>
    </row>
    <row r="12594" spans="2:2" x14ac:dyDescent="0.3">
      <c r="B12594" s="34"/>
    </row>
    <row r="12595" spans="2:2" x14ac:dyDescent="0.3">
      <c r="B12595" s="34"/>
    </row>
    <row r="12596" spans="2:2" x14ac:dyDescent="0.3">
      <c r="B12596" s="34"/>
    </row>
    <row r="12597" spans="2:2" x14ac:dyDescent="0.3">
      <c r="B12597" s="34"/>
    </row>
    <row r="12598" spans="2:2" x14ac:dyDescent="0.3">
      <c r="B12598" s="34"/>
    </row>
    <row r="12599" spans="2:2" x14ac:dyDescent="0.3">
      <c r="B12599" s="34"/>
    </row>
    <row r="12600" spans="2:2" x14ac:dyDescent="0.3">
      <c r="B12600" s="34"/>
    </row>
    <row r="12601" spans="2:2" x14ac:dyDescent="0.3">
      <c r="B12601" s="34"/>
    </row>
    <row r="12602" spans="2:2" x14ac:dyDescent="0.3">
      <c r="B12602" s="34"/>
    </row>
    <row r="12603" spans="2:2" x14ac:dyDescent="0.3">
      <c r="B12603" s="34"/>
    </row>
    <row r="12604" spans="2:2" x14ac:dyDescent="0.3">
      <c r="B12604" s="34"/>
    </row>
    <row r="12605" spans="2:2" x14ac:dyDescent="0.3">
      <c r="B12605" s="34"/>
    </row>
    <row r="12606" spans="2:2" x14ac:dyDescent="0.3">
      <c r="B12606" s="34"/>
    </row>
    <row r="12607" spans="2:2" x14ac:dyDescent="0.3">
      <c r="B12607" s="34"/>
    </row>
    <row r="12608" spans="2:2" x14ac:dyDescent="0.3">
      <c r="B12608" s="34"/>
    </row>
    <row r="12609" spans="2:2" x14ac:dyDescent="0.3">
      <c r="B12609" s="34"/>
    </row>
    <row r="12610" spans="2:2" x14ac:dyDescent="0.3">
      <c r="B12610" s="34"/>
    </row>
    <row r="12611" spans="2:2" x14ac:dyDescent="0.3">
      <c r="B12611" s="34"/>
    </row>
    <row r="12612" spans="2:2" x14ac:dyDescent="0.3">
      <c r="B12612" s="34"/>
    </row>
    <row r="12613" spans="2:2" x14ac:dyDescent="0.3">
      <c r="B12613" s="34"/>
    </row>
    <row r="12614" spans="2:2" x14ac:dyDescent="0.3">
      <c r="B12614" s="34"/>
    </row>
    <row r="12615" spans="2:2" x14ac:dyDescent="0.3">
      <c r="B12615" s="34"/>
    </row>
    <row r="12616" spans="2:2" x14ac:dyDescent="0.3">
      <c r="B12616" s="34"/>
    </row>
    <row r="12617" spans="2:2" x14ac:dyDescent="0.3">
      <c r="B12617" s="34"/>
    </row>
    <row r="12618" spans="2:2" x14ac:dyDescent="0.3">
      <c r="B12618" s="34"/>
    </row>
    <row r="12619" spans="2:2" x14ac:dyDescent="0.3">
      <c r="B12619" s="34"/>
    </row>
    <row r="12620" spans="2:2" x14ac:dyDescent="0.3">
      <c r="B12620" s="34"/>
    </row>
    <row r="12621" spans="2:2" x14ac:dyDescent="0.3">
      <c r="B12621" s="34"/>
    </row>
    <row r="12622" spans="2:2" x14ac:dyDescent="0.3">
      <c r="B12622" s="34"/>
    </row>
    <row r="12623" spans="2:2" x14ac:dyDescent="0.3">
      <c r="B12623" s="34"/>
    </row>
    <row r="12624" spans="2:2" x14ac:dyDescent="0.3">
      <c r="B12624" s="34"/>
    </row>
    <row r="12625" spans="2:2" x14ac:dyDescent="0.3">
      <c r="B12625" s="34"/>
    </row>
    <row r="12626" spans="2:2" x14ac:dyDescent="0.3">
      <c r="B12626" s="34"/>
    </row>
    <row r="12627" spans="2:2" x14ac:dyDescent="0.3">
      <c r="B12627" s="34"/>
    </row>
    <row r="12628" spans="2:2" x14ac:dyDescent="0.3">
      <c r="B12628" s="34"/>
    </row>
    <row r="12629" spans="2:2" x14ac:dyDescent="0.3">
      <c r="B12629" s="34"/>
    </row>
    <row r="12630" spans="2:2" x14ac:dyDescent="0.3">
      <c r="B12630" s="34"/>
    </row>
    <row r="12631" spans="2:2" x14ac:dyDescent="0.3">
      <c r="B12631" s="34"/>
    </row>
    <row r="12632" spans="2:2" x14ac:dyDescent="0.3">
      <c r="B12632" s="34"/>
    </row>
    <row r="12633" spans="2:2" x14ac:dyDescent="0.3">
      <c r="B12633" s="34"/>
    </row>
    <row r="12634" spans="2:2" x14ac:dyDescent="0.3">
      <c r="B12634" s="34"/>
    </row>
    <row r="12635" spans="2:2" x14ac:dyDescent="0.3">
      <c r="B12635" s="34"/>
    </row>
    <row r="12636" spans="2:2" x14ac:dyDescent="0.3">
      <c r="B12636" s="34"/>
    </row>
    <row r="12637" spans="2:2" x14ac:dyDescent="0.3">
      <c r="B12637" s="34"/>
    </row>
    <row r="12638" spans="2:2" x14ac:dyDescent="0.3">
      <c r="B12638" s="34"/>
    </row>
    <row r="12639" spans="2:2" x14ac:dyDescent="0.3">
      <c r="B12639" s="34"/>
    </row>
    <row r="12640" spans="2:2" x14ac:dyDescent="0.3">
      <c r="B12640" s="34"/>
    </row>
    <row r="12641" spans="2:2" x14ac:dyDescent="0.3">
      <c r="B12641" s="34"/>
    </row>
    <row r="12642" spans="2:2" x14ac:dyDescent="0.3">
      <c r="B12642" s="34"/>
    </row>
    <row r="12643" spans="2:2" x14ac:dyDescent="0.3">
      <c r="B12643" s="34"/>
    </row>
    <row r="12644" spans="2:2" x14ac:dyDescent="0.3">
      <c r="B12644" s="34"/>
    </row>
    <row r="12645" spans="2:2" x14ac:dyDescent="0.3">
      <c r="B12645" s="34"/>
    </row>
    <row r="12646" spans="2:2" x14ac:dyDescent="0.3">
      <c r="B12646" s="34"/>
    </row>
    <row r="12647" spans="2:2" x14ac:dyDescent="0.3">
      <c r="B12647" s="34"/>
    </row>
    <row r="12648" spans="2:2" x14ac:dyDescent="0.3">
      <c r="B12648" s="34"/>
    </row>
    <row r="12649" spans="2:2" x14ac:dyDescent="0.3">
      <c r="B12649" s="34"/>
    </row>
    <row r="12650" spans="2:2" x14ac:dyDescent="0.3">
      <c r="B12650" s="34"/>
    </row>
    <row r="12651" spans="2:2" x14ac:dyDescent="0.3">
      <c r="B12651" s="34"/>
    </row>
    <row r="12652" spans="2:2" x14ac:dyDescent="0.3">
      <c r="B12652" s="34"/>
    </row>
    <row r="12653" spans="2:2" x14ac:dyDescent="0.3">
      <c r="B12653" s="34"/>
    </row>
    <row r="12654" spans="2:2" x14ac:dyDescent="0.3">
      <c r="B12654" s="34"/>
    </row>
    <row r="12655" spans="2:2" x14ac:dyDescent="0.3">
      <c r="B12655" s="34"/>
    </row>
    <row r="12656" spans="2:2" x14ac:dyDescent="0.3">
      <c r="B12656" s="34"/>
    </row>
    <row r="12657" spans="2:2" x14ac:dyDescent="0.3">
      <c r="B12657" s="34"/>
    </row>
    <row r="12658" spans="2:2" x14ac:dyDescent="0.3">
      <c r="B12658" s="34"/>
    </row>
    <row r="12659" spans="2:2" x14ac:dyDescent="0.3">
      <c r="B12659" s="34"/>
    </row>
    <row r="12660" spans="2:2" x14ac:dyDescent="0.3">
      <c r="B12660" s="34"/>
    </row>
    <row r="12661" spans="2:2" x14ac:dyDescent="0.3">
      <c r="B12661" s="34"/>
    </row>
    <row r="12662" spans="2:2" x14ac:dyDescent="0.3">
      <c r="B12662" s="34"/>
    </row>
    <row r="12663" spans="2:2" x14ac:dyDescent="0.3">
      <c r="B12663" s="34"/>
    </row>
    <row r="12664" spans="2:2" x14ac:dyDescent="0.3">
      <c r="B12664" s="34"/>
    </row>
    <row r="12665" spans="2:2" x14ac:dyDescent="0.3">
      <c r="B12665" s="34"/>
    </row>
    <row r="12666" spans="2:2" x14ac:dyDescent="0.3">
      <c r="B12666" s="34"/>
    </row>
    <row r="12667" spans="2:2" x14ac:dyDescent="0.3">
      <c r="B12667" s="34"/>
    </row>
    <row r="12668" spans="2:2" x14ac:dyDescent="0.3">
      <c r="B12668" s="34"/>
    </row>
    <row r="12669" spans="2:2" x14ac:dyDescent="0.3">
      <c r="B12669" s="34"/>
    </row>
    <row r="12670" spans="2:2" x14ac:dyDescent="0.3">
      <c r="B12670" s="34"/>
    </row>
    <row r="12671" spans="2:2" x14ac:dyDescent="0.3">
      <c r="B12671" s="34"/>
    </row>
    <row r="12672" spans="2:2" x14ac:dyDescent="0.3">
      <c r="B12672" s="34"/>
    </row>
    <row r="12673" spans="2:2" x14ac:dyDescent="0.3">
      <c r="B12673" s="34"/>
    </row>
    <row r="12674" spans="2:2" x14ac:dyDescent="0.3">
      <c r="B12674" s="34"/>
    </row>
    <row r="12675" spans="2:2" x14ac:dyDescent="0.3">
      <c r="B12675" s="34"/>
    </row>
    <row r="12676" spans="2:2" x14ac:dyDescent="0.3">
      <c r="B12676" s="34"/>
    </row>
    <row r="12677" spans="2:2" x14ac:dyDescent="0.3">
      <c r="B12677" s="34"/>
    </row>
    <row r="12678" spans="2:2" x14ac:dyDescent="0.3">
      <c r="B12678" s="34"/>
    </row>
    <row r="12679" spans="2:2" x14ac:dyDescent="0.3">
      <c r="B12679" s="34"/>
    </row>
    <row r="12680" spans="2:2" x14ac:dyDescent="0.3">
      <c r="B12680" s="34"/>
    </row>
    <row r="12681" spans="2:2" x14ac:dyDescent="0.3">
      <c r="B12681" s="34"/>
    </row>
    <row r="12682" spans="2:2" x14ac:dyDescent="0.3">
      <c r="B12682" s="34"/>
    </row>
    <row r="12683" spans="2:2" x14ac:dyDescent="0.3">
      <c r="B12683" s="34"/>
    </row>
    <row r="12684" spans="2:2" x14ac:dyDescent="0.3">
      <c r="B12684" s="34"/>
    </row>
    <row r="12685" spans="2:2" x14ac:dyDescent="0.3">
      <c r="B12685" s="34"/>
    </row>
    <row r="12686" spans="2:2" x14ac:dyDescent="0.3">
      <c r="B12686" s="34"/>
    </row>
    <row r="12687" spans="2:2" x14ac:dyDescent="0.3">
      <c r="B12687" s="34"/>
    </row>
    <row r="12688" spans="2:2" x14ac:dyDescent="0.3">
      <c r="B12688" s="34"/>
    </row>
    <row r="12689" spans="2:2" x14ac:dyDescent="0.3">
      <c r="B12689" s="34"/>
    </row>
    <row r="12690" spans="2:2" x14ac:dyDescent="0.3">
      <c r="B12690" s="34"/>
    </row>
    <row r="12691" spans="2:2" x14ac:dyDescent="0.3">
      <c r="B12691" s="34"/>
    </row>
    <row r="12692" spans="2:2" x14ac:dyDescent="0.3">
      <c r="B12692" s="34"/>
    </row>
    <row r="12693" spans="2:2" x14ac:dyDescent="0.3">
      <c r="B12693" s="34"/>
    </row>
    <row r="12694" spans="2:2" x14ac:dyDescent="0.3">
      <c r="B12694" s="34"/>
    </row>
    <row r="12695" spans="2:2" x14ac:dyDescent="0.3">
      <c r="B12695" s="34"/>
    </row>
    <row r="12696" spans="2:2" x14ac:dyDescent="0.3">
      <c r="B12696" s="34"/>
    </row>
    <row r="12697" spans="2:2" x14ac:dyDescent="0.3">
      <c r="B12697" s="34"/>
    </row>
    <row r="12698" spans="2:2" x14ac:dyDescent="0.3">
      <c r="B12698" s="34"/>
    </row>
    <row r="12699" spans="2:2" x14ac:dyDescent="0.3">
      <c r="B12699" s="34"/>
    </row>
    <row r="12700" spans="2:2" x14ac:dyDescent="0.3">
      <c r="B12700" s="34"/>
    </row>
    <row r="12701" spans="2:2" x14ac:dyDescent="0.3">
      <c r="B12701" s="34"/>
    </row>
    <row r="12702" spans="2:2" x14ac:dyDescent="0.3">
      <c r="B12702" s="34"/>
    </row>
    <row r="12703" spans="2:2" x14ac:dyDescent="0.3">
      <c r="B12703" s="34"/>
    </row>
    <row r="12704" spans="2:2" x14ac:dyDescent="0.3">
      <c r="B12704" s="34"/>
    </row>
    <row r="12705" spans="2:2" x14ac:dyDescent="0.3">
      <c r="B12705" s="34"/>
    </row>
    <row r="12706" spans="2:2" x14ac:dyDescent="0.3">
      <c r="B12706" s="34"/>
    </row>
    <row r="12707" spans="2:2" x14ac:dyDescent="0.3">
      <c r="B12707" s="34"/>
    </row>
    <row r="12708" spans="2:2" x14ac:dyDescent="0.3">
      <c r="B12708" s="34"/>
    </row>
    <row r="12709" spans="2:2" x14ac:dyDescent="0.3">
      <c r="B12709" s="34"/>
    </row>
    <row r="12710" spans="2:2" x14ac:dyDescent="0.3">
      <c r="B12710" s="34"/>
    </row>
    <row r="12711" spans="2:2" x14ac:dyDescent="0.3">
      <c r="B12711" s="34"/>
    </row>
    <row r="12712" spans="2:2" x14ac:dyDescent="0.3">
      <c r="B12712" s="34"/>
    </row>
    <row r="12713" spans="2:2" x14ac:dyDescent="0.3">
      <c r="B12713" s="34"/>
    </row>
    <row r="12714" spans="2:2" x14ac:dyDescent="0.3">
      <c r="B12714" s="34"/>
    </row>
    <row r="12715" spans="2:2" x14ac:dyDescent="0.3">
      <c r="B12715" s="34"/>
    </row>
    <row r="12716" spans="2:2" x14ac:dyDescent="0.3">
      <c r="B12716" s="34"/>
    </row>
    <row r="12717" spans="2:2" x14ac:dyDescent="0.3">
      <c r="B12717" s="34"/>
    </row>
    <row r="12718" spans="2:2" x14ac:dyDescent="0.3">
      <c r="B12718" s="34"/>
    </row>
    <row r="12719" spans="2:2" x14ac:dyDescent="0.3">
      <c r="B12719" s="34"/>
    </row>
    <row r="12720" spans="2:2" x14ac:dyDescent="0.3">
      <c r="B12720" s="34"/>
    </row>
    <row r="12721" spans="2:2" x14ac:dyDescent="0.3">
      <c r="B12721" s="34"/>
    </row>
    <row r="12722" spans="2:2" x14ac:dyDescent="0.3">
      <c r="B12722" s="34"/>
    </row>
    <row r="12723" spans="2:2" x14ac:dyDescent="0.3">
      <c r="B12723" s="34"/>
    </row>
    <row r="12724" spans="2:2" x14ac:dyDescent="0.3">
      <c r="B12724" s="34"/>
    </row>
    <row r="12725" spans="2:2" x14ac:dyDescent="0.3">
      <c r="B12725" s="34"/>
    </row>
    <row r="12726" spans="2:2" x14ac:dyDescent="0.3">
      <c r="B12726" s="34"/>
    </row>
    <row r="12727" spans="2:2" x14ac:dyDescent="0.3">
      <c r="B12727" s="34"/>
    </row>
    <row r="12728" spans="2:2" x14ac:dyDescent="0.3">
      <c r="B12728" s="34"/>
    </row>
    <row r="12729" spans="2:2" x14ac:dyDescent="0.3">
      <c r="B12729" s="34"/>
    </row>
    <row r="12730" spans="2:2" x14ac:dyDescent="0.3">
      <c r="B12730" s="34"/>
    </row>
    <row r="12731" spans="2:2" x14ac:dyDescent="0.3">
      <c r="B12731" s="34"/>
    </row>
    <row r="12732" spans="2:2" x14ac:dyDescent="0.3">
      <c r="B12732" s="34"/>
    </row>
    <row r="12733" spans="2:2" x14ac:dyDescent="0.3">
      <c r="B12733" s="34"/>
    </row>
    <row r="12734" spans="2:2" x14ac:dyDescent="0.3">
      <c r="B12734" s="34"/>
    </row>
    <row r="12735" spans="2:2" x14ac:dyDescent="0.3">
      <c r="B12735" s="34"/>
    </row>
    <row r="12736" spans="2:2" x14ac:dyDescent="0.3">
      <c r="B12736" s="34"/>
    </row>
    <row r="12737" spans="2:2" x14ac:dyDescent="0.3">
      <c r="B12737" s="34"/>
    </row>
    <row r="12738" spans="2:2" x14ac:dyDescent="0.3">
      <c r="B12738" s="34"/>
    </row>
    <row r="12739" spans="2:2" x14ac:dyDescent="0.3">
      <c r="B12739" s="34"/>
    </row>
    <row r="12740" spans="2:2" x14ac:dyDescent="0.3">
      <c r="B12740" s="34"/>
    </row>
    <row r="12741" spans="2:2" x14ac:dyDescent="0.3">
      <c r="B12741" s="34"/>
    </row>
    <row r="12742" spans="2:2" x14ac:dyDescent="0.3">
      <c r="B12742" s="34"/>
    </row>
    <row r="12743" spans="2:2" x14ac:dyDescent="0.3">
      <c r="B12743" s="34"/>
    </row>
    <row r="12744" spans="2:2" x14ac:dyDescent="0.3">
      <c r="B12744" s="34"/>
    </row>
    <row r="12745" spans="2:2" x14ac:dyDescent="0.3">
      <c r="B12745" s="34"/>
    </row>
    <row r="12746" spans="2:2" x14ac:dyDescent="0.3">
      <c r="B12746" s="34"/>
    </row>
    <row r="12747" spans="2:2" x14ac:dyDescent="0.3">
      <c r="B12747" s="34"/>
    </row>
    <row r="12748" spans="2:2" x14ac:dyDescent="0.3">
      <c r="B12748" s="34"/>
    </row>
    <row r="12749" spans="2:2" x14ac:dyDescent="0.3">
      <c r="B12749" s="34"/>
    </row>
    <row r="12750" spans="2:2" x14ac:dyDescent="0.3">
      <c r="B12750" s="34"/>
    </row>
    <row r="12751" spans="2:2" x14ac:dyDescent="0.3">
      <c r="B12751" s="34"/>
    </row>
    <row r="12752" spans="2:2" x14ac:dyDescent="0.3">
      <c r="B12752" s="34"/>
    </row>
    <row r="12753" spans="2:2" x14ac:dyDescent="0.3">
      <c r="B12753" s="34"/>
    </row>
    <row r="12754" spans="2:2" x14ac:dyDescent="0.3">
      <c r="B12754" s="34"/>
    </row>
    <row r="12755" spans="2:2" x14ac:dyDescent="0.3">
      <c r="B12755" s="34"/>
    </row>
    <row r="12756" spans="2:2" x14ac:dyDescent="0.3">
      <c r="B12756" s="34"/>
    </row>
    <row r="12757" spans="2:2" x14ac:dyDescent="0.3">
      <c r="B12757" s="34"/>
    </row>
    <row r="12758" spans="2:2" x14ac:dyDescent="0.3">
      <c r="B12758" s="34"/>
    </row>
    <row r="12759" spans="2:2" x14ac:dyDescent="0.3">
      <c r="B12759" s="34"/>
    </row>
    <row r="12760" spans="2:2" x14ac:dyDescent="0.3">
      <c r="B12760" s="34"/>
    </row>
    <row r="12761" spans="2:2" x14ac:dyDescent="0.3">
      <c r="B12761" s="34"/>
    </row>
    <row r="12762" spans="2:2" x14ac:dyDescent="0.3">
      <c r="B12762" s="34"/>
    </row>
    <row r="12763" spans="2:2" x14ac:dyDescent="0.3">
      <c r="B12763" s="34"/>
    </row>
    <row r="12764" spans="2:2" x14ac:dyDescent="0.3">
      <c r="B12764" s="34"/>
    </row>
    <row r="12765" spans="2:2" x14ac:dyDescent="0.3">
      <c r="B12765" s="34"/>
    </row>
    <row r="12766" spans="2:2" x14ac:dyDescent="0.3">
      <c r="B12766" s="34"/>
    </row>
    <row r="12767" spans="2:2" x14ac:dyDescent="0.3">
      <c r="B12767" s="34"/>
    </row>
    <row r="12768" spans="2:2" x14ac:dyDescent="0.3">
      <c r="B12768" s="34"/>
    </row>
    <row r="12769" spans="2:2" x14ac:dyDescent="0.3">
      <c r="B12769" s="34"/>
    </row>
    <row r="12770" spans="2:2" x14ac:dyDescent="0.3">
      <c r="B12770" s="34"/>
    </row>
    <row r="12771" spans="2:2" x14ac:dyDescent="0.3">
      <c r="B12771" s="34"/>
    </row>
    <row r="12772" spans="2:2" x14ac:dyDescent="0.3">
      <c r="B12772" s="34"/>
    </row>
    <row r="12773" spans="2:2" x14ac:dyDescent="0.3">
      <c r="B12773" s="34"/>
    </row>
    <row r="12774" spans="2:2" x14ac:dyDescent="0.3">
      <c r="B12774" s="34"/>
    </row>
    <row r="12775" spans="2:2" x14ac:dyDescent="0.3">
      <c r="B12775" s="34"/>
    </row>
    <row r="12776" spans="2:2" x14ac:dyDescent="0.3">
      <c r="B12776" s="34"/>
    </row>
    <row r="12777" spans="2:2" x14ac:dyDescent="0.3">
      <c r="B12777" s="34"/>
    </row>
    <row r="12778" spans="2:2" x14ac:dyDescent="0.3">
      <c r="B12778" s="34"/>
    </row>
    <row r="12779" spans="2:2" x14ac:dyDescent="0.3">
      <c r="B12779" s="34"/>
    </row>
    <row r="12780" spans="2:2" x14ac:dyDescent="0.3">
      <c r="B12780" s="34"/>
    </row>
    <row r="12781" spans="2:2" x14ac:dyDescent="0.3">
      <c r="B12781" s="34"/>
    </row>
    <row r="12782" spans="2:2" x14ac:dyDescent="0.3">
      <c r="B12782" s="34"/>
    </row>
    <row r="12783" spans="2:2" x14ac:dyDescent="0.3">
      <c r="B12783" s="34"/>
    </row>
    <row r="12784" spans="2:2" x14ac:dyDescent="0.3">
      <c r="B12784" s="34"/>
    </row>
    <row r="12785" spans="2:2" x14ac:dyDescent="0.3">
      <c r="B12785" s="34"/>
    </row>
    <row r="12786" spans="2:2" x14ac:dyDescent="0.3">
      <c r="B12786" s="34"/>
    </row>
    <row r="12787" spans="2:2" x14ac:dyDescent="0.3">
      <c r="B12787" s="34"/>
    </row>
    <row r="12788" spans="2:2" x14ac:dyDescent="0.3">
      <c r="B12788" s="34"/>
    </row>
    <row r="12789" spans="2:2" x14ac:dyDescent="0.3">
      <c r="B12789" s="34"/>
    </row>
    <row r="12790" spans="2:2" x14ac:dyDescent="0.3">
      <c r="B12790" s="34"/>
    </row>
    <row r="12791" spans="2:2" x14ac:dyDescent="0.3">
      <c r="B12791" s="34"/>
    </row>
    <row r="12792" spans="2:2" x14ac:dyDescent="0.3">
      <c r="B12792" s="34"/>
    </row>
    <row r="12793" spans="2:2" x14ac:dyDescent="0.3">
      <c r="B12793" s="34"/>
    </row>
    <row r="12794" spans="2:2" x14ac:dyDescent="0.3">
      <c r="B12794" s="34"/>
    </row>
    <row r="12795" spans="2:2" x14ac:dyDescent="0.3">
      <c r="B12795" s="34"/>
    </row>
    <row r="12796" spans="2:2" x14ac:dyDescent="0.3">
      <c r="B12796" s="34"/>
    </row>
    <row r="12797" spans="2:2" x14ac:dyDescent="0.3">
      <c r="B12797" s="34"/>
    </row>
    <row r="12798" spans="2:2" x14ac:dyDescent="0.3">
      <c r="B12798" s="34"/>
    </row>
    <row r="12799" spans="2:2" x14ac:dyDescent="0.3">
      <c r="B12799" s="34"/>
    </row>
    <row r="12800" spans="2:2" x14ac:dyDescent="0.3">
      <c r="B12800" s="34"/>
    </row>
    <row r="12801" spans="2:2" x14ac:dyDescent="0.3">
      <c r="B12801" s="34"/>
    </row>
    <row r="12802" spans="2:2" x14ac:dyDescent="0.3">
      <c r="B12802" s="34"/>
    </row>
    <row r="12803" spans="2:2" x14ac:dyDescent="0.3">
      <c r="B12803" s="34"/>
    </row>
    <row r="12804" spans="2:2" x14ac:dyDescent="0.3">
      <c r="B12804" s="34"/>
    </row>
    <row r="12805" spans="2:2" x14ac:dyDescent="0.3">
      <c r="B12805" s="34"/>
    </row>
    <row r="12806" spans="2:2" x14ac:dyDescent="0.3">
      <c r="B12806" s="34"/>
    </row>
    <row r="12807" spans="2:2" x14ac:dyDescent="0.3">
      <c r="B12807" s="34"/>
    </row>
    <row r="12808" spans="2:2" x14ac:dyDescent="0.3">
      <c r="B12808" s="34"/>
    </row>
    <row r="12809" spans="2:2" x14ac:dyDescent="0.3">
      <c r="B12809" s="34"/>
    </row>
    <row r="12810" spans="2:2" x14ac:dyDescent="0.3">
      <c r="B12810" s="34"/>
    </row>
    <row r="12811" spans="2:2" x14ac:dyDescent="0.3">
      <c r="B12811" s="34"/>
    </row>
    <row r="12812" spans="2:2" x14ac:dyDescent="0.3">
      <c r="B12812" s="34"/>
    </row>
    <row r="12813" spans="2:2" x14ac:dyDescent="0.3">
      <c r="B12813" s="34"/>
    </row>
    <row r="12814" spans="2:2" x14ac:dyDescent="0.3">
      <c r="B12814" s="34"/>
    </row>
    <row r="12815" spans="2:2" x14ac:dyDescent="0.3">
      <c r="B12815" s="34"/>
    </row>
    <row r="12816" spans="2:2" x14ac:dyDescent="0.3">
      <c r="B12816" s="34"/>
    </row>
    <row r="12817" spans="2:2" x14ac:dyDescent="0.3">
      <c r="B12817" s="34"/>
    </row>
    <row r="12818" spans="2:2" x14ac:dyDescent="0.3">
      <c r="B12818" s="34"/>
    </row>
    <row r="12819" spans="2:2" x14ac:dyDescent="0.3">
      <c r="B12819" s="34"/>
    </row>
    <row r="12820" spans="2:2" x14ac:dyDescent="0.3">
      <c r="B12820" s="34"/>
    </row>
    <row r="12821" spans="2:2" x14ac:dyDescent="0.3">
      <c r="B12821" s="34"/>
    </row>
    <row r="12822" spans="2:2" x14ac:dyDescent="0.3">
      <c r="B12822" s="34"/>
    </row>
    <row r="12823" spans="2:2" x14ac:dyDescent="0.3">
      <c r="B12823" s="34"/>
    </row>
    <row r="12824" spans="2:2" x14ac:dyDescent="0.3">
      <c r="B12824" s="34"/>
    </row>
    <row r="12825" spans="2:2" x14ac:dyDescent="0.3">
      <c r="B12825" s="34"/>
    </row>
    <row r="12826" spans="2:2" x14ac:dyDescent="0.3">
      <c r="B12826" s="34"/>
    </row>
    <row r="12827" spans="2:2" x14ac:dyDescent="0.3">
      <c r="B12827" s="34"/>
    </row>
    <row r="12828" spans="2:2" x14ac:dyDescent="0.3">
      <c r="B12828" s="34"/>
    </row>
    <row r="12829" spans="2:2" x14ac:dyDescent="0.3">
      <c r="B12829" s="34"/>
    </row>
    <row r="12830" spans="2:2" x14ac:dyDescent="0.3">
      <c r="B12830" s="34"/>
    </row>
    <row r="12831" spans="2:2" x14ac:dyDescent="0.3">
      <c r="B12831" s="34"/>
    </row>
    <row r="12832" spans="2:2" x14ac:dyDescent="0.3">
      <c r="B12832" s="34"/>
    </row>
    <row r="12833" spans="2:2" x14ac:dyDescent="0.3">
      <c r="B12833" s="34"/>
    </row>
    <row r="12834" spans="2:2" x14ac:dyDescent="0.3">
      <c r="B12834" s="34"/>
    </row>
    <row r="12835" spans="2:2" x14ac:dyDescent="0.3">
      <c r="B12835" s="34"/>
    </row>
    <row r="12836" spans="2:2" x14ac:dyDescent="0.3">
      <c r="B12836" s="34"/>
    </row>
    <row r="12837" spans="2:2" x14ac:dyDescent="0.3">
      <c r="B12837" s="34"/>
    </row>
    <row r="12838" spans="2:2" x14ac:dyDescent="0.3">
      <c r="B12838" s="34"/>
    </row>
    <row r="12839" spans="2:2" x14ac:dyDescent="0.3">
      <c r="B12839" s="34"/>
    </row>
    <row r="12840" spans="2:2" x14ac:dyDescent="0.3">
      <c r="B12840" s="34"/>
    </row>
    <row r="12841" spans="2:2" x14ac:dyDescent="0.3">
      <c r="B12841" s="34"/>
    </row>
    <row r="12842" spans="2:2" x14ac:dyDescent="0.3">
      <c r="B12842" s="34"/>
    </row>
    <row r="12843" spans="2:2" x14ac:dyDescent="0.3">
      <c r="B12843" s="34"/>
    </row>
    <row r="12844" spans="2:2" x14ac:dyDescent="0.3">
      <c r="B12844" s="34"/>
    </row>
    <row r="12845" spans="2:2" x14ac:dyDescent="0.3">
      <c r="B12845" s="34"/>
    </row>
    <row r="12846" spans="2:2" x14ac:dyDescent="0.3">
      <c r="B12846" s="34"/>
    </row>
    <row r="12847" spans="2:2" x14ac:dyDescent="0.3">
      <c r="B12847" s="34"/>
    </row>
    <row r="12848" spans="2:2" x14ac:dyDescent="0.3">
      <c r="B12848" s="34"/>
    </row>
    <row r="12849" spans="2:2" x14ac:dyDescent="0.3">
      <c r="B12849" s="34"/>
    </row>
    <row r="12850" spans="2:2" x14ac:dyDescent="0.3">
      <c r="B12850" s="34"/>
    </row>
    <row r="12851" spans="2:2" x14ac:dyDescent="0.3">
      <c r="B12851" s="34"/>
    </row>
    <row r="12852" spans="2:2" x14ac:dyDescent="0.3">
      <c r="B12852" s="34"/>
    </row>
    <row r="12853" spans="2:2" x14ac:dyDescent="0.3">
      <c r="B12853" s="34"/>
    </row>
    <row r="12854" spans="2:2" x14ac:dyDescent="0.3">
      <c r="B12854" s="34"/>
    </row>
    <row r="12855" spans="2:2" x14ac:dyDescent="0.3">
      <c r="B12855" s="34"/>
    </row>
    <row r="12856" spans="2:2" x14ac:dyDescent="0.3">
      <c r="B12856" s="34"/>
    </row>
    <row r="12857" spans="2:2" x14ac:dyDescent="0.3">
      <c r="B12857" s="34"/>
    </row>
    <row r="12858" spans="2:2" x14ac:dyDescent="0.3">
      <c r="B12858" s="34"/>
    </row>
    <row r="12859" spans="2:2" x14ac:dyDescent="0.3">
      <c r="B12859" s="34"/>
    </row>
    <row r="12860" spans="2:2" x14ac:dyDescent="0.3">
      <c r="B12860" s="34"/>
    </row>
    <row r="12861" spans="2:2" x14ac:dyDescent="0.3">
      <c r="B12861" s="34"/>
    </row>
    <row r="12862" spans="2:2" x14ac:dyDescent="0.3">
      <c r="B12862" s="34"/>
    </row>
    <row r="12863" spans="2:2" x14ac:dyDescent="0.3">
      <c r="B12863" s="34"/>
    </row>
    <row r="12864" spans="2:2" x14ac:dyDescent="0.3">
      <c r="B12864" s="34"/>
    </row>
    <row r="12865" spans="2:2" x14ac:dyDescent="0.3">
      <c r="B12865" s="34"/>
    </row>
    <row r="12866" spans="2:2" x14ac:dyDescent="0.3">
      <c r="B12866" s="34"/>
    </row>
    <row r="12867" spans="2:2" x14ac:dyDescent="0.3">
      <c r="B12867" s="34"/>
    </row>
    <row r="12868" spans="2:2" x14ac:dyDescent="0.3">
      <c r="B12868" s="34"/>
    </row>
    <row r="12869" spans="2:2" x14ac:dyDescent="0.3">
      <c r="B12869" s="34"/>
    </row>
    <row r="12870" spans="2:2" x14ac:dyDescent="0.3">
      <c r="B12870" s="34"/>
    </row>
    <row r="12871" spans="2:2" x14ac:dyDescent="0.3">
      <c r="B12871" s="34"/>
    </row>
    <row r="12872" spans="2:2" x14ac:dyDescent="0.3">
      <c r="B12872" s="34"/>
    </row>
    <row r="12873" spans="2:2" x14ac:dyDescent="0.3">
      <c r="B12873" s="34"/>
    </row>
    <row r="12874" spans="2:2" x14ac:dyDescent="0.3">
      <c r="B12874" s="34"/>
    </row>
    <row r="12875" spans="2:2" x14ac:dyDescent="0.3">
      <c r="B12875" s="34"/>
    </row>
    <row r="12876" spans="2:2" x14ac:dyDescent="0.3">
      <c r="B12876" s="34"/>
    </row>
    <row r="12877" spans="2:2" x14ac:dyDescent="0.3">
      <c r="B12877" s="34"/>
    </row>
    <row r="12878" spans="2:2" x14ac:dyDescent="0.3">
      <c r="B12878" s="34"/>
    </row>
    <row r="12879" spans="2:2" x14ac:dyDescent="0.3">
      <c r="B12879" s="34"/>
    </row>
    <row r="12880" spans="2:2" x14ac:dyDescent="0.3">
      <c r="B12880" s="34"/>
    </row>
    <row r="12881" spans="2:2" x14ac:dyDescent="0.3">
      <c r="B12881" s="34"/>
    </row>
    <row r="12882" spans="2:2" x14ac:dyDescent="0.3">
      <c r="B12882" s="34"/>
    </row>
    <row r="12883" spans="2:2" x14ac:dyDescent="0.3">
      <c r="B12883" s="34"/>
    </row>
    <row r="12884" spans="2:2" x14ac:dyDescent="0.3">
      <c r="B12884" s="34"/>
    </row>
    <row r="12885" spans="2:2" x14ac:dyDescent="0.3">
      <c r="B12885" s="34"/>
    </row>
    <row r="12886" spans="2:2" x14ac:dyDescent="0.3">
      <c r="B12886" s="34"/>
    </row>
    <row r="12887" spans="2:2" x14ac:dyDescent="0.3">
      <c r="B12887" s="34"/>
    </row>
    <row r="12888" spans="2:2" x14ac:dyDescent="0.3">
      <c r="B12888" s="34"/>
    </row>
    <row r="12889" spans="2:2" x14ac:dyDescent="0.3">
      <c r="B12889" s="34"/>
    </row>
    <row r="12890" spans="2:2" x14ac:dyDescent="0.3">
      <c r="B12890" s="34"/>
    </row>
    <row r="12891" spans="2:2" x14ac:dyDescent="0.3">
      <c r="B12891" s="34"/>
    </row>
    <row r="12892" spans="2:2" x14ac:dyDescent="0.3">
      <c r="B12892" s="34"/>
    </row>
    <row r="12893" spans="2:2" x14ac:dyDescent="0.3">
      <c r="B12893" s="34"/>
    </row>
    <row r="12894" spans="2:2" x14ac:dyDescent="0.3">
      <c r="B12894" s="34"/>
    </row>
    <row r="12895" spans="2:2" x14ac:dyDescent="0.3">
      <c r="B12895" s="34"/>
    </row>
    <row r="12896" spans="2:2" x14ac:dyDescent="0.3">
      <c r="B12896" s="34"/>
    </row>
    <row r="12897" spans="2:2" x14ac:dyDescent="0.3">
      <c r="B12897" s="34"/>
    </row>
    <row r="12898" spans="2:2" x14ac:dyDescent="0.3">
      <c r="B12898" s="34"/>
    </row>
    <row r="12899" spans="2:2" x14ac:dyDescent="0.3">
      <c r="B12899" s="34"/>
    </row>
    <row r="12900" spans="2:2" x14ac:dyDescent="0.3">
      <c r="B12900" s="34"/>
    </row>
    <row r="12901" spans="2:2" x14ac:dyDescent="0.3">
      <c r="B12901" s="34"/>
    </row>
    <row r="12902" spans="2:2" x14ac:dyDescent="0.3">
      <c r="B12902" s="34"/>
    </row>
    <row r="12903" spans="2:2" x14ac:dyDescent="0.3">
      <c r="B12903" s="34"/>
    </row>
    <row r="12904" spans="2:2" x14ac:dyDescent="0.3">
      <c r="B12904" s="34"/>
    </row>
    <row r="12905" spans="2:2" x14ac:dyDescent="0.3">
      <c r="B12905" s="34"/>
    </row>
    <row r="12906" spans="2:2" x14ac:dyDescent="0.3">
      <c r="B12906" s="34"/>
    </row>
    <row r="12907" spans="2:2" x14ac:dyDescent="0.3">
      <c r="B12907" s="34"/>
    </row>
    <row r="12908" spans="2:2" x14ac:dyDescent="0.3">
      <c r="B12908" s="34"/>
    </row>
    <row r="12909" spans="2:2" x14ac:dyDescent="0.3">
      <c r="B12909" s="34"/>
    </row>
    <row r="12910" spans="2:2" x14ac:dyDescent="0.3">
      <c r="B12910" s="34"/>
    </row>
    <row r="12911" spans="2:2" x14ac:dyDescent="0.3">
      <c r="B12911" s="34"/>
    </row>
    <row r="12912" spans="2:2" x14ac:dyDescent="0.3">
      <c r="B12912" s="34"/>
    </row>
    <row r="12913" spans="2:2" x14ac:dyDescent="0.3">
      <c r="B12913" s="34"/>
    </row>
    <row r="12914" spans="2:2" x14ac:dyDescent="0.3">
      <c r="B12914" s="34"/>
    </row>
    <row r="12915" spans="2:2" x14ac:dyDescent="0.3">
      <c r="B12915" s="34"/>
    </row>
    <row r="12916" spans="2:2" x14ac:dyDescent="0.3">
      <c r="B12916" s="34"/>
    </row>
    <row r="12917" spans="2:2" x14ac:dyDescent="0.3">
      <c r="B12917" s="34"/>
    </row>
    <row r="12918" spans="2:2" x14ac:dyDescent="0.3">
      <c r="B12918" s="34"/>
    </row>
    <row r="12919" spans="2:2" x14ac:dyDescent="0.3">
      <c r="B12919" s="34"/>
    </row>
    <row r="12920" spans="2:2" x14ac:dyDescent="0.3">
      <c r="B12920" s="34"/>
    </row>
    <row r="12921" spans="2:2" x14ac:dyDescent="0.3">
      <c r="B12921" s="34"/>
    </row>
    <row r="12922" spans="2:2" x14ac:dyDescent="0.3">
      <c r="B12922" s="34"/>
    </row>
    <row r="12923" spans="2:2" x14ac:dyDescent="0.3">
      <c r="B12923" s="34"/>
    </row>
    <row r="12924" spans="2:2" x14ac:dyDescent="0.3">
      <c r="B12924" s="34"/>
    </row>
    <row r="12925" spans="2:2" x14ac:dyDescent="0.3">
      <c r="B12925" s="34"/>
    </row>
    <row r="12926" spans="2:2" x14ac:dyDescent="0.3">
      <c r="B12926" s="34"/>
    </row>
    <row r="12927" spans="2:2" x14ac:dyDescent="0.3">
      <c r="B12927" s="34"/>
    </row>
    <row r="12928" spans="2:2" x14ac:dyDescent="0.3">
      <c r="B12928" s="34"/>
    </row>
    <row r="12929" spans="2:2" x14ac:dyDescent="0.3">
      <c r="B12929" s="34"/>
    </row>
    <row r="12930" spans="2:2" x14ac:dyDescent="0.3">
      <c r="B12930" s="34"/>
    </row>
    <row r="12931" spans="2:2" x14ac:dyDescent="0.3">
      <c r="B12931" s="34"/>
    </row>
    <row r="12932" spans="2:2" x14ac:dyDescent="0.3">
      <c r="B12932" s="34"/>
    </row>
    <row r="12933" spans="2:2" x14ac:dyDescent="0.3">
      <c r="B12933" s="34"/>
    </row>
    <row r="12934" spans="2:2" x14ac:dyDescent="0.3">
      <c r="B12934" s="34"/>
    </row>
    <row r="12935" spans="2:2" x14ac:dyDescent="0.3">
      <c r="B12935" s="34"/>
    </row>
    <row r="12936" spans="2:2" x14ac:dyDescent="0.3">
      <c r="B12936" s="34"/>
    </row>
    <row r="12937" spans="2:2" x14ac:dyDescent="0.3">
      <c r="B12937" s="34"/>
    </row>
    <row r="12938" spans="2:2" x14ac:dyDescent="0.3">
      <c r="B12938" s="34"/>
    </row>
    <row r="12939" spans="2:2" x14ac:dyDescent="0.3">
      <c r="B12939" s="34"/>
    </row>
    <row r="12940" spans="2:2" x14ac:dyDescent="0.3">
      <c r="B12940" s="34"/>
    </row>
    <row r="12941" spans="2:2" x14ac:dyDescent="0.3">
      <c r="B12941" s="34"/>
    </row>
    <row r="12942" spans="2:2" x14ac:dyDescent="0.3">
      <c r="B12942" s="34"/>
    </row>
    <row r="12943" spans="2:2" x14ac:dyDescent="0.3">
      <c r="B12943" s="34"/>
    </row>
    <row r="12944" spans="2:2" x14ac:dyDescent="0.3">
      <c r="B12944" s="34"/>
    </row>
    <row r="12945" spans="2:2" x14ac:dyDescent="0.3">
      <c r="B12945" s="34"/>
    </row>
    <row r="12946" spans="2:2" x14ac:dyDescent="0.3">
      <c r="B12946" s="34"/>
    </row>
    <row r="12947" spans="2:2" x14ac:dyDescent="0.3">
      <c r="B12947" s="34"/>
    </row>
    <row r="12948" spans="2:2" x14ac:dyDescent="0.3">
      <c r="B12948" s="34"/>
    </row>
    <row r="12949" spans="2:2" x14ac:dyDescent="0.3">
      <c r="B12949" s="34"/>
    </row>
    <row r="12950" spans="2:2" x14ac:dyDescent="0.3">
      <c r="B12950" s="34"/>
    </row>
    <row r="12951" spans="2:2" x14ac:dyDescent="0.3">
      <c r="B12951" s="34"/>
    </row>
    <row r="12952" spans="2:2" x14ac:dyDescent="0.3">
      <c r="B12952" s="34"/>
    </row>
    <row r="12953" spans="2:2" x14ac:dyDescent="0.3">
      <c r="B12953" s="34"/>
    </row>
    <row r="12954" spans="2:2" x14ac:dyDescent="0.3">
      <c r="B12954" s="34"/>
    </row>
    <row r="12955" spans="2:2" x14ac:dyDescent="0.3">
      <c r="B12955" s="34"/>
    </row>
    <row r="12956" spans="2:2" x14ac:dyDescent="0.3">
      <c r="B12956" s="34"/>
    </row>
    <row r="12957" spans="2:2" x14ac:dyDescent="0.3">
      <c r="B12957" s="34"/>
    </row>
    <row r="12958" spans="2:2" x14ac:dyDescent="0.3">
      <c r="B12958" s="34"/>
    </row>
    <row r="12959" spans="2:2" x14ac:dyDescent="0.3">
      <c r="B12959" s="34"/>
    </row>
    <row r="12960" spans="2:2" x14ac:dyDescent="0.3">
      <c r="B12960" s="34"/>
    </row>
    <row r="12961" spans="2:2" x14ac:dyDescent="0.3">
      <c r="B12961" s="34"/>
    </row>
    <row r="12962" spans="2:2" x14ac:dyDescent="0.3">
      <c r="B12962" s="34"/>
    </row>
    <row r="12963" spans="2:2" x14ac:dyDescent="0.3">
      <c r="B12963" s="34"/>
    </row>
    <row r="12964" spans="2:2" x14ac:dyDescent="0.3">
      <c r="B12964" s="34"/>
    </row>
    <row r="12965" spans="2:2" x14ac:dyDescent="0.3">
      <c r="B12965" s="34"/>
    </row>
    <row r="12966" spans="2:2" x14ac:dyDescent="0.3">
      <c r="B12966" s="34"/>
    </row>
    <row r="12967" spans="2:2" x14ac:dyDescent="0.3">
      <c r="B12967" s="34"/>
    </row>
    <row r="12968" spans="2:2" x14ac:dyDescent="0.3">
      <c r="B12968" s="34"/>
    </row>
    <row r="12969" spans="2:2" x14ac:dyDescent="0.3">
      <c r="B12969" s="34"/>
    </row>
    <row r="12970" spans="2:2" x14ac:dyDescent="0.3">
      <c r="B12970" s="34"/>
    </row>
    <row r="12971" spans="2:2" x14ac:dyDescent="0.3">
      <c r="B12971" s="34"/>
    </row>
    <row r="12972" spans="2:2" x14ac:dyDescent="0.3">
      <c r="B12972" s="34"/>
    </row>
    <row r="12973" spans="2:2" x14ac:dyDescent="0.3">
      <c r="B12973" s="34"/>
    </row>
    <row r="12974" spans="2:2" x14ac:dyDescent="0.3">
      <c r="B12974" s="34"/>
    </row>
    <row r="12975" spans="2:2" x14ac:dyDescent="0.3">
      <c r="B12975" s="34"/>
    </row>
    <row r="12976" spans="2:2" x14ac:dyDescent="0.3">
      <c r="B12976" s="34"/>
    </row>
    <row r="12977" spans="2:2" x14ac:dyDescent="0.3">
      <c r="B12977" s="34"/>
    </row>
    <row r="12978" spans="2:2" x14ac:dyDescent="0.3">
      <c r="B12978" s="34"/>
    </row>
    <row r="12979" spans="2:2" x14ac:dyDescent="0.3">
      <c r="B12979" s="34"/>
    </row>
    <row r="12980" spans="2:2" x14ac:dyDescent="0.3">
      <c r="B12980" s="34"/>
    </row>
    <row r="12981" spans="2:2" x14ac:dyDescent="0.3">
      <c r="B12981" s="34"/>
    </row>
    <row r="12982" spans="2:2" x14ac:dyDescent="0.3">
      <c r="B12982" s="34"/>
    </row>
    <row r="12983" spans="2:2" x14ac:dyDescent="0.3">
      <c r="B12983" s="34"/>
    </row>
    <row r="12984" spans="2:2" x14ac:dyDescent="0.3">
      <c r="B12984" s="34"/>
    </row>
    <row r="12985" spans="2:2" x14ac:dyDescent="0.3">
      <c r="B12985" s="34"/>
    </row>
    <row r="12986" spans="2:2" x14ac:dyDescent="0.3">
      <c r="B12986" s="34"/>
    </row>
    <row r="12987" spans="2:2" x14ac:dyDescent="0.3">
      <c r="B12987" s="34"/>
    </row>
    <row r="12988" spans="2:2" x14ac:dyDescent="0.3">
      <c r="B12988" s="34"/>
    </row>
    <row r="12989" spans="2:2" x14ac:dyDescent="0.3">
      <c r="B12989" s="34"/>
    </row>
    <row r="12990" spans="2:2" x14ac:dyDescent="0.3">
      <c r="B12990" s="34"/>
    </row>
    <row r="12991" spans="2:2" x14ac:dyDescent="0.3">
      <c r="B12991" s="34"/>
    </row>
    <row r="12992" spans="2:2" x14ac:dyDescent="0.3">
      <c r="B12992" s="34"/>
    </row>
    <row r="12993" spans="2:2" x14ac:dyDescent="0.3">
      <c r="B12993" s="34"/>
    </row>
    <row r="12994" spans="2:2" x14ac:dyDescent="0.3">
      <c r="B12994" s="34"/>
    </row>
    <row r="12995" spans="2:2" x14ac:dyDescent="0.3">
      <c r="B12995" s="34"/>
    </row>
    <row r="12996" spans="2:2" x14ac:dyDescent="0.3">
      <c r="B12996" s="34"/>
    </row>
    <row r="12997" spans="2:2" x14ac:dyDescent="0.3">
      <c r="B12997" s="34"/>
    </row>
    <row r="12998" spans="2:2" x14ac:dyDescent="0.3">
      <c r="B12998" s="34"/>
    </row>
    <row r="12999" spans="2:2" x14ac:dyDescent="0.3">
      <c r="B12999" s="34"/>
    </row>
    <row r="13000" spans="2:2" x14ac:dyDescent="0.3">
      <c r="B13000" s="34"/>
    </row>
    <row r="13001" spans="2:2" x14ac:dyDescent="0.3">
      <c r="B13001" s="34"/>
    </row>
    <row r="13002" spans="2:2" x14ac:dyDescent="0.3">
      <c r="B13002" s="34"/>
    </row>
    <row r="13003" spans="2:2" x14ac:dyDescent="0.3">
      <c r="B13003" s="34"/>
    </row>
    <row r="13004" spans="2:2" x14ac:dyDescent="0.3">
      <c r="B13004" s="34"/>
    </row>
    <row r="13005" spans="2:2" x14ac:dyDescent="0.3">
      <c r="B13005" s="34"/>
    </row>
    <row r="13006" spans="2:2" x14ac:dyDescent="0.3">
      <c r="B13006" s="34"/>
    </row>
    <row r="13007" spans="2:2" x14ac:dyDescent="0.3">
      <c r="B13007" s="34"/>
    </row>
    <row r="13008" spans="2:2" x14ac:dyDescent="0.3">
      <c r="B13008" s="34"/>
    </row>
    <row r="13009" spans="2:2" x14ac:dyDescent="0.3">
      <c r="B13009" s="34"/>
    </row>
    <row r="13010" spans="2:2" x14ac:dyDescent="0.3">
      <c r="B13010" s="34"/>
    </row>
    <row r="13011" spans="2:2" x14ac:dyDescent="0.3">
      <c r="B13011" s="34"/>
    </row>
    <row r="13012" spans="2:2" x14ac:dyDescent="0.3">
      <c r="B13012" s="34"/>
    </row>
    <row r="13013" spans="2:2" x14ac:dyDescent="0.3">
      <c r="B13013" s="34"/>
    </row>
    <row r="13014" spans="2:2" x14ac:dyDescent="0.3">
      <c r="B13014" s="34"/>
    </row>
    <row r="13015" spans="2:2" x14ac:dyDescent="0.3">
      <c r="B13015" s="34"/>
    </row>
    <row r="13016" spans="2:2" x14ac:dyDescent="0.3">
      <c r="B13016" s="34"/>
    </row>
    <row r="13017" spans="2:2" x14ac:dyDescent="0.3">
      <c r="B13017" s="34"/>
    </row>
    <row r="13018" spans="2:2" x14ac:dyDescent="0.3">
      <c r="B13018" s="34"/>
    </row>
    <row r="13019" spans="2:2" x14ac:dyDescent="0.3">
      <c r="B13019" s="34"/>
    </row>
    <row r="13020" spans="2:2" x14ac:dyDescent="0.3">
      <c r="B13020" s="34"/>
    </row>
    <row r="13021" spans="2:2" x14ac:dyDescent="0.3">
      <c r="B13021" s="34"/>
    </row>
    <row r="13022" spans="2:2" x14ac:dyDescent="0.3">
      <c r="B13022" s="34"/>
    </row>
    <row r="13023" spans="2:2" x14ac:dyDescent="0.3">
      <c r="B13023" s="34"/>
    </row>
    <row r="13024" spans="2:2" x14ac:dyDescent="0.3">
      <c r="B13024" s="34"/>
    </row>
    <row r="13025" spans="2:2" x14ac:dyDescent="0.3">
      <c r="B13025" s="34"/>
    </row>
    <row r="13026" spans="2:2" x14ac:dyDescent="0.3">
      <c r="B13026" s="34"/>
    </row>
    <row r="13027" spans="2:2" x14ac:dyDescent="0.3">
      <c r="B13027" s="34"/>
    </row>
    <row r="13028" spans="2:2" x14ac:dyDescent="0.3">
      <c r="B13028" s="34"/>
    </row>
    <row r="13029" spans="2:2" x14ac:dyDescent="0.3">
      <c r="B13029" s="34"/>
    </row>
    <row r="13030" spans="2:2" x14ac:dyDescent="0.3">
      <c r="B13030" s="34"/>
    </row>
    <row r="13031" spans="2:2" x14ac:dyDescent="0.3">
      <c r="B13031" s="34"/>
    </row>
    <row r="13032" spans="2:2" x14ac:dyDescent="0.3">
      <c r="B13032" s="34"/>
    </row>
    <row r="13033" spans="2:2" x14ac:dyDescent="0.3">
      <c r="B13033" s="34"/>
    </row>
    <row r="13034" spans="2:2" x14ac:dyDescent="0.3">
      <c r="B13034" s="34"/>
    </row>
    <row r="13035" spans="2:2" x14ac:dyDescent="0.3">
      <c r="B13035" s="34"/>
    </row>
    <row r="13036" spans="2:2" x14ac:dyDescent="0.3">
      <c r="B13036" s="34"/>
    </row>
    <row r="13037" spans="2:2" x14ac:dyDescent="0.3">
      <c r="B13037" s="34"/>
    </row>
    <row r="13038" spans="2:2" x14ac:dyDescent="0.3">
      <c r="B13038" s="34"/>
    </row>
    <row r="13039" spans="2:2" x14ac:dyDescent="0.3">
      <c r="B13039" s="34"/>
    </row>
    <row r="13040" spans="2:2" x14ac:dyDescent="0.3">
      <c r="B13040" s="34"/>
    </row>
    <row r="13041" spans="2:2" x14ac:dyDescent="0.3">
      <c r="B13041" s="34"/>
    </row>
    <row r="13042" spans="2:2" x14ac:dyDescent="0.3">
      <c r="B13042" s="34"/>
    </row>
    <row r="13043" spans="2:2" x14ac:dyDescent="0.3">
      <c r="B13043" s="34"/>
    </row>
    <row r="13044" spans="2:2" x14ac:dyDescent="0.3">
      <c r="B13044" s="34"/>
    </row>
    <row r="13045" spans="2:2" x14ac:dyDescent="0.3">
      <c r="B13045" s="34"/>
    </row>
    <row r="13046" spans="2:2" x14ac:dyDescent="0.3">
      <c r="B13046" s="34"/>
    </row>
    <row r="13047" spans="2:2" x14ac:dyDescent="0.3">
      <c r="B13047" s="34"/>
    </row>
    <row r="13048" spans="2:2" x14ac:dyDescent="0.3">
      <c r="B13048" s="34"/>
    </row>
    <row r="13049" spans="2:2" x14ac:dyDescent="0.3">
      <c r="B13049" s="34"/>
    </row>
    <row r="13050" spans="2:2" x14ac:dyDescent="0.3">
      <c r="B13050" s="34"/>
    </row>
    <row r="13051" spans="2:2" x14ac:dyDescent="0.3">
      <c r="B13051" s="34"/>
    </row>
    <row r="13052" spans="2:2" x14ac:dyDescent="0.3">
      <c r="B13052" s="34"/>
    </row>
    <row r="13053" spans="2:2" x14ac:dyDescent="0.3">
      <c r="B13053" s="34"/>
    </row>
    <row r="13054" spans="2:2" x14ac:dyDescent="0.3">
      <c r="B13054" s="34"/>
    </row>
    <row r="13055" spans="2:2" x14ac:dyDescent="0.3">
      <c r="B13055" s="34"/>
    </row>
    <row r="13056" spans="2:2" x14ac:dyDescent="0.3">
      <c r="B13056" s="34"/>
    </row>
    <row r="13057" spans="2:2" x14ac:dyDescent="0.3">
      <c r="B13057" s="34"/>
    </row>
    <row r="13058" spans="2:2" x14ac:dyDescent="0.3">
      <c r="B13058" s="34"/>
    </row>
    <row r="13059" spans="2:2" x14ac:dyDescent="0.3">
      <c r="B13059" s="34"/>
    </row>
    <row r="13060" spans="2:2" x14ac:dyDescent="0.3">
      <c r="B13060" s="34"/>
    </row>
    <row r="13061" spans="2:2" x14ac:dyDescent="0.3">
      <c r="B13061" s="34"/>
    </row>
    <row r="13062" spans="2:2" x14ac:dyDescent="0.3">
      <c r="B13062" s="34"/>
    </row>
    <row r="13063" spans="2:2" x14ac:dyDescent="0.3">
      <c r="B13063" s="34"/>
    </row>
    <row r="13064" spans="2:2" x14ac:dyDescent="0.3">
      <c r="B13064" s="34"/>
    </row>
    <row r="13065" spans="2:2" x14ac:dyDescent="0.3">
      <c r="B13065" s="34"/>
    </row>
    <row r="13066" spans="2:2" x14ac:dyDescent="0.3">
      <c r="B13066" s="34"/>
    </row>
    <row r="13067" spans="2:2" x14ac:dyDescent="0.3">
      <c r="B13067" s="34"/>
    </row>
    <row r="13068" spans="2:2" x14ac:dyDescent="0.3">
      <c r="B13068" s="34"/>
    </row>
    <row r="13069" spans="2:2" x14ac:dyDescent="0.3">
      <c r="B13069" s="34"/>
    </row>
    <row r="13070" spans="2:2" x14ac:dyDescent="0.3">
      <c r="B13070" s="34"/>
    </row>
    <row r="13071" spans="2:2" x14ac:dyDescent="0.3">
      <c r="B13071" s="34"/>
    </row>
    <row r="13072" spans="2:2" x14ac:dyDescent="0.3">
      <c r="B13072" s="34"/>
    </row>
    <row r="13073" spans="2:2" x14ac:dyDescent="0.3">
      <c r="B13073" s="34"/>
    </row>
    <row r="13074" spans="2:2" x14ac:dyDescent="0.3">
      <c r="B13074" s="34"/>
    </row>
    <row r="13075" spans="2:2" x14ac:dyDescent="0.3">
      <c r="B13075" s="34"/>
    </row>
    <row r="13076" spans="2:2" x14ac:dyDescent="0.3">
      <c r="B13076" s="34"/>
    </row>
    <row r="13077" spans="2:2" x14ac:dyDescent="0.3">
      <c r="B13077" s="34"/>
    </row>
    <row r="13078" spans="2:2" x14ac:dyDescent="0.3">
      <c r="B13078" s="34"/>
    </row>
    <row r="13079" spans="2:2" x14ac:dyDescent="0.3">
      <c r="B13079" s="34"/>
    </row>
    <row r="13080" spans="2:2" x14ac:dyDescent="0.3">
      <c r="B13080" s="34"/>
    </row>
    <row r="13081" spans="2:2" x14ac:dyDescent="0.3">
      <c r="B13081" s="34"/>
    </row>
    <row r="13082" spans="2:2" x14ac:dyDescent="0.3">
      <c r="B13082" s="34"/>
    </row>
    <row r="13083" spans="2:2" x14ac:dyDescent="0.3">
      <c r="B13083" s="34"/>
    </row>
    <row r="13084" spans="2:2" x14ac:dyDescent="0.3">
      <c r="B13084" s="34"/>
    </row>
    <row r="13085" spans="2:2" x14ac:dyDescent="0.3">
      <c r="B13085" s="34"/>
    </row>
    <row r="13086" spans="2:2" x14ac:dyDescent="0.3">
      <c r="B13086" s="34"/>
    </row>
    <row r="13087" spans="2:2" x14ac:dyDescent="0.3">
      <c r="B13087" s="34"/>
    </row>
    <row r="13088" spans="2:2" x14ac:dyDescent="0.3">
      <c r="B13088" s="34"/>
    </row>
    <row r="13089" spans="2:2" x14ac:dyDescent="0.3">
      <c r="B13089" s="34"/>
    </row>
    <row r="13090" spans="2:2" x14ac:dyDescent="0.3">
      <c r="B13090" s="34"/>
    </row>
    <row r="13091" spans="2:2" x14ac:dyDescent="0.3">
      <c r="B13091" s="34"/>
    </row>
    <row r="13092" spans="2:2" x14ac:dyDescent="0.3">
      <c r="B13092" s="34"/>
    </row>
    <row r="13093" spans="2:2" x14ac:dyDescent="0.3">
      <c r="B13093" s="34"/>
    </row>
    <row r="13094" spans="2:2" x14ac:dyDescent="0.3">
      <c r="B13094" s="34"/>
    </row>
    <row r="13095" spans="2:2" x14ac:dyDescent="0.3">
      <c r="B13095" s="34"/>
    </row>
    <row r="13096" spans="2:2" x14ac:dyDescent="0.3">
      <c r="B13096" s="34"/>
    </row>
    <row r="13097" spans="2:2" x14ac:dyDescent="0.3">
      <c r="B13097" s="34"/>
    </row>
    <row r="13098" spans="2:2" x14ac:dyDescent="0.3">
      <c r="B13098" s="34"/>
    </row>
    <row r="13099" spans="2:2" x14ac:dyDescent="0.3">
      <c r="B13099" s="34"/>
    </row>
    <row r="13100" spans="2:2" x14ac:dyDescent="0.3">
      <c r="B13100" s="34"/>
    </row>
    <row r="13101" spans="2:2" x14ac:dyDescent="0.3">
      <c r="B13101" s="34"/>
    </row>
    <row r="13102" spans="2:2" x14ac:dyDescent="0.3">
      <c r="B13102" s="34"/>
    </row>
    <row r="13103" spans="2:2" x14ac:dyDescent="0.3">
      <c r="B13103" s="34"/>
    </row>
    <row r="13104" spans="2:2" x14ac:dyDescent="0.3">
      <c r="B13104" s="34"/>
    </row>
    <row r="13105" spans="2:2" x14ac:dyDescent="0.3">
      <c r="B13105" s="34"/>
    </row>
    <row r="13106" spans="2:2" x14ac:dyDescent="0.3">
      <c r="B13106" s="34"/>
    </row>
    <row r="13107" spans="2:2" x14ac:dyDescent="0.3">
      <c r="B13107" s="34"/>
    </row>
    <row r="13108" spans="2:2" x14ac:dyDescent="0.3">
      <c r="B13108" s="34"/>
    </row>
    <row r="13109" spans="2:2" x14ac:dyDescent="0.3">
      <c r="B13109" s="34"/>
    </row>
    <row r="13110" spans="2:2" x14ac:dyDescent="0.3">
      <c r="B13110" s="34"/>
    </row>
    <row r="13111" spans="2:2" x14ac:dyDescent="0.3">
      <c r="B13111" s="34"/>
    </row>
    <row r="13112" spans="2:2" x14ac:dyDescent="0.3">
      <c r="B13112" s="34"/>
    </row>
    <row r="13113" spans="2:2" x14ac:dyDescent="0.3">
      <c r="B13113" s="34"/>
    </row>
    <row r="13114" spans="2:2" x14ac:dyDescent="0.3">
      <c r="B13114" s="34"/>
    </row>
    <row r="13115" spans="2:2" x14ac:dyDescent="0.3">
      <c r="B13115" s="34"/>
    </row>
    <row r="13116" spans="2:2" x14ac:dyDescent="0.3">
      <c r="B13116" s="34"/>
    </row>
    <row r="13117" spans="2:2" x14ac:dyDescent="0.3">
      <c r="B13117" s="34"/>
    </row>
    <row r="13118" spans="2:2" x14ac:dyDescent="0.3">
      <c r="B13118" s="34"/>
    </row>
    <row r="13119" spans="2:2" x14ac:dyDescent="0.3">
      <c r="B13119" s="34"/>
    </row>
    <row r="13120" spans="2:2" x14ac:dyDescent="0.3">
      <c r="B13120" s="34"/>
    </row>
    <row r="13121" spans="2:2" x14ac:dyDescent="0.3">
      <c r="B13121" s="34"/>
    </row>
    <row r="13122" spans="2:2" x14ac:dyDescent="0.3">
      <c r="B13122" s="34"/>
    </row>
    <row r="13123" spans="2:2" x14ac:dyDescent="0.3">
      <c r="B13123" s="34"/>
    </row>
    <row r="13124" spans="2:2" x14ac:dyDescent="0.3">
      <c r="B13124" s="34"/>
    </row>
    <row r="13125" spans="2:2" x14ac:dyDescent="0.3">
      <c r="B13125" s="34"/>
    </row>
    <row r="13126" spans="2:2" x14ac:dyDescent="0.3">
      <c r="B13126" s="34"/>
    </row>
    <row r="13127" spans="2:2" x14ac:dyDescent="0.3">
      <c r="B13127" s="34"/>
    </row>
    <row r="13128" spans="2:2" x14ac:dyDescent="0.3">
      <c r="B13128" s="34"/>
    </row>
    <row r="13129" spans="2:2" x14ac:dyDescent="0.3">
      <c r="B13129" s="34"/>
    </row>
    <row r="13130" spans="2:2" x14ac:dyDescent="0.3">
      <c r="B13130" s="34"/>
    </row>
    <row r="13131" spans="2:2" x14ac:dyDescent="0.3">
      <c r="B13131" s="34"/>
    </row>
    <row r="13132" spans="2:2" x14ac:dyDescent="0.3">
      <c r="B13132" s="34"/>
    </row>
    <row r="13133" spans="2:2" x14ac:dyDescent="0.3">
      <c r="B13133" s="34"/>
    </row>
    <row r="13134" spans="2:2" x14ac:dyDescent="0.3">
      <c r="B13134" s="34"/>
    </row>
    <row r="13135" spans="2:2" x14ac:dyDescent="0.3">
      <c r="B13135" s="34"/>
    </row>
    <row r="13136" spans="2:2" x14ac:dyDescent="0.3">
      <c r="B13136" s="34"/>
    </row>
    <row r="13137" spans="2:2" x14ac:dyDescent="0.3">
      <c r="B13137" s="34"/>
    </row>
    <row r="13138" spans="2:2" x14ac:dyDescent="0.3">
      <c r="B13138" s="34"/>
    </row>
    <row r="13139" spans="2:2" x14ac:dyDescent="0.3">
      <c r="B13139" s="34"/>
    </row>
    <row r="13140" spans="2:2" x14ac:dyDescent="0.3">
      <c r="B13140" s="34"/>
    </row>
    <row r="13141" spans="2:2" x14ac:dyDescent="0.3">
      <c r="B13141" s="34"/>
    </row>
    <row r="13142" spans="2:2" x14ac:dyDescent="0.3">
      <c r="B13142" s="34"/>
    </row>
    <row r="13143" spans="2:2" x14ac:dyDescent="0.3">
      <c r="B13143" s="34"/>
    </row>
    <row r="13144" spans="2:2" x14ac:dyDescent="0.3">
      <c r="B13144" s="34"/>
    </row>
    <row r="13145" spans="2:2" x14ac:dyDescent="0.3">
      <c r="B13145" s="34"/>
    </row>
    <row r="13146" spans="2:2" x14ac:dyDescent="0.3">
      <c r="B13146" s="34"/>
    </row>
    <row r="13147" spans="2:2" x14ac:dyDescent="0.3">
      <c r="B13147" s="34"/>
    </row>
    <row r="13148" spans="2:2" x14ac:dyDescent="0.3">
      <c r="B13148" s="34"/>
    </row>
    <row r="13149" spans="2:2" x14ac:dyDescent="0.3">
      <c r="B13149" s="34"/>
    </row>
    <row r="13150" spans="2:2" x14ac:dyDescent="0.3">
      <c r="B13150" s="34"/>
    </row>
    <row r="13151" spans="2:2" x14ac:dyDescent="0.3">
      <c r="B13151" s="34"/>
    </row>
    <row r="13152" spans="2:2" x14ac:dyDescent="0.3">
      <c r="B13152" s="34"/>
    </row>
    <row r="13153" spans="2:2" x14ac:dyDescent="0.3">
      <c r="B13153" s="34"/>
    </row>
    <row r="13154" spans="2:2" x14ac:dyDescent="0.3">
      <c r="B13154" s="34"/>
    </row>
    <row r="13155" spans="2:2" x14ac:dyDescent="0.3">
      <c r="B13155" s="34"/>
    </row>
    <row r="13156" spans="2:2" x14ac:dyDescent="0.3">
      <c r="B13156" s="34"/>
    </row>
    <row r="13157" spans="2:2" x14ac:dyDescent="0.3">
      <c r="B13157" s="34"/>
    </row>
    <row r="13158" spans="2:2" x14ac:dyDescent="0.3">
      <c r="B13158" s="34"/>
    </row>
    <row r="13159" spans="2:2" x14ac:dyDescent="0.3">
      <c r="B13159" s="34"/>
    </row>
    <row r="13160" spans="2:2" x14ac:dyDescent="0.3">
      <c r="B13160" s="34"/>
    </row>
    <row r="13161" spans="2:2" x14ac:dyDescent="0.3">
      <c r="B13161" s="34"/>
    </row>
    <row r="13162" spans="2:2" x14ac:dyDescent="0.3">
      <c r="B13162" s="34"/>
    </row>
    <row r="13163" spans="2:2" x14ac:dyDescent="0.3">
      <c r="B13163" s="34"/>
    </row>
    <row r="13164" spans="2:2" x14ac:dyDescent="0.3">
      <c r="B13164" s="34"/>
    </row>
    <row r="13165" spans="2:2" x14ac:dyDescent="0.3">
      <c r="B13165" s="34"/>
    </row>
    <row r="13166" spans="2:2" x14ac:dyDescent="0.3">
      <c r="B13166" s="34"/>
    </row>
    <row r="13167" spans="2:2" x14ac:dyDescent="0.3">
      <c r="B13167" s="34"/>
    </row>
    <row r="13168" spans="2:2" x14ac:dyDescent="0.3">
      <c r="B13168" s="34"/>
    </row>
    <row r="13169" spans="2:2" x14ac:dyDescent="0.3">
      <c r="B13169" s="34"/>
    </row>
    <row r="13170" spans="2:2" x14ac:dyDescent="0.3">
      <c r="B13170" s="34"/>
    </row>
    <row r="13171" spans="2:2" x14ac:dyDescent="0.3">
      <c r="B13171" s="34"/>
    </row>
    <row r="13172" spans="2:2" x14ac:dyDescent="0.3">
      <c r="B13172" s="34"/>
    </row>
    <row r="13173" spans="2:2" x14ac:dyDescent="0.3">
      <c r="B13173" s="34"/>
    </row>
    <row r="13174" spans="2:2" x14ac:dyDescent="0.3">
      <c r="B13174" s="34"/>
    </row>
    <row r="13175" spans="2:2" x14ac:dyDescent="0.3">
      <c r="B13175" s="34"/>
    </row>
    <row r="13176" spans="2:2" x14ac:dyDescent="0.3">
      <c r="B13176" s="34"/>
    </row>
    <row r="13177" spans="2:2" x14ac:dyDescent="0.3">
      <c r="B13177" s="34"/>
    </row>
    <row r="13178" spans="2:2" x14ac:dyDescent="0.3">
      <c r="B13178" s="34"/>
    </row>
    <row r="13179" spans="2:2" x14ac:dyDescent="0.3">
      <c r="B13179" s="34"/>
    </row>
    <row r="13180" spans="2:2" x14ac:dyDescent="0.3">
      <c r="B13180" s="34"/>
    </row>
    <row r="13181" spans="2:2" x14ac:dyDescent="0.3">
      <c r="B13181" s="34"/>
    </row>
    <row r="13182" spans="2:2" x14ac:dyDescent="0.3">
      <c r="B13182" s="34"/>
    </row>
    <row r="13183" spans="2:2" x14ac:dyDescent="0.3">
      <c r="B13183" s="34"/>
    </row>
    <row r="13184" spans="2:2" x14ac:dyDescent="0.3">
      <c r="B13184" s="34"/>
    </row>
    <row r="13185" spans="2:2" x14ac:dyDescent="0.3">
      <c r="B13185" s="34"/>
    </row>
    <row r="13186" spans="2:2" x14ac:dyDescent="0.3">
      <c r="B13186" s="34"/>
    </row>
    <row r="13187" spans="2:2" x14ac:dyDescent="0.3">
      <c r="B13187" s="34"/>
    </row>
    <row r="13188" spans="2:2" x14ac:dyDescent="0.3">
      <c r="B13188" s="34"/>
    </row>
    <row r="13189" spans="2:2" x14ac:dyDescent="0.3">
      <c r="B13189" s="34"/>
    </row>
    <row r="13190" spans="2:2" x14ac:dyDescent="0.3">
      <c r="B13190" s="34"/>
    </row>
    <row r="13191" spans="2:2" x14ac:dyDescent="0.3">
      <c r="B13191" s="34"/>
    </row>
    <row r="13192" spans="2:2" x14ac:dyDescent="0.3">
      <c r="B13192" s="34"/>
    </row>
    <row r="13193" spans="2:2" x14ac:dyDescent="0.3">
      <c r="B13193" s="34"/>
    </row>
    <row r="13194" spans="2:2" x14ac:dyDescent="0.3">
      <c r="B13194" s="34"/>
    </row>
    <row r="13195" spans="2:2" x14ac:dyDescent="0.3">
      <c r="B13195" s="34"/>
    </row>
    <row r="13196" spans="2:2" x14ac:dyDescent="0.3">
      <c r="B13196" s="34"/>
    </row>
    <row r="13197" spans="2:2" x14ac:dyDescent="0.3">
      <c r="B13197" s="34"/>
    </row>
    <row r="13198" spans="2:2" x14ac:dyDescent="0.3">
      <c r="B13198" s="34"/>
    </row>
    <row r="13199" spans="2:2" x14ac:dyDescent="0.3">
      <c r="B13199" s="34"/>
    </row>
    <row r="13200" spans="2:2" x14ac:dyDescent="0.3">
      <c r="B13200" s="34"/>
    </row>
    <row r="13201" spans="2:2" x14ac:dyDescent="0.3">
      <c r="B13201" s="34"/>
    </row>
    <row r="13202" spans="2:2" x14ac:dyDescent="0.3">
      <c r="B13202" s="34"/>
    </row>
    <row r="13203" spans="2:2" x14ac:dyDescent="0.3">
      <c r="B13203" s="34"/>
    </row>
    <row r="13204" spans="2:2" x14ac:dyDescent="0.3">
      <c r="B13204" s="34"/>
    </row>
    <row r="13205" spans="2:2" x14ac:dyDescent="0.3">
      <c r="B13205" s="34"/>
    </row>
    <row r="13206" spans="2:2" x14ac:dyDescent="0.3">
      <c r="B13206" s="34"/>
    </row>
    <row r="13207" spans="2:2" x14ac:dyDescent="0.3">
      <c r="B13207" s="34"/>
    </row>
    <row r="13208" spans="2:2" x14ac:dyDescent="0.3">
      <c r="B13208" s="34"/>
    </row>
    <row r="13209" spans="2:2" x14ac:dyDescent="0.3">
      <c r="B13209" s="34"/>
    </row>
    <row r="13210" spans="2:2" x14ac:dyDescent="0.3">
      <c r="B13210" s="34"/>
    </row>
    <row r="13211" spans="2:2" x14ac:dyDescent="0.3">
      <c r="B13211" s="34"/>
    </row>
    <row r="13212" spans="2:2" x14ac:dyDescent="0.3">
      <c r="B13212" s="34"/>
    </row>
    <row r="13213" spans="2:2" x14ac:dyDescent="0.3">
      <c r="B13213" s="34"/>
    </row>
    <row r="13214" spans="2:2" x14ac:dyDescent="0.3">
      <c r="B13214" s="34"/>
    </row>
    <row r="13215" spans="2:2" x14ac:dyDescent="0.3">
      <c r="B13215" s="34"/>
    </row>
    <row r="13216" spans="2:2" x14ac:dyDescent="0.3">
      <c r="B13216" s="34"/>
    </row>
    <row r="13217" spans="2:2" x14ac:dyDescent="0.3">
      <c r="B13217" s="34"/>
    </row>
    <row r="13218" spans="2:2" x14ac:dyDescent="0.3">
      <c r="B13218" s="34"/>
    </row>
    <row r="13219" spans="2:2" x14ac:dyDescent="0.3">
      <c r="B13219" s="34"/>
    </row>
    <row r="13220" spans="2:2" x14ac:dyDescent="0.3">
      <c r="B13220" s="34"/>
    </row>
    <row r="13221" spans="2:2" x14ac:dyDescent="0.3">
      <c r="B13221" s="34"/>
    </row>
    <row r="13222" spans="2:2" x14ac:dyDescent="0.3">
      <c r="B13222" s="34"/>
    </row>
    <row r="13223" spans="2:2" x14ac:dyDescent="0.3">
      <c r="B13223" s="34"/>
    </row>
    <row r="13224" spans="2:2" x14ac:dyDescent="0.3">
      <c r="B13224" s="34"/>
    </row>
    <row r="13225" spans="2:2" x14ac:dyDescent="0.3">
      <c r="B13225" s="34"/>
    </row>
    <row r="13226" spans="2:2" x14ac:dyDescent="0.3">
      <c r="B13226" s="34"/>
    </row>
    <row r="13227" spans="2:2" x14ac:dyDescent="0.3">
      <c r="B13227" s="34"/>
    </row>
    <row r="13228" spans="2:2" x14ac:dyDescent="0.3">
      <c r="B13228" s="34"/>
    </row>
    <row r="13229" spans="2:2" x14ac:dyDescent="0.3">
      <c r="B13229" s="34"/>
    </row>
    <row r="13230" spans="2:2" x14ac:dyDescent="0.3">
      <c r="B13230" s="34"/>
    </row>
    <row r="13231" spans="2:2" x14ac:dyDescent="0.3">
      <c r="B13231" s="34"/>
    </row>
    <row r="13232" spans="2:2" x14ac:dyDescent="0.3">
      <c r="B13232" s="34"/>
    </row>
    <row r="13233" spans="2:2" x14ac:dyDescent="0.3">
      <c r="B13233" s="34"/>
    </row>
    <row r="13234" spans="2:2" x14ac:dyDescent="0.3">
      <c r="B13234" s="34"/>
    </row>
    <row r="13235" spans="2:2" x14ac:dyDescent="0.3">
      <c r="B13235" s="34"/>
    </row>
    <row r="13236" spans="2:2" x14ac:dyDescent="0.3">
      <c r="B13236" s="34"/>
    </row>
    <row r="13237" spans="2:2" x14ac:dyDescent="0.3">
      <c r="B13237" s="34"/>
    </row>
    <row r="13238" spans="2:2" x14ac:dyDescent="0.3">
      <c r="B13238" s="34"/>
    </row>
    <row r="13239" spans="2:2" x14ac:dyDescent="0.3">
      <c r="B13239" s="34"/>
    </row>
    <row r="13240" spans="2:2" x14ac:dyDescent="0.3">
      <c r="B13240" s="34"/>
    </row>
    <row r="13241" spans="2:2" x14ac:dyDescent="0.3">
      <c r="B13241" s="34"/>
    </row>
    <row r="13242" spans="2:2" x14ac:dyDescent="0.3">
      <c r="B13242" s="34"/>
    </row>
    <row r="13243" spans="2:2" x14ac:dyDescent="0.3">
      <c r="B13243" s="34"/>
    </row>
    <row r="13244" spans="2:2" x14ac:dyDescent="0.3">
      <c r="B13244" s="34"/>
    </row>
    <row r="13245" spans="2:2" x14ac:dyDescent="0.3">
      <c r="B13245" s="34"/>
    </row>
    <row r="13246" spans="2:2" x14ac:dyDescent="0.3">
      <c r="B13246" s="34"/>
    </row>
    <row r="13247" spans="2:2" x14ac:dyDescent="0.3">
      <c r="B13247" s="34"/>
    </row>
    <row r="13248" spans="2:2" x14ac:dyDescent="0.3">
      <c r="B13248" s="34"/>
    </row>
    <row r="13249" spans="2:2" x14ac:dyDescent="0.3">
      <c r="B13249" s="34"/>
    </row>
    <row r="13250" spans="2:2" x14ac:dyDescent="0.3">
      <c r="B13250" s="34"/>
    </row>
    <row r="13251" spans="2:2" x14ac:dyDescent="0.3">
      <c r="B13251" s="34"/>
    </row>
    <row r="13252" spans="2:2" x14ac:dyDescent="0.3">
      <c r="B13252" s="34"/>
    </row>
    <row r="13253" spans="2:2" x14ac:dyDescent="0.3">
      <c r="B13253" s="34"/>
    </row>
    <row r="13254" spans="2:2" x14ac:dyDescent="0.3">
      <c r="B13254" s="34"/>
    </row>
    <row r="13255" spans="2:2" x14ac:dyDescent="0.3">
      <c r="B13255" s="34"/>
    </row>
    <row r="13256" spans="2:2" x14ac:dyDescent="0.3">
      <c r="B13256" s="34"/>
    </row>
    <row r="13257" spans="2:2" x14ac:dyDescent="0.3">
      <c r="B13257" s="34"/>
    </row>
    <row r="13258" spans="2:2" x14ac:dyDescent="0.3">
      <c r="B13258" s="34"/>
    </row>
    <row r="13259" spans="2:2" x14ac:dyDescent="0.3">
      <c r="B13259" s="34"/>
    </row>
    <row r="13260" spans="2:2" x14ac:dyDescent="0.3">
      <c r="B13260" s="34"/>
    </row>
    <row r="13261" spans="2:2" x14ac:dyDescent="0.3">
      <c r="B13261" s="34"/>
    </row>
    <row r="13262" spans="2:2" x14ac:dyDescent="0.3">
      <c r="B13262" s="34"/>
    </row>
    <row r="13263" spans="2:2" x14ac:dyDescent="0.3">
      <c r="B13263" s="34"/>
    </row>
    <row r="13264" spans="2:2" x14ac:dyDescent="0.3">
      <c r="B13264" s="34"/>
    </row>
    <row r="13265" spans="2:2" x14ac:dyDescent="0.3">
      <c r="B13265" s="34"/>
    </row>
    <row r="13266" spans="2:2" x14ac:dyDescent="0.3">
      <c r="B13266" s="34"/>
    </row>
    <row r="13267" spans="2:2" x14ac:dyDescent="0.3">
      <c r="B13267" s="34"/>
    </row>
    <row r="13268" spans="2:2" x14ac:dyDescent="0.3">
      <c r="B13268" s="34"/>
    </row>
    <row r="13269" spans="2:2" x14ac:dyDescent="0.3">
      <c r="B13269" s="34"/>
    </row>
    <row r="13270" spans="2:2" x14ac:dyDescent="0.3">
      <c r="B13270" s="34"/>
    </row>
    <row r="13271" spans="2:2" x14ac:dyDescent="0.3">
      <c r="B13271" s="34"/>
    </row>
    <row r="13272" spans="2:2" x14ac:dyDescent="0.3">
      <c r="B13272" s="34"/>
    </row>
    <row r="13273" spans="2:2" x14ac:dyDescent="0.3">
      <c r="B13273" s="34"/>
    </row>
    <row r="13274" spans="2:2" x14ac:dyDescent="0.3">
      <c r="B13274" s="34"/>
    </row>
    <row r="13275" spans="2:2" x14ac:dyDescent="0.3">
      <c r="B13275" s="34"/>
    </row>
    <row r="13276" spans="2:2" x14ac:dyDescent="0.3">
      <c r="B13276" s="34"/>
    </row>
    <row r="13277" spans="2:2" x14ac:dyDescent="0.3">
      <c r="B13277" s="34"/>
    </row>
    <row r="13278" spans="2:2" x14ac:dyDescent="0.3">
      <c r="B13278" s="34"/>
    </row>
    <row r="13279" spans="2:2" x14ac:dyDescent="0.3">
      <c r="B13279" s="34"/>
    </row>
    <row r="13280" spans="2:2" x14ac:dyDescent="0.3">
      <c r="B13280" s="34"/>
    </row>
    <row r="13281" spans="2:2" x14ac:dyDescent="0.3">
      <c r="B13281" s="34"/>
    </row>
    <row r="13282" spans="2:2" x14ac:dyDescent="0.3">
      <c r="B13282" s="34"/>
    </row>
    <row r="13283" spans="2:2" x14ac:dyDescent="0.3">
      <c r="B13283" s="34"/>
    </row>
    <row r="13284" spans="2:2" x14ac:dyDescent="0.3">
      <c r="B13284" s="34"/>
    </row>
    <row r="13285" spans="2:2" x14ac:dyDescent="0.3">
      <c r="B13285" s="34"/>
    </row>
    <row r="13286" spans="2:2" x14ac:dyDescent="0.3">
      <c r="B13286" s="34"/>
    </row>
    <row r="13287" spans="2:2" x14ac:dyDescent="0.3">
      <c r="B13287" s="34"/>
    </row>
    <row r="13288" spans="2:2" x14ac:dyDescent="0.3">
      <c r="B13288" s="34"/>
    </row>
    <row r="13289" spans="2:2" x14ac:dyDescent="0.3">
      <c r="B13289" s="34"/>
    </row>
    <row r="13290" spans="2:2" x14ac:dyDescent="0.3">
      <c r="B13290" s="34"/>
    </row>
    <row r="13291" spans="2:2" x14ac:dyDescent="0.3">
      <c r="B13291" s="34"/>
    </row>
    <row r="13292" spans="2:2" x14ac:dyDescent="0.3">
      <c r="B13292" s="34"/>
    </row>
    <row r="13293" spans="2:2" x14ac:dyDescent="0.3">
      <c r="B13293" s="34"/>
    </row>
    <row r="13294" spans="2:2" x14ac:dyDescent="0.3">
      <c r="B13294" s="34"/>
    </row>
    <row r="13295" spans="2:2" x14ac:dyDescent="0.3">
      <c r="B13295" s="34"/>
    </row>
    <row r="13296" spans="2:2" x14ac:dyDescent="0.3">
      <c r="B13296" s="34"/>
    </row>
    <row r="13297" spans="2:2" x14ac:dyDescent="0.3">
      <c r="B13297" s="34"/>
    </row>
    <row r="13298" spans="2:2" x14ac:dyDescent="0.3">
      <c r="B13298" s="34"/>
    </row>
    <row r="13299" spans="2:2" x14ac:dyDescent="0.3">
      <c r="B13299" s="34"/>
    </row>
    <row r="13300" spans="2:2" x14ac:dyDescent="0.3">
      <c r="B13300" s="34"/>
    </row>
    <row r="13301" spans="2:2" x14ac:dyDescent="0.3">
      <c r="B13301" s="34"/>
    </row>
    <row r="13302" spans="2:2" x14ac:dyDescent="0.3">
      <c r="B13302" s="34"/>
    </row>
    <row r="13303" spans="2:2" x14ac:dyDescent="0.3">
      <c r="B13303" s="34"/>
    </row>
    <row r="13304" spans="2:2" x14ac:dyDescent="0.3">
      <c r="B13304" s="34"/>
    </row>
    <row r="13305" spans="2:2" x14ac:dyDescent="0.3">
      <c r="B13305" s="34"/>
    </row>
    <row r="13306" spans="2:2" x14ac:dyDescent="0.3">
      <c r="B13306" s="34"/>
    </row>
    <row r="13307" spans="2:2" x14ac:dyDescent="0.3">
      <c r="B13307" s="34"/>
    </row>
    <row r="13308" spans="2:2" x14ac:dyDescent="0.3">
      <c r="B13308" s="34"/>
    </row>
    <row r="13309" spans="2:2" x14ac:dyDescent="0.3">
      <c r="B13309" s="34"/>
    </row>
    <row r="13310" spans="2:2" x14ac:dyDescent="0.3">
      <c r="B13310" s="34"/>
    </row>
    <row r="13311" spans="2:2" x14ac:dyDescent="0.3">
      <c r="B13311" s="34"/>
    </row>
    <row r="13312" spans="2:2" x14ac:dyDescent="0.3">
      <c r="B13312" s="34"/>
    </row>
    <row r="13313" spans="2:2" x14ac:dyDescent="0.3">
      <c r="B13313" s="34"/>
    </row>
    <row r="13314" spans="2:2" x14ac:dyDescent="0.3">
      <c r="B13314" s="34"/>
    </row>
    <row r="13315" spans="2:2" x14ac:dyDescent="0.3">
      <c r="B13315" s="34"/>
    </row>
    <row r="13316" spans="2:2" x14ac:dyDescent="0.3">
      <c r="B13316" s="34"/>
    </row>
    <row r="13317" spans="2:2" x14ac:dyDescent="0.3">
      <c r="B13317" s="34"/>
    </row>
    <row r="13318" spans="2:2" x14ac:dyDescent="0.3">
      <c r="B13318" s="34"/>
    </row>
    <row r="13319" spans="2:2" x14ac:dyDescent="0.3">
      <c r="B13319" s="34"/>
    </row>
    <row r="13320" spans="2:2" x14ac:dyDescent="0.3">
      <c r="B13320" s="34"/>
    </row>
    <row r="13321" spans="2:2" x14ac:dyDescent="0.3">
      <c r="B13321" s="34"/>
    </row>
    <row r="13322" spans="2:2" x14ac:dyDescent="0.3">
      <c r="B13322" s="34"/>
    </row>
    <row r="13323" spans="2:2" x14ac:dyDescent="0.3">
      <c r="B13323" s="34"/>
    </row>
    <row r="13324" spans="2:2" x14ac:dyDescent="0.3">
      <c r="B13324" s="34"/>
    </row>
    <row r="13325" spans="2:2" x14ac:dyDescent="0.3">
      <c r="B13325" s="34"/>
    </row>
    <row r="13326" spans="2:2" x14ac:dyDescent="0.3">
      <c r="B13326" s="34"/>
    </row>
    <row r="13327" spans="2:2" x14ac:dyDescent="0.3">
      <c r="B13327" s="34"/>
    </row>
    <row r="13328" spans="2:2" x14ac:dyDescent="0.3">
      <c r="B13328" s="34"/>
    </row>
    <row r="13329" spans="2:2" x14ac:dyDescent="0.3">
      <c r="B13329" s="34"/>
    </row>
    <row r="13330" spans="2:2" x14ac:dyDescent="0.3">
      <c r="B13330" s="34"/>
    </row>
    <row r="13331" spans="2:2" x14ac:dyDescent="0.3">
      <c r="B13331" s="34"/>
    </row>
    <row r="13332" spans="2:2" x14ac:dyDescent="0.3">
      <c r="B13332" s="34"/>
    </row>
    <row r="13333" spans="2:2" x14ac:dyDescent="0.3">
      <c r="B13333" s="34"/>
    </row>
    <row r="13334" spans="2:2" x14ac:dyDescent="0.3">
      <c r="B13334" s="34"/>
    </row>
    <row r="13335" spans="2:2" x14ac:dyDescent="0.3">
      <c r="B13335" s="34"/>
    </row>
    <row r="13336" spans="2:2" x14ac:dyDescent="0.3">
      <c r="B13336" s="34"/>
    </row>
    <row r="13337" spans="2:2" x14ac:dyDescent="0.3">
      <c r="B13337" s="34"/>
    </row>
    <row r="13338" spans="2:2" x14ac:dyDescent="0.3">
      <c r="B13338" s="34"/>
    </row>
    <row r="13339" spans="2:2" x14ac:dyDescent="0.3">
      <c r="B13339" s="34"/>
    </row>
    <row r="13340" spans="2:2" x14ac:dyDescent="0.3">
      <c r="B13340" s="34"/>
    </row>
    <row r="13341" spans="2:2" x14ac:dyDescent="0.3">
      <c r="B13341" s="34"/>
    </row>
    <row r="13342" spans="2:2" x14ac:dyDescent="0.3">
      <c r="B13342" s="34"/>
    </row>
    <row r="13343" spans="2:2" x14ac:dyDescent="0.3">
      <c r="B13343" s="34"/>
    </row>
    <row r="13344" spans="2:2" x14ac:dyDescent="0.3">
      <c r="B13344" s="34"/>
    </row>
    <row r="13345" spans="2:2" x14ac:dyDescent="0.3">
      <c r="B13345" s="34"/>
    </row>
    <row r="13346" spans="2:2" x14ac:dyDescent="0.3">
      <c r="B13346" s="34"/>
    </row>
    <row r="13347" spans="2:2" x14ac:dyDescent="0.3">
      <c r="B13347" s="34"/>
    </row>
    <row r="13348" spans="2:2" x14ac:dyDescent="0.3">
      <c r="B13348" s="34"/>
    </row>
    <row r="13349" spans="2:2" x14ac:dyDescent="0.3">
      <c r="B13349" s="34"/>
    </row>
    <row r="13350" spans="2:2" x14ac:dyDescent="0.3">
      <c r="B13350" s="34"/>
    </row>
    <row r="13351" spans="2:2" x14ac:dyDescent="0.3">
      <c r="B13351" s="34"/>
    </row>
    <row r="13352" spans="2:2" x14ac:dyDescent="0.3">
      <c r="B13352" s="34"/>
    </row>
    <row r="13353" spans="2:2" x14ac:dyDescent="0.3">
      <c r="B13353" s="34"/>
    </row>
    <row r="13354" spans="2:2" x14ac:dyDescent="0.3">
      <c r="B13354" s="34"/>
    </row>
    <row r="13355" spans="2:2" x14ac:dyDescent="0.3">
      <c r="B13355" s="34"/>
    </row>
    <row r="13356" spans="2:2" x14ac:dyDescent="0.3">
      <c r="B13356" s="34"/>
    </row>
    <row r="13357" spans="2:2" x14ac:dyDescent="0.3">
      <c r="B13357" s="34"/>
    </row>
    <row r="13358" spans="2:2" x14ac:dyDescent="0.3">
      <c r="B13358" s="34"/>
    </row>
    <row r="13359" spans="2:2" x14ac:dyDescent="0.3">
      <c r="B13359" s="34"/>
    </row>
    <row r="13360" spans="2:2" x14ac:dyDescent="0.3">
      <c r="B13360" s="34"/>
    </row>
    <row r="13361" spans="2:2" x14ac:dyDescent="0.3">
      <c r="B13361" s="34"/>
    </row>
    <row r="13362" spans="2:2" x14ac:dyDescent="0.3">
      <c r="B13362" s="34"/>
    </row>
    <row r="13363" spans="2:2" x14ac:dyDescent="0.3">
      <c r="B13363" s="34"/>
    </row>
    <row r="13364" spans="2:2" x14ac:dyDescent="0.3">
      <c r="B13364" s="34"/>
    </row>
    <row r="13365" spans="2:2" x14ac:dyDescent="0.3">
      <c r="B13365" s="34"/>
    </row>
    <row r="13366" spans="2:2" x14ac:dyDescent="0.3">
      <c r="B13366" s="34"/>
    </row>
    <row r="13367" spans="2:2" x14ac:dyDescent="0.3">
      <c r="B13367" s="34"/>
    </row>
    <row r="13368" spans="2:2" x14ac:dyDescent="0.3">
      <c r="B13368" s="34"/>
    </row>
    <row r="13369" spans="2:2" x14ac:dyDescent="0.3">
      <c r="B13369" s="34"/>
    </row>
    <row r="13370" spans="2:2" x14ac:dyDescent="0.3">
      <c r="B13370" s="34"/>
    </row>
    <row r="13371" spans="2:2" x14ac:dyDescent="0.3">
      <c r="B13371" s="34"/>
    </row>
    <row r="13372" spans="2:2" x14ac:dyDescent="0.3">
      <c r="B13372" s="34"/>
    </row>
    <row r="13373" spans="2:2" x14ac:dyDescent="0.3">
      <c r="B13373" s="34"/>
    </row>
    <row r="13374" spans="2:2" x14ac:dyDescent="0.3">
      <c r="B13374" s="34"/>
    </row>
    <row r="13375" spans="2:2" x14ac:dyDescent="0.3">
      <c r="B13375" s="34"/>
    </row>
    <row r="13376" spans="2:2" x14ac:dyDescent="0.3">
      <c r="B13376" s="34"/>
    </row>
    <row r="13377" spans="2:2" x14ac:dyDescent="0.3">
      <c r="B13377" s="34"/>
    </row>
    <row r="13378" spans="2:2" x14ac:dyDescent="0.3">
      <c r="B13378" s="34"/>
    </row>
    <row r="13379" spans="2:2" x14ac:dyDescent="0.3">
      <c r="B13379" s="34"/>
    </row>
    <row r="13380" spans="2:2" x14ac:dyDescent="0.3">
      <c r="B13380" s="34"/>
    </row>
    <row r="13381" spans="2:2" x14ac:dyDescent="0.3">
      <c r="B13381" s="34"/>
    </row>
    <row r="13382" spans="2:2" x14ac:dyDescent="0.3">
      <c r="B13382" s="34"/>
    </row>
    <row r="13383" spans="2:2" x14ac:dyDescent="0.3">
      <c r="B13383" s="34"/>
    </row>
    <row r="13384" spans="2:2" x14ac:dyDescent="0.3">
      <c r="B13384" s="34"/>
    </row>
    <row r="13385" spans="2:2" x14ac:dyDescent="0.3">
      <c r="B13385" s="34"/>
    </row>
    <row r="13386" spans="2:2" x14ac:dyDescent="0.3">
      <c r="B13386" s="34"/>
    </row>
    <row r="13387" spans="2:2" x14ac:dyDescent="0.3">
      <c r="B13387" s="34"/>
    </row>
    <row r="13388" spans="2:2" x14ac:dyDescent="0.3">
      <c r="B13388" s="34"/>
    </row>
    <row r="13389" spans="2:2" x14ac:dyDescent="0.3">
      <c r="B13389" s="34"/>
    </row>
    <row r="13390" spans="2:2" x14ac:dyDescent="0.3">
      <c r="B13390" s="34"/>
    </row>
    <row r="13391" spans="2:2" x14ac:dyDescent="0.3">
      <c r="B13391" s="34"/>
    </row>
    <row r="13392" spans="2:2" x14ac:dyDescent="0.3">
      <c r="B13392" s="34"/>
    </row>
    <row r="13393" spans="2:2" x14ac:dyDescent="0.3">
      <c r="B13393" s="34"/>
    </row>
    <row r="13394" spans="2:2" x14ac:dyDescent="0.3">
      <c r="B13394" s="34"/>
    </row>
    <row r="13395" spans="2:2" x14ac:dyDescent="0.3">
      <c r="B13395" s="34"/>
    </row>
    <row r="13396" spans="2:2" x14ac:dyDescent="0.3">
      <c r="B13396" s="34"/>
    </row>
    <row r="13397" spans="2:2" x14ac:dyDescent="0.3">
      <c r="B13397" s="34"/>
    </row>
    <row r="13398" spans="2:2" x14ac:dyDescent="0.3">
      <c r="B13398" s="34"/>
    </row>
    <row r="13399" spans="2:2" x14ac:dyDescent="0.3">
      <c r="B13399" s="34"/>
    </row>
    <row r="13400" spans="2:2" x14ac:dyDescent="0.3">
      <c r="B13400" s="34"/>
    </row>
    <row r="13401" spans="2:2" x14ac:dyDescent="0.3">
      <c r="B13401" s="34"/>
    </row>
    <row r="13402" spans="2:2" x14ac:dyDescent="0.3">
      <c r="B13402" s="34"/>
    </row>
    <row r="13403" spans="2:2" x14ac:dyDescent="0.3">
      <c r="B13403" s="34"/>
    </row>
    <row r="13404" spans="2:2" x14ac:dyDescent="0.3">
      <c r="B13404" s="34"/>
    </row>
    <row r="13405" spans="2:2" x14ac:dyDescent="0.3">
      <c r="B13405" s="34"/>
    </row>
    <row r="13406" spans="2:2" x14ac:dyDescent="0.3">
      <c r="B13406" s="34"/>
    </row>
    <row r="13407" spans="2:2" x14ac:dyDescent="0.3">
      <c r="B13407" s="34"/>
    </row>
    <row r="13408" spans="2:2" x14ac:dyDescent="0.3">
      <c r="B13408" s="34"/>
    </row>
    <row r="13409" spans="2:2" x14ac:dyDescent="0.3">
      <c r="B13409" s="34"/>
    </row>
    <row r="13410" spans="2:2" x14ac:dyDescent="0.3">
      <c r="B13410" s="34"/>
    </row>
    <row r="13411" spans="2:2" x14ac:dyDescent="0.3">
      <c r="B13411" s="34"/>
    </row>
    <row r="13412" spans="2:2" x14ac:dyDescent="0.3">
      <c r="B13412" s="34"/>
    </row>
    <row r="13413" spans="2:2" x14ac:dyDescent="0.3">
      <c r="B13413" s="34"/>
    </row>
    <row r="13414" spans="2:2" x14ac:dyDescent="0.3">
      <c r="B13414" s="34"/>
    </row>
    <row r="13415" spans="2:2" x14ac:dyDescent="0.3">
      <c r="B13415" s="34"/>
    </row>
    <row r="13416" spans="2:2" x14ac:dyDescent="0.3">
      <c r="B13416" s="34"/>
    </row>
    <row r="13417" spans="2:2" x14ac:dyDescent="0.3">
      <c r="B13417" s="34"/>
    </row>
    <row r="13418" spans="2:2" x14ac:dyDescent="0.3">
      <c r="B13418" s="34"/>
    </row>
    <row r="13419" spans="2:2" x14ac:dyDescent="0.3">
      <c r="B13419" s="34"/>
    </row>
    <row r="13420" spans="2:2" x14ac:dyDescent="0.3">
      <c r="B13420" s="34"/>
    </row>
    <row r="13421" spans="2:2" x14ac:dyDescent="0.3">
      <c r="B13421" s="34"/>
    </row>
    <row r="13422" spans="2:2" x14ac:dyDescent="0.3">
      <c r="B13422" s="34"/>
    </row>
    <row r="13423" spans="2:2" x14ac:dyDescent="0.3">
      <c r="B13423" s="34"/>
    </row>
    <row r="13424" spans="2:2" x14ac:dyDescent="0.3">
      <c r="B13424" s="34"/>
    </row>
    <row r="13425" spans="2:2" x14ac:dyDescent="0.3">
      <c r="B13425" s="34"/>
    </row>
    <row r="13426" spans="2:2" x14ac:dyDescent="0.3">
      <c r="B13426" s="34"/>
    </row>
    <row r="13427" spans="2:2" x14ac:dyDescent="0.3">
      <c r="B13427" s="34"/>
    </row>
    <row r="13428" spans="2:2" x14ac:dyDescent="0.3">
      <c r="B13428" s="34"/>
    </row>
    <row r="13429" spans="2:2" x14ac:dyDescent="0.3">
      <c r="B13429" s="34"/>
    </row>
    <row r="13430" spans="2:2" x14ac:dyDescent="0.3">
      <c r="B13430" s="34"/>
    </row>
    <row r="13431" spans="2:2" x14ac:dyDescent="0.3">
      <c r="B13431" s="34"/>
    </row>
    <row r="13432" spans="2:2" x14ac:dyDescent="0.3">
      <c r="B13432" s="34"/>
    </row>
    <row r="13433" spans="2:2" x14ac:dyDescent="0.3">
      <c r="B13433" s="34"/>
    </row>
    <row r="13434" spans="2:2" x14ac:dyDescent="0.3">
      <c r="B13434" s="34"/>
    </row>
    <row r="13435" spans="2:2" x14ac:dyDescent="0.3">
      <c r="B13435" s="34"/>
    </row>
    <row r="13436" spans="2:2" x14ac:dyDescent="0.3">
      <c r="B13436" s="34"/>
    </row>
    <row r="13437" spans="2:2" x14ac:dyDescent="0.3">
      <c r="B13437" s="34"/>
    </row>
    <row r="13438" spans="2:2" x14ac:dyDescent="0.3">
      <c r="B13438" s="34"/>
    </row>
    <row r="13439" spans="2:2" x14ac:dyDescent="0.3">
      <c r="B13439" s="34"/>
    </row>
    <row r="13440" spans="2:2" x14ac:dyDescent="0.3">
      <c r="B13440" s="34"/>
    </row>
    <row r="13441" spans="2:2" x14ac:dyDescent="0.3">
      <c r="B13441" s="34"/>
    </row>
    <row r="13442" spans="2:2" x14ac:dyDescent="0.3">
      <c r="B13442" s="34"/>
    </row>
    <row r="13443" spans="2:2" x14ac:dyDescent="0.3">
      <c r="B13443" s="34"/>
    </row>
    <row r="13444" spans="2:2" x14ac:dyDescent="0.3">
      <c r="B13444" s="34"/>
    </row>
    <row r="13445" spans="2:2" x14ac:dyDescent="0.3">
      <c r="B13445" s="34"/>
    </row>
    <row r="13446" spans="2:2" x14ac:dyDescent="0.3">
      <c r="B13446" s="34"/>
    </row>
    <row r="13447" spans="2:2" x14ac:dyDescent="0.3">
      <c r="B13447" s="34"/>
    </row>
    <row r="13448" spans="2:2" x14ac:dyDescent="0.3">
      <c r="B13448" s="34"/>
    </row>
    <row r="13449" spans="2:2" x14ac:dyDescent="0.3">
      <c r="B13449" s="34"/>
    </row>
    <row r="13450" spans="2:2" x14ac:dyDescent="0.3">
      <c r="B13450" s="34"/>
    </row>
    <row r="13451" spans="2:2" x14ac:dyDescent="0.3">
      <c r="B13451" s="34"/>
    </row>
    <row r="13452" spans="2:2" x14ac:dyDescent="0.3">
      <c r="B13452" s="34"/>
    </row>
    <row r="13453" spans="2:2" x14ac:dyDescent="0.3">
      <c r="B13453" s="34"/>
    </row>
    <row r="13454" spans="2:2" x14ac:dyDescent="0.3">
      <c r="B13454" s="34"/>
    </row>
    <row r="13455" spans="2:2" x14ac:dyDescent="0.3">
      <c r="B13455" s="34"/>
    </row>
    <row r="13456" spans="2:2" x14ac:dyDescent="0.3">
      <c r="B13456" s="34"/>
    </row>
    <row r="13457" spans="2:2" x14ac:dyDescent="0.3">
      <c r="B13457" s="34"/>
    </row>
    <row r="13458" spans="2:2" x14ac:dyDescent="0.3">
      <c r="B13458" s="34"/>
    </row>
    <row r="13459" spans="2:2" x14ac:dyDescent="0.3">
      <c r="B13459" s="34"/>
    </row>
    <row r="13460" spans="2:2" x14ac:dyDescent="0.3">
      <c r="B13460" s="34"/>
    </row>
    <row r="13461" spans="2:2" x14ac:dyDescent="0.3">
      <c r="B13461" s="34"/>
    </row>
    <row r="13462" spans="2:2" x14ac:dyDescent="0.3">
      <c r="B13462" s="34"/>
    </row>
    <row r="13463" spans="2:2" x14ac:dyDescent="0.3">
      <c r="B13463" s="34"/>
    </row>
    <row r="13464" spans="2:2" x14ac:dyDescent="0.3">
      <c r="B13464" s="34"/>
    </row>
    <row r="13465" spans="2:2" x14ac:dyDescent="0.3">
      <c r="B13465" s="34"/>
    </row>
    <row r="13466" spans="2:2" x14ac:dyDescent="0.3">
      <c r="B13466" s="34"/>
    </row>
    <row r="13467" spans="2:2" x14ac:dyDescent="0.3">
      <c r="B13467" s="34"/>
    </row>
    <row r="13468" spans="2:2" x14ac:dyDescent="0.3">
      <c r="B13468" s="34"/>
    </row>
    <row r="13469" spans="2:2" x14ac:dyDescent="0.3">
      <c r="B13469" s="34"/>
    </row>
    <row r="13470" spans="2:2" x14ac:dyDescent="0.3">
      <c r="B13470" s="34"/>
    </row>
    <row r="13471" spans="2:2" x14ac:dyDescent="0.3">
      <c r="B13471" s="34"/>
    </row>
    <row r="13472" spans="2:2" x14ac:dyDescent="0.3">
      <c r="B13472" s="34"/>
    </row>
    <row r="13473" spans="2:2" x14ac:dyDescent="0.3">
      <c r="B13473" s="34"/>
    </row>
    <row r="13474" spans="2:2" x14ac:dyDescent="0.3">
      <c r="B13474" s="34"/>
    </row>
    <row r="13475" spans="2:2" x14ac:dyDescent="0.3">
      <c r="B13475" s="34"/>
    </row>
    <row r="13476" spans="2:2" x14ac:dyDescent="0.3">
      <c r="B13476" s="34"/>
    </row>
    <row r="13477" spans="2:2" x14ac:dyDescent="0.3">
      <c r="B13477" s="34"/>
    </row>
    <row r="13478" spans="2:2" x14ac:dyDescent="0.3">
      <c r="B13478" s="34"/>
    </row>
    <row r="13479" spans="2:2" x14ac:dyDescent="0.3">
      <c r="B13479" s="34"/>
    </row>
    <row r="13480" spans="2:2" x14ac:dyDescent="0.3">
      <c r="B13480" s="34"/>
    </row>
    <row r="13481" spans="2:2" x14ac:dyDescent="0.3">
      <c r="B13481" s="34"/>
    </row>
    <row r="13482" spans="2:2" x14ac:dyDescent="0.3">
      <c r="B13482" s="34"/>
    </row>
    <row r="13483" spans="2:2" x14ac:dyDescent="0.3">
      <c r="B13483" s="34"/>
    </row>
    <row r="13484" spans="2:2" x14ac:dyDescent="0.3">
      <c r="B13484" s="34"/>
    </row>
    <row r="13485" spans="2:2" x14ac:dyDescent="0.3">
      <c r="B13485" s="34"/>
    </row>
    <row r="13486" spans="2:2" x14ac:dyDescent="0.3">
      <c r="B13486" s="34"/>
    </row>
    <row r="13487" spans="2:2" x14ac:dyDescent="0.3">
      <c r="B13487" s="34"/>
    </row>
    <row r="13488" spans="2:2" x14ac:dyDescent="0.3">
      <c r="B13488" s="34"/>
    </row>
    <row r="13489" spans="2:2" x14ac:dyDescent="0.3">
      <c r="B13489" s="34"/>
    </row>
    <row r="13490" spans="2:2" x14ac:dyDescent="0.3">
      <c r="B13490" s="34"/>
    </row>
    <row r="13491" spans="2:2" x14ac:dyDescent="0.3">
      <c r="B13491" s="34"/>
    </row>
    <row r="13492" spans="2:2" x14ac:dyDescent="0.3">
      <c r="B13492" s="34"/>
    </row>
    <row r="13493" spans="2:2" x14ac:dyDescent="0.3">
      <c r="B13493" s="34"/>
    </row>
    <row r="13494" spans="2:2" x14ac:dyDescent="0.3">
      <c r="B13494" s="34"/>
    </row>
    <row r="13495" spans="2:2" x14ac:dyDescent="0.3">
      <c r="B13495" s="34"/>
    </row>
    <row r="13496" spans="2:2" x14ac:dyDescent="0.3">
      <c r="B13496" s="34"/>
    </row>
    <row r="13497" spans="2:2" x14ac:dyDescent="0.3">
      <c r="B13497" s="34"/>
    </row>
    <row r="13498" spans="2:2" x14ac:dyDescent="0.3">
      <c r="B13498" s="34"/>
    </row>
    <row r="13499" spans="2:2" x14ac:dyDescent="0.3">
      <c r="B13499" s="34"/>
    </row>
    <row r="13500" spans="2:2" x14ac:dyDescent="0.3">
      <c r="B13500" s="34"/>
    </row>
    <row r="13501" spans="2:2" x14ac:dyDescent="0.3">
      <c r="B13501" s="34"/>
    </row>
    <row r="13502" spans="2:2" x14ac:dyDescent="0.3">
      <c r="B13502" s="34"/>
    </row>
    <row r="13503" spans="2:2" x14ac:dyDescent="0.3">
      <c r="B13503" s="34"/>
    </row>
    <row r="13504" spans="2:2" x14ac:dyDescent="0.3">
      <c r="B13504" s="34"/>
    </row>
    <row r="13505" spans="2:2" x14ac:dyDescent="0.3">
      <c r="B13505" s="34"/>
    </row>
    <row r="13506" spans="2:2" x14ac:dyDescent="0.3">
      <c r="B13506" s="34"/>
    </row>
    <row r="13507" spans="2:2" x14ac:dyDescent="0.3">
      <c r="B13507" s="34"/>
    </row>
    <row r="13508" spans="2:2" x14ac:dyDescent="0.3">
      <c r="B13508" s="34"/>
    </row>
    <row r="13509" spans="2:2" x14ac:dyDescent="0.3">
      <c r="B13509" s="34"/>
    </row>
    <row r="13510" spans="2:2" x14ac:dyDescent="0.3">
      <c r="B13510" s="34"/>
    </row>
    <row r="13511" spans="2:2" x14ac:dyDescent="0.3">
      <c r="B13511" s="34"/>
    </row>
    <row r="13512" spans="2:2" x14ac:dyDescent="0.3">
      <c r="B13512" s="34"/>
    </row>
    <row r="13513" spans="2:2" x14ac:dyDescent="0.3">
      <c r="B13513" s="34"/>
    </row>
    <row r="13514" spans="2:2" x14ac:dyDescent="0.3">
      <c r="B13514" s="34"/>
    </row>
    <row r="13515" spans="2:2" x14ac:dyDescent="0.3">
      <c r="B13515" s="34"/>
    </row>
    <row r="13516" spans="2:2" x14ac:dyDescent="0.3">
      <c r="B13516" s="34"/>
    </row>
    <row r="13517" spans="2:2" x14ac:dyDescent="0.3">
      <c r="B13517" s="34"/>
    </row>
    <row r="13518" spans="2:2" x14ac:dyDescent="0.3">
      <c r="B13518" s="34"/>
    </row>
    <row r="13519" spans="2:2" x14ac:dyDescent="0.3">
      <c r="B13519" s="34"/>
    </row>
    <row r="13520" spans="2:2" x14ac:dyDescent="0.3">
      <c r="B13520" s="34"/>
    </row>
    <row r="13521" spans="2:2" x14ac:dyDescent="0.3">
      <c r="B13521" s="34"/>
    </row>
    <row r="13522" spans="2:2" x14ac:dyDescent="0.3">
      <c r="B13522" s="34"/>
    </row>
    <row r="13523" spans="2:2" x14ac:dyDescent="0.3">
      <c r="B13523" s="34"/>
    </row>
    <row r="13524" spans="2:2" x14ac:dyDescent="0.3">
      <c r="B13524" s="34"/>
    </row>
    <row r="13525" spans="2:2" x14ac:dyDescent="0.3">
      <c r="B13525" s="34"/>
    </row>
    <row r="13526" spans="2:2" x14ac:dyDescent="0.3">
      <c r="B13526" s="34"/>
    </row>
    <row r="13527" spans="2:2" x14ac:dyDescent="0.3">
      <c r="B13527" s="34"/>
    </row>
    <row r="13528" spans="2:2" x14ac:dyDescent="0.3">
      <c r="B13528" s="34"/>
    </row>
    <row r="13529" spans="2:2" x14ac:dyDescent="0.3">
      <c r="B13529" s="34"/>
    </row>
    <row r="13530" spans="2:2" x14ac:dyDescent="0.3">
      <c r="B13530" s="34"/>
    </row>
    <row r="13531" spans="2:2" x14ac:dyDescent="0.3">
      <c r="B13531" s="34"/>
    </row>
    <row r="13532" spans="2:2" x14ac:dyDescent="0.3">
      <c r="B13532" s="34"/>
    </row>
    <row r="13533" spans="2:2" x14ac:dyDescent="0.3">
      <c r="B13533" s="34"/>
    </row>
    <row r="13534" spans="2:2" x14ac:dyDescent="0.3">
      <c r="B13534" s="34"/>
    </row>
    <row r="13535" spans="2:2" x14ac:dyDescent="0.3">
      <c r="B13535" s="34"/>
    </row>
    <row r="13536" spans="2:2" x14ac:dyDescent="0.3">
      <c r="B13536" s="34"/>
    </row>
    <row r="13537" spans="2:2" x14ac:dyDescent="0.3">
      <c r="B13537" s="34"/>
    </row>
    <row r="13538" spans="2:2" x14ac:dyDescent="0.3">
      <c r="B13538" s="34"/>
    </row>
    <row r="13539" spans="2:2" x14ac:dyDescent="0.3">
      <c r="B13539" s="34"/>
    </row>
    <row r="13540" spans="2:2" x14ac:dyDescent="0.3">
      <c r="B13540" s="34"/>
    </row>
    <row r="13541" spans="2:2" x14ac:dyDescent="0.3">
      <c r="B13541" s="34"/>
    </row>
    <row r="13542" spans="2:2" x14ac:dyDescent="0.3">
      <c r="B13542" s="34"/>
    </row>
    <row r="13543" spans="2:2" x14ac:dyDescent="0.3">
      <c r="B13543" s="34"/>
    </row>
    <row r="13544" spans="2:2" x14ac:dyDescent="0.3">
      <c r="B13544" s="34"/>
    </row>
    <row r="13545" spans="2:2" x14ac:dyDescent="0.3">
      <c r="B13545" s="34"/>
    </row>
    <row r="13546" spans="2:2" x14ac:dyDescent="0.3">
      <c r="B13546" s="34"/>
    </row>
    <row r="13547" spans="2:2" x14ac:dyDescent="0.3">
      <c r="B13547" s="34"/>
    </row>
    <row r="13548" spans="2:2" x14ac:dyDescent="0.3">
      <c r="B13548" s="34"/>
    </row>
    <row r="13549" spans="2:2" x14ac:dyDescent="0.3">
      <c r="B13549" s="34"/>
    </row>
    <row r="13550" spans="2:2" x14ac:dyDescent="0.3">
      <c r="B13550" s="34"/>
    </row>
    <row r="13551" spans="2:2" x14ac:dyDescent="0.3">
      <c r="B13551" s="34"/>
    </row>
    <row r="13552" spans="2:2" x14ac:dyDescent="0.3">
      <c r="B13552" s="34"/>
    </row>
    <row r="13553" spans="2:2" x14ac:dyDescent="0.3">
      <c r="B13553" s="34"/>
    </row>
    <row r="13554" spans="2:2" x14ac:dyDescent="0.3">
      <c r="B13554" s="34"/>
    </row>
    <row r="13555" spans="2:2" x14ac:dyDescent="0.3">
      <c r="B13555" s="34"/>
    </row>
    <row r="13556" spans="2:2" x14ac:dyDescent="0.3">
      <c r="B13556" s="34"/>
    </row>
    <row r="13557" spans="2:2" x14ac:dyDescent="0.3">
      <c r="B13557" s="34"/>
    </row>
    <row r="13558" spans="2:2" x14ac:dyDescent="0.3">
      <c r="B13558" s="34"/>
    </row>
    <row r="13559" spans="2:2" x14ac:dyDescent="0.3">
      <c r="B13559" s="34"/>
    </row>
    <row r="13560" spans="2:2" x14ac:dyDescent="0.3">
      <c r="B13560" s="34"/>
    </row>
    <row r="13561" spans="2:2" x14ac:dyDescent="0.3">
      <c r="B13561" s="34"/>
    </row>
    <row r="13562" spans="2:2" x14ac:dyDescent="0.3">
      <c r="B13562" s="34"/>
    </row>
    <row r="13563" spans="2:2" x14ac:dyDescent="0.3">
      <c r="B13563" s="34"/>
    </row>
    <row r="13564" spans="2:2" x14ac:dyDescent="0.3">
      <c r="B13564" s="34"/>
    </row>
    <row r="13565" spans="2:2" x14ac:dyDescent="0.3">
      <c r="B13565" s="34"/>
    </row>
    <row r="13566" spans="2:2" x14ac:dyDescent="0.3">
      <c r="B13566" s="34"/>
    </row>
    <row r="13567" spans="2:2" x14ac:dyDescent="0.3">
      <c r="B13567" s="34"/>
    </row>
    <row r="13568" spans="2:2" x14ac:dyDescent="0.3">
      <c r="B13568" s="34"/>
    </row>
    <row r="13569" spans="2:2" x14ac:dyDescent="0.3">
      <c r="B13569" s="34"/>
    </row>
    <row r="13570" spans="2:2" x14ac:dyDescent="0.3">
      <c r="B13570" s="34"/>
    </row>
    <row r="13571" spans="2:2" x14ac:dyDescent="0.3">
      <c r="B13571" s="34"/>
    </row>
    <row r="13572" spans="2:2" x14ac:dyDescent="0.3">
      <c r="B13572" s="34"/>
    </row>
    <row r="13573" spans="2:2" x14ac:dyDescent="0.3">
      <c r="B13573" s="34"/>
    </row>
    <row r="13574" spans="2:2" x14ac:dyDescent="0.3">
      <c r="B13574" s="34"/>
    </row>
    <row r="13575" spans="2:2" x14ac:dyDescent="0.3">
      <c r="B13575" s="34"/>
    </row>
    <row r="13576" spans="2:2" x14ac:dyDescent="0.3">
      <c r="B13576" s="34"/>
    </row>
    <row r="13577" spans="2:2" x14ac:dyDescent="0.3">
      <c r="B13577" s="34"/>
    </row>
    <row r="13578" spans="2:2" x14ac:dyDescent="0.3">
      <c r="B13578" s="34"/>
    </row>
    <row r="13579" spans="2:2" x14ac:dyDescent="0.3">
      <c r="B13579" s="34"/>
    </row>
    <row r="13580" spans="2:2" x14ac:dyDescent="0.3">
      <c r="B13580" s="34"/>
    </row>
    <row r="13581" spans="2:2" x14ac:dyDescent="0.3">
      <c r="B13581" s="34"/>
    </row>
    <row r="13582" spans="2:2" x14ac:dyDescent="0.3">
      <c r="B13582" s="34"/>
    </row>
    <row r="13583" spans="2:2" x14ac:dyDescent="0.3">
      <c r="B13583" s="34"/>
    </row>
    <row r="13584" spans="2:2" x14ac:dyDescent="0.3">
      <c r="B13584" s="34"/>
    </row>
    <row r="13585" spans="2:2" x14ac:dyDescent="0.3">
      <c r="B13585" s="34"/>
    </row>
    <row r="13586" spans="2:2" x14ac:dyDescent="0.3">
      <c r="B13586" s="34"/>
    </row>
    <row r="13587" spans="2:2" x14ac:dyDescent="0.3">
      <c r="B13587" s="34"/>
    </row>
    <row r="13588" spans="2:2" x14ac:dyDescent="0.3">
      <c r="B13588" s="34"/>
    </row>
    <row r="13589" spans="2:2" x14ac:dyDescent="0.3">
      <c r="B13589" s="34"/>
    </row>
    <row r="13590" spans="2:2" x14ac:dyDescent="0.3">
      <c r="B13590" s="34"/>
    </row>
    <row r="13591" spans="2:2" x14ac:dyDescent="0.3">
      <c r="B13591" s="34"/>
    </row>
    <row r="13592" spans="2:2" x14ac:dyDescent="0.3">
      <c r="B13592" s="34"/>
    </row>
    <row r="13593" spans="2:2" x14ac:dyDescent="0.3">
      <c r="B13593" s="34"/>
    </row>
    <row r="13594" spans="2:2" x14ac:dyDescent="0.3">
      <c r="B13594" s="34"/>
    </row>
    <row r="13595" spans="2:2" x14ac:dyDescent="0.3">
      <c r="B13595" s="34"/>
    </row>
    <row r="13596" spans="2:2" x14ac:dyDescent="0.3">
      <c r="B13596" s="34"/>
    </row>
    <row r="13597" spans="2:2" x14ac:dyDescent="0.3">
      <c r="B13597" s="34"/>
    </row>
    <row r="13598" spans="2:2" x14ac:dyDescent="0.3">
      <c r="B13598" s="34"/>
    </row>
    <row r="13599" spans="2:2" x14ac:dyDescent="0.3">
      <c r="B13599" s="34"/>
    </row>
    <row r="13600" spans="2:2" x14ac:dyDescent="0.3">
      <c r="B13600" s="34"/>
    </row>
    <row r="13601" spans="2:2" x14ac:dyDescent="0.3">
      <c r="B13601" s="34"/>
    </row>
    <row r="13602" spans="2:2" x14ac:dyDescent="0.3">
      <c r="B13602" s="34"/>
    </row>
    <row r="13603" spans="2:2" x14ac:dyDescent="0.3">
      <c r="B13603" s="34"/>
    </row>
    <row r="13604" spans="2:2" x14ac:dyDescent="0.3">
      <c r="B13604" s="34"/>
    </row>
    <row r="13605" spans="2:2" x14ac:dyDescent="0.3">
      <c r="B13605" s="34"/>
    </row>
    <row r="13606" spans="2:2" x14ac:dyDescent="0.3">
      <c r="B13606" s="34"/>
    </row>
    <row r="13607" spans="2:2" x14ac:dyDescent="0.3">
      <c r="B13607" s="34"/>
    </row>
    <row r="13608" spans="2:2" x14ac:dyDescent="0.3">
      <c r="B13608" s="34"/>
    </row>
    <row r="13609" spans="2:2" x14ac:dyDescent="0.3">
      <c r="B13609" s="34"/>
    </row>
    <row r="13610" spans="2:2" x14ac:dyDescent="0.3">
      <c r="B13610" s="34"/>
    </row>
    <row r="13611" spans="2:2" x14ac:dyDescent="0.3">
      <c r="B13611" s="34"/>
    </row>
    <row r="13612" spans="2:2" x14ac:dyDescent="0.3">
      <c r="B13612" s="34"/>
    </row>
    <row r="13613" spans="2:2" x14ac:dyDescent="0.3">
      <c r="B13613" s="34"/>
    </row>
    <row r="13614" spans="2:2" x14ac:dyDescent="0.3">
      <c r="B13614" s="34"/>
    </row>
    <row r="13615" spans="2:2" x14ac:dyDescent="0.3">
      <c r="B13615" s="34"/>
    </row>
    <row r="13616" spans="2:2" x14ac:dyDescent="0.3">
      <c r="B13616" s="34"/>
    </row>
    <row r="13617" spans="2:2" x14ac:dyDescent="0.3">
      <c r="B13617" s="34"/>
    </row>
    <row r="13618" spans="2:2" x14ac:dyDescent="0.3">
      <c r="B13618" s="34"/>
    </row>
    <row r="13619" spans="2:2" x14ac:dyDescent="0.3">
      <c r="B13619" s="34"/>
    </row>
    <row r="13620" spans="2:2" x14ac:dyDescent="0.3">
      <c r="B13620" s="34"/>
    </row>
    <row r="13621" spans="2:2" x14ac:dyDescent="0.3">
      <c r="B13621" s="34"/>
    </row>
    <row r="13622" spans="2:2" x14ac:dyDescent="0.3">
      <c r="B13622" s="34"/>
    </row>
    <row r="13623" spans="2:2" x14ac:dyDescent="0.3">
      <c r="B13623" s="34"/>
    </row>
    <row r="13624" spans="2:2" x14ac:dyDescent="0.3">
      <c r="B13624" s="34"/>
    </row>
    <row r="13625" spans="2:2" x14ac:dyDescent="0.3">
      <c r="B13625" s="34"/>
    </row>
    <row r="13626" spans="2:2" x14ac:dyDescent="0.3">
      <c r="B13626" s="34"/>
    </row>
    <row r="13627" spans="2:2" x14ac:dyDescent="0.3">
      <c r="B13627" s="34"/>
    </row>
    <row r="13628" spans="2:2" x14ac:dyDescent="0.3">
      <c r="B13628" s="34"/>
    </row>
    <row r="13629" spans="2:2" x14ac:dyDescent="0.3">
      <c r="B13629" s="34"/>
    </row>
    <row r="13630" spans="2:2" x14ac:dyDescent="0.3">
      <c r="B13630" s="34"/>
    </row>
    <row r="13631" spans="2:2" x14ac:dyDescent="0.3">
      <c r="B13631" s="34"/>
    </row>
    <row r="13632" spans="2:2" x14ac:dyDescent="0.3">
      <c r="B13632" s="34"/>
    </row>
    <row r="13633" spans="2:2" x14ac:dyDescent="0.3">
      <c r="B13633" s="34"/>
    </row>
    <row r="13634" spans="2:2" x14ac:dyDescent="0.3">
      <c r="B13634" s="34"/>
    </row>
    <row r="13635" spans="2:2" x14ac:dyDescent="0.3">
      <c r="B13635" s="34"/>
    </row>
    <row r="13636" spans="2:2" x14ac:dyDescent="0.3">
      <c r="B13636" s="34"/>
    </row>
    <row r="13637" spans="2:2" x14ac:dyDescent="0.3">
      <c r="B13637" s="34"/>
    </row>
    <row r="13638" spans="2:2" x14ac:dyDescent="0.3">
      <c r="B13638" s="34"/>
    </row>
    <row r="13639" spans="2:2" x14ac:dyDescent="0.3">
      <c r="B13639" s="34"/>
    </row>
    <row r="13640" spans="2:2" x14ac:dyDescent="0.3">
      <c r="B13640" s="34"/>
    </row>
    <row r="13641" spans="2:2" x14ac:dyDescent="0.3">
      <c r="B13641" s="34"/>
    </row>
    <row r="13642" spans="2:2" x14ac:dyDescent="0.3">
      <c r="B13642" s="34"/>
    </row>
    <row r="13643" spans="2:2" x14ac:dyDescent="0.3">
      <c r="B13643" s="34"/>
    </row>
    <row r="13644" spans="2:2" x14ac:dyDescent="0.3">
      <c r="B13644" s="34"/>
    </row>
    <row r="13645" spans="2:2" x14ac:dyDescent="0.3">
      <c r="B13645" s="34"/>
    </row>
    <row r="13646" spans="2:2" x14ac:dyDescent="0.3">
      <c r="B13646" s="34"/>
    </row>
    <row r="13647" spans="2:2" x14ac:dyDescent="0.3">
      <c r="B13647" s="34"/>
    </row>
    <row r="13648" spans="2:2" x14ac:dyDescent="0.3">
      <c r="B13648" s="34"/>
    </row>
    <row r="13649" spans="2:2" x14ac:dyDescent="0.3">
      <c r="B13649" s="34"/>
    </row>
    <row r="13650" spans="2:2" x14ac:dyDescent="0.3">
      <c r="B13650" s="34"/>
    </row>
    <row r="13651" spans="2:2" x14ac:dyDescent="0.3">
      <c r="B13651" s="34"/>
    </row>
    <row r="13652" spans="2:2" x14ac:dyDescent="0.3">
      <c r="B13652" s="34"/>
    </row>
    <row r="13653" spans="2:2" x14ac:dyDescent="0.3">
      <c r="B13653" s="34"/>
    </row>
    <row r="13654" spans="2:2" x14ac:dyDescent="0.3">
      <c r="B13654" s="34"/>
    </row>
    <row r="13655" spans="2:2" x14ac:dyDescent="0.3">
      <c r="B13655" s="34"/>
    </row>
    <row r="13656" spans="2:2" x14ac:dyDescent="0.3">
      <c r="B13656" s="34"/>
    </row>
    <row r="13657" spans="2:2" x14ac:dyDescent="0.3">
      <c r="B13657" s="34"/>
    </row>
    <row r="13658" spans="2:2" x14ac:dyDescent="0.3">
      <c r="B13658" s="34"/>
    </row>
    <row r="13659" spans="2:2" x14ac:dyDescent="0.3">
      <c r="B13659" s="34"/>
    </row>
    <row r="13660" spans="2:2" x14ac:dyDescent="0.3">
      <c r="B13660" s="34"/>
    </row>
    <row r="13661" spans="2:2" x14ac:dyDescent="0.3">
      <c r="B13661" s="34"/>
    </row>
    <row r="13662" spans="2:2" x14ac:dyDescent="0.3">
      <c r="B13662" s="34"/>
    </row>
    <row r="13663" spans="2:2" x14ac:dyDescent="0.3">
      <c r="B13663" s="34"/>
    </row>
    <row r="13664" spans="2:2" x14ac:dyDescent="0.3">
      <c r="B13664" s="34"/>
    </row>
    <row r="13665" spans="2:2" x14ac:dyDescent="0.3">
      <c r="B13665" s="34"/>
    </row>
    <row r="13666" spans="2:2" x14ac:dyDescent="0.3">
      <c r="B13666" s="34"/>
    </row>
    <row r="13667" spans="2:2" x14ac:dyDescent="0.3">
      <c r="B13667" s="34"/>
    </row>
    <row r="13668" spans="2:2" x14ac:dyDescent="0.3">
      <c r="B13668" s="34"/>
    </row>
    <row r="13669" spans="2:2" x14ac:dyDescent="0.3">
      <c r="B13669" s="34"/>
    </row>
    <row r="13670" spans="2:2" x14ac:dyDescent="0.3">
      <c r="B13670" s="34"/>
    </row>
    <row r="13671" spans="2:2" x14ac:dyDescent="0.3">
      <c r="B13671" s="34"/>
    </row>
    <row r="13672" spans="2:2" x14ac:dyDescent="0.3">
      <c r="B13672" s="34"/>
    </row>
    <row r="13673" spans="2:2" x14ac:dyDescent="0.3">
      <c r="B13673" s="34"/>
    </row>
    <row r="13674" spans="2:2" x14ac:dyDescent="0.3">
      <c r="B13674" s="34"/>
    </row>
    <row r="13675" spans="2:2" x14ac:dyDescent="0.3">
      <c r="B13675" s="34"/>
    </row>
    <row r="13676" spans="2:2" x14ac:dyDescent="0.3">
      <c r="B13676" s="34"/>
    </row>
    <row r="13677" spans="2:2" x14ac:dyDescent="0.3">
      <c r="B13677" s="34"/>
    </row>
    <row r="13678" spans="2:2" x14ac:dyDescent="0.3">
      <c r="B13678" s="34"/>
    </row>
    <row r="13679" spans="2:2" x14ac:dyDescent="0.3">
      <c r="B13679" s="34"/>
    </row>
    <row r="13680" spans="2:2" x14ac:dyDescent="0.3">
      <c r="B13680" s="34"/>
    </row>
    <row r="13681" spans="2:2" x14ac:dyDescent="0.3">
      <c r="B13681" s="34"/>
    </row>
    <row r="13682" spans="2:2" x14ac:dyDescent="0.3">
      <c r="B13682" s="34"/>
    </row>
    <row r="13683" spans="2:2" x14ac:dyDescent="0.3">
      <c r="B13683" s="34"/>
    </row>
    <row r="13684" spans="2:2" x14ac:dyDescent="0.3">
      <c r="B13684" s="34"/>
    </row>
    <row r="13685" spans="2:2" x14ac:dyDescent="0.3">
      <c r="B13685" s="34"/>
    </row>
    <row r="13686" spans="2:2" x14ac:dyDescent="0.3">
      <c r="B13686" s="34"/>
    </row>
    <row r="13687" spans="2:2" x14ac:dyDescent="0.3">
      <c r="B13687" s="34"/>
    </row>
    <row r="13688" spans="2:2" x14ac:dyDescent="0.3">
      <c r="B13688" s="34"/>
    </row>
    <row r="13689" spans="2:2" x14ac:dyDescent="0.3">
      <c r="B13689" s="34"/>
    </row>
    <row r="13690" spans="2:2" x14ac:dyDescent="0.3">
      <c r="B13690" s="34"/>
    </row>
    <row r="13691" spans="2:2" x14ac:dyDescent="0.3">
      <c r="B13691" s="34"/>
    </row>
    <row r="13692" spans="2:2" x14ac:dyDescent="0.3">
      <c r="B13692" s="34"/>
    </row>
    <row r="13693" spans="2:2" x14ac:dyDescent="0.3">
      <c r="B13693" s="34"/>
    </row>
    <row r="13694" spans="2:2" x14ac:dyDescent="0.3">
      <c r="B13694" s="34"/>
    </row>
    <row r="13695" spans="2:2" x14ac:dyDescent="0.3">
      <c r="B13695" s="34"/>
    </row>
    <row r="13696" spans="2:2" x14ac:dyDescent="0.3">
      <c r="B13696" s="34"/>
    </row>
    <row r="13697" spans="2:2" x14ac:dyDescent="0.3">
      <c r="B13697" s="34"/>
    </row>
    <row r="13698" spans="2:2" x14ac:dyDescent="0.3">
      <c r="B13698" s="34"/>
    </row>
    <row r="13699" spans="2:2" x14ac:dyDescent="0.3">
      <c r="B13699" s="34"/>
    </row>
    <row r="13700" spans="2:2" x14ac:dyDescent="0.3">
      <c r="B13700" s="34"/>
    </row>
    <row r="13701" spans="2:2" x14ac:dyDescent="0.3">
      <c r="B13701" s="34"/>
    </row>
    <row r="13702" spans="2:2" x14ac:dyDescent="0.3">
      <c r="B13702" s="34"/>
    </row>
    <row r="13703" spans="2:2" x14ac:dyDescent="0.3">
      <c r="B13703" s="34"/>
    </row>
    <row r="13704" spans="2:2" x14ac:dyDescent="0.3">
      <c r="B13704" s="34"/>
    </row>
    <row r="13705" spans="2:2" x14ac:dyDescent="0.3">
      <c r="B13705" s="34"/>
    </row>
    <row r="13706" spans="2:2" x14ac:dyDescent="0.3">
      <c r="B13706" s="34"/>
    </row>
    <row r="13707" spans="2:2" x14ac:dyDescent="0.3">
      <c r="B13707" s="34"/>
    </row>
    <row r="13708" spans="2:2" x14ac:dyDescent="0.3">
      <c r="B13708" s="34"/>
    </row>
    <row r="13709" spans="2:2" x14ac:dyDescent="0.3">
      <c r="B13709" s="34"/>
    </row>
    <row r="13710" spans="2:2" x14ac:dyDescent="0.3">
      <c r="B13710" s="34"/>
    </row>
    <row r="13711" spans="2:2" x14ac:dyDescent="0.3">
      <c r="B13711" s="34"/>
    </row>
    <row r="13712" spans="2:2" x14ac:dyDescent="0.3">
      <c r="B13712" s="34"/>
    </row>
    <row r="13713" spans="2:2" x14ac:dyDescent="0.3">
      <c r="B13713" s="34"/>
    </row>
    <row r="13714" spans="2:2" x14ac:dyDescent="0.3">
      <c r="B13714" s="34"/>
    </row>
    <row r="13715" spans="2:2" x14ac:dyDescent="0.3">
      <c r="B13715" s="34"/>
    </row>
    <row r="13716" spans="2:2" x14ac:dyDescent="0.3">
      <c r="B13716" s="34"/>
    </row>
    <row r="13717" spans="2:2" x14ac:dyDescent="0.3">
      <c r="B13717" s="34"/>
    </row>
    <row r="13718" spans="2:2" x14ac:dyDescent="0.3">
      <c r="B13718" s="34"/>
    </row>
    <row r="13719" spans="2:2" x14ac:dyDescent="0.3">
      <c r="B13719" s="34"/>
    </row>
    <row r="13720" spans="2:2" x14ac:dyDescent="0.3">
      <c r="B13720" s="34"/>
    </row>
    <row r="13721" spans="2:2" x14ac:dyDescent="0.3">
      <c r="B13721" s="34"/>
    </row>
    <row r="13722" spans="2:2" x14ac:dyDescent="0.3">
      <c r="B13722" s="34"/>
    </row>
    <row r="13723" spans="2:2" x14ac:dyDescent="0.3">
      <c r="B13723" s="34"/>
    </row>
    <row r="13724" spans="2:2" x14ac:dyDescent="0.3">
      <c r="B13724" s="34"/>
    </row>
    <row r="13725" spans="2:2" x14ac:dyDescent="0.3">
      <c r="B13725" s="34"/>
    </row>
    <row r="13726" spans="2:2" x14ac:dyDescent="0.3">
      <c r="B13726" s="34"/>
    </row>
    <row r="13727" spans="2:2" x14ac:dyDescent="0.3">
      <c r="B13727" s="34"/>
    </row>
    <row r="13728" spans="2:2" x14ac:dyDescent="0.3">
      <c r="B13728" s="34"/>
    </row>
    <row r="13729" spans="2:2" x14ac:dyDescent="0.3">
      <c r="B13729" s="34"/>
    </row>
    <row r="13730" spans="2:2" x14ac:dyDescent="0.3">
      <c r="B13730" s="34"/>
    </row>
    <row r="13731" spans="2:2" x14ac:dyDescent="0.3">
      <c r="B13731" s="34"/>
    </row>
    <row r="13732" spans="2:2" x14ac:dyDescent="0.3">
      <c r="B13732" s="34"/>
    </row>
    <row r="13733" spans="2:2" x14ac:dyDescent="0.3">
      <c r="B13733" s="34"/>
    </row>
    <row r="13734" spans="2:2" x14ac:dyDescent="0.3">
      <c r="B13734" s="34"/>
    </row>
    <row r="13735" spans="2:2" x14ac:dyDescent="0.3">
      <c r="B13735" s="34"/>
    </row>
    <row r="13736" spans="2:2" x14ac:dyDescent="0.3">
      <c r="B13736" s="34"/>
    </row>
    <row r="13737" spans="2:2" x14ac:dyDescent="0.3">
      <c r="B13737" s="34"/>
    </row>
    <row r="13738" spans="2:2" x14ac:dyDescent="0.3">
      <c r="B13738" s="34"/>
    </row>
    <row r="13739" spans="2:2" x14ac:dyDescent="0.3">
      <c r="B13739" s="34"/>
    </row>
    <row r="13740" spans="2:2" x14ac:dyDescent="0.3">
      <c r="B13740" s="34"/>
    </row>
    <row r="13741" spans="2:2" x14ac:dyDescent="0.3">
      <c r="B13741" s="34"/>
    </row>
    <row r="13742" spans="2:2" x14ac:dyDescent="0.3">
      <c r="B13742" s="34"/>
    </row>
    <row r="13743" spans="2:2" x14ac:dyDescent="0.3">
      <c r="B13743" s="34"/>
    </row>
    <row r="13744" spans="2:2" x14ac:dyDescent="0.3">
      <c r="B13744" s="34"/>
    </row>
    <row r="13745" spans="2:2" x14ac:dyDescent="0.3">
      <c r="B13745" s="34"/>
    </row>
    <row r="13746" spans="2:2" x14ac:dyDescent="0.3">
      <c r="B13746" s="34"/>
    </row>
    <row r="13747" spans="2:2" x14ac:dyDescent="0.3">
      <c r="B13747" s="34"/>
    </row>
    <row r="13748" spans="2:2" x14ac:dyDescent="0.3">
      <c r="B13748" s="34"/>
    </row>
    <row r="13749" spans="2:2" x14ac:dyDescent="0.3">
      <c r="B13749" s="34"/>
    </row>
    <row r="13750" spans="2:2" x14ac:dyDescent="0.3">
      <c r="B13750" s="34"/>
    </row>
    <row r="13751" spans="2:2" x14ac:dyDescent="0.3">
      <c r="B13751" s="34"/>
    </row>
    <row r="13752" spans="2:2" x14ac:dyDescent="0.3">
      <c r="B13752" s="34"/>
    </row>
    <row r="13753" spans="2:2" x14ac:dyDescent="0.3">
      <c r="B13753" s="34"/>
    </row>
    <row r="13754" spans="2:2" x14ac:dyDescent="0.3">
      <c r="B13754" s="34"/>
    </row>
    <row r="13755" spans="2:2" x14ac:dyDescent="0.3">
      <c r="B13755" s="34"/>
    </row>
    <row r="13756" spans="2:2" x14ac:dyDescent="0.3">
      <c r="B13756" s="34"/>
    </row>
    <row r="13757" spans="2:2" x14ac:dyDescent="0.3">
      <c r="B13757" s="34"/>
    </row>
    <row r="13758" spans="2:2" x14ac:dyDescent="0.3">
      <c r="B13758" s="34"/>
    </row>
    <row r="13759" spans="2:2" x14ac:dyDescent="0.3">
      <c r="B13759" s="34"/>
    </row>
    <row r="13760" spans="2:2" x14ac:dyDescent="0.3">
      <c r="B13760" s="34"/>
    </row>
    <row r="13761" spans="2:2" x14ac:dyDescent="0.3">
      <c r="B13761" s="34"/>
    </row>
    <row r="13762" spans="2:2" x14ac:dyDescent="0.3">
      <c r="B13762" s="34"/>
    </row>
    <row r="13763" spans="2:2" x14ac:dyDescent="0.3">
      <c r="B13763" s="34"/>
    </row>
    <row r="13764" spans="2:2" x14ac:dyDescent="0.3">
      <c r="B13764" s="34"/>
    </row>
    <row r="13765" spans="2:2" x14ac:dyDescent="0.3">
      <c r="B13765" s="34"/>
    </row>
    <row r="13766" spans="2:2" x14ac:dyDescent="0.3">
      <c r="B13766" s="34"/>
    </row>
    <row r="13767" spans="2:2" x14ac:dyDescent="0.3">
      <c r="B13767" s="34"/>
    </row>
    <row r="13768" spans="2:2" x14ac:dyDescent="0.3">
      <c r="B13768" s="34"/>
    </row>
    <row r="13769" spans="2:2" x14ac:dyDescent="0.3">
      <c r="B13769" s="34"/>
    </row>
    <row r="13770" spans="2:2" x14ac:dyDescent="0.3">
      <c r="B13770" s="34"/>
    </row>
    <row r="13771" spans="2:2" x14ac:dyDescent="0.3">
      <c r="B13771" s="34"/>
    </row>
    <row r="13772" spans="2:2" x14ac:dyDescent="0.3">
      <c r="B13772" s="34"/>
    </row>
    <row r="13773" spans="2:2" x14ac:dyDescent="0.3">
      <c r="B13773" s="34"/>
    </row>
    <row r="13774" spans="2:2" x14ac:dyDescent="0.3">
      <c r="B13774" s="34"/>
    </row>
    <row r="13775" spans="2:2" x14ac:dyDescent="0.3">
      <c r="B13775" s="34"/>
    </row>
    <row r="13776" spans="2:2" x14ac:dyDescent="0.3">
      <c r="B13776" s="34"/>
    </row>
    <row r="13777" spans="2:2" x14ac:dyDescent="0.3">
      <c r="B13777" s="34"/>
    </row>
    <row r="13778" spans="2:2" x14ac:dyDescent="0.3">
      <c r="B13778" s="34"/>
    </row>
    <row r="13779" spans="2:2" x14ac:dyDescent="0.3">
      <c r="B13779" s="34"/>
    </row>
    <row r="13780" spans="2:2" x14ac:dyDescent="0.3">
      <c r="B13780" s="34"/>
    </row>
    <row r="13781" spans="2:2" x14ac:dyDescent="0.3">
      <c r="B13781" s="34"/>
    </row>
    <row r="13782" spans="2:2" x14ac:dyDescent="0.3">
      <c r="B13782" s="34"/>
    </row>
    <row r="13783" spans="2:2" x14ac:dyDescent="0.3">
      <c r="B13783" s="34"/>
    </row>
    <row r="13784" spans="2:2" x14ac:dyDescent="0.3">
      <c r="B13784" s="34"/>
    </row>
    <row r="13785" spans="2:2" x14ac:dyDescent="0.3">
      <c r="B13785" s="34"/>
    </row>
    <row r="13786" spans="2:2" x14ac:dyDescent="0.3">
      <c r="B13786" s="34"/>
    </row>
    <row r="13787" spans="2:2" x14ac:dyDescent="0.3">
      <c r="B13787" s="34"/>
    </row>
    <row r="13788" spans="2:2" x14ac:dyDescent="0.3">
      <c r="B13788" s="34"/>
    </row>
    <row r="13789" spans="2:2" x14ac:dyDescent="0.3">
      <c r="B13789" s="34"/>
    </row>
    <row r="13790" spans="2:2" x14ac:dyDescent="0.3">
      <c r="B13790" s="34"/>
    </row>
    <row r="13791" spans="2:2" x14ac:dyDescent="0.3">
      <c r="B13791" s="34"/>
    </row>
    <row r="13792" spans="2:2" x14ac:dyDescent="0.3">
      <c r="B13792" s="34"/>
    </row>
    <row r="13793" spans="2:2" x14ac:dyDescent="0.3">
      <c r="B13793" s="34"/>
    </row>
    <row r="13794" spans="2:2" x14ac:dyDescent="0.3">
      <c r="B13794" s="34"/>
    </row>
    <row r="13795" spans="2:2" x14ac:dyDescent="0.3">
      <c r="B13795" s="34"/>
    </row>
    <row r="13796" spans="2:2" x14ac:dyDescent="0.3">
      <c r="B13796" s="34"/>
    </row>
    <row r="13797" spans="2:2" x14ac:dyDescent="0.3">
      <c r="B13797" s="34"/>
    </row>
    <row r="13798" spans="2:2" x14ac:dyDescent="0.3">
      <c r="B13798" s="34"/>
    </row>
    <row r="13799" spans="2:2" x14ac:dyDescent="0.3">
      <c r="B13799" s="34"/>
    </row>
    <row r="13800" spans="2:2" x14ac:dyDescent="0.3">
      <c r="B13800" s="34"/>
    </row>
    <row r="13801" spans="2:2" x14ac:dyDescent="0.3">
      <c r="B13801" s="34"/>
    </row>
    <row r="13802" spans="2:2" x14ac:dyDescent="0.3">
      <c r="B13802" s="34"/>
    </row>
    <row r="13803" spans="2:2" x14ac:dyDescent="0.3">
      <c r="B13803" s="34"/>
    </row>
    <row r="13804" spans="2:2" x14ac:dyDescent="0.3">
      <c r="B13804" s="34"/>
    </row>
    <row r="13805" spans="2:2" x14ac:dyDescent="0.3">
      <c r="B13805" s="34"/>
    </row>
    <row r="13806" spans="2:2" x14ac:dyDescent="0.3">
      <c r="B13806" s="34"/>
    </row>
    <row r="13807" spans="2:2" x14ac:dyDescent="0.3">
      <c r="B13807" s="34"/>
    </row>
    <row r="13808" spans="2:2" x14ac:dyDescent="0.3">
      <c r="B13808" s="34"/>
    </row>
    <row r="13809" spans="2:2" x14ac:dyDescent="0.3">
      <c r="B13809" s="34"/>
    </row>
    <row r="13810" spans="2:2" x14ac:dyDescent="0.3">
      <c r="B13810" s="34"/>
    </row>
    <row r="13811" spans="2:2" x14ac:dyDescent="0.3">
      <c r="B13811" s="34"/>
    </row>
    <row r="13812" spans="2:2" x14ac:dyDescent="0.3">
      <c r="B13812" s="34"/>
    </row>
    <row r="13813" spans="2:2" x14ac:dyDescent="0.3">
      <c r="B13813" s="34"/>
    </row>
    <row r="13814" spans="2:2" x14ac:dyDescent="0.3">
      <c r="B13814" s="34"/>
    </row>
    <row r="13815" spans="2:2" x14ac:dyDescent="0.3">
      <c r="B13815" s="34"/>
    </row>
    <row r="13816" spans="2:2" x14ac:dyDescent="0.3">
      <c r="B13816" s="34"/>
    </row>
    <row r="13817" spans="2:2" x14ac:dyDescent="0.3">
      <c r="B13817" s="34"/>
    </row>
    <row r="13818" spans="2:2" x14ac:dyDescent="0.3">
      <c r="B13818" s="34"/>
    </row>
    <row r="13819" spans="2:2" x14ac:dyDescent="0.3">
      <c r="B13819" s="34"/>
    </row>
    <row r="13820" spans="2:2" x14ac:dyDescent="0.3">
      <c r="B13820" s="34"/>
    </row>
    <row r="13821" spans="2:2" x14ac:dyDescent="0.3">
      <c r="B13821" s="34"/>
    </row>
    <row r="13822" spans="2:2" x14ac:dyDescent="0.3">
      <c r="B13822" s="34"/>
    </row>
    <row r="13823" spans="2:2" x14ac:dyDescent="0.3">
      <c r="B13823" s="34"/>
    </row>
    <row r="13824" spans="2:2" x14ac:dyDescent="0.3">
      <c r="B13824" s="34"/>
    </row>
    <row r="13825" spans="2:2" x14ac:dyDescent="0.3">
      <c r="B13825" s="34"/>
    </row>
    <row r="13826" spans="2:2" x14ac:dyDescent="0.3">
      <c r="B13826" s="34"/>
    </row>
    <row r="13827" spans="2:2" x14ac:dyDescent="0.3">
      <c r="B13827" s="34"/>
    </row>
    <row r="13828" spans="2:2" x14ac:dyDescent="0.3">
      <c r="B13828" s="34"/>
    </row>
    <row r="13829" spans="2:2" x14ac:dyDescent="0.3">
      <c r="B13829" s="34"/>
    </row>
    <row r="13830" spans="2:2" x14ac:dyDescent="0.3">
      <c r="B13830" s="34"/>
    </row>
    <row r="13831" spans="2:2" x14ac:dyDescent="0.3">
      <c r="B13831" s="34"/>
    </row>
    <row r="13832" spans="2:2" x14ac:dyDescent="0.3">
      <c r="B13832" s="34"/>
    </row>
    <row r="13833" spans="2:2" x14ac:dyDescent="0.3">
      <c r="B13833" s="34"/>
    </row>
    <row r="13834" spans="2:2" x14ac:dyDescent="0.3">
      <c r="B13834" s="34"/>
    </row>
    <row r="13835" spans="2:2" x14ac:dyDescent="0.3">
      <c r="B13835" s="34"/>
    </row>
    <row r="13836" spans="2:2" x14ac:dyDescent="0.3">
      <c r="B13836" s="34"/>
    </row>
    <row r="13837" spans="2:2" x14ac:dyDescent="0.3">
      <c r="B13837" s="34"/>
    </row>
    <row r="13838" spans="2:2" x14ac:dyDescent="0.3">
      <c r="B13838" s="34"/>
    </row>
    <row r="13839" spans="2:2" x14ac:dyDescent="0.3">
      <c r="B13839" s="34"/>
    </row>
    <row r="13840" spans="2:2" x14ac:dyDescent="0.3">
      <c r="B13840" s="34"/>
    </row>
    <row r="13841" spans="2:2" x14ac:dyDescent="0.3">
      <c r="B13841" s="34"/>
    </row>
    <row r="13842" spans="2:2" x14ac:dyDescent="0.3">
      <c r="B13842" s="34"/>
    </row>
    <row r="13843" spans="2:2" x14ac:dyDescent="0.3">
      <c r="B13843" s="34"/>
    </row>
    <row r="13844" spans="2:2" x14ac:dyDescent="0.3">
      <c r="B13844" s="34"/>
    </row>
    <row r="13845" spans="2:2" x14ac:dyDescent="0.3">
      <c r="B13845" s="34"/>
    </row>
    <row r="13846" spans="2:2" x14ac:dyDescent="0.3">
      <c r="B13846" s="34"/>
    </row>
    <row r="13847" spans="2:2" x14ac:dyDescent="0.3">
      <c r="B13847" s="34"/>
    </row>
    <row r="13848" spans="2:2" x14ac:dyDescent="0.3">
      <c r="B13848" s="34"/>
    </row>
    <row r="13849" spans="2:2" x14ac:dyDescent="0.3">
      <c r="B13849" s="34"/>
    </row>
    <row r="13850" spans="2:2" x14ac:dyDescent="0.3">
      <c r="B13850" s="34"/>
    </row>
    <row r="13851" spans="2:2" x14ac:dyDescent="0.3">
      <c r="B13851" s="34"/>
    </row>
    <row r="13852" spans="2:2" x14ac:dyDescent="0.3">
      <c r="B13852" s="34"/>
    </row>
    <row r="13853" spans="2:2" x14ac:dyDescent="0.3">
      <c r="B13853" s="34"/>
    </row>
    <row r="13854" spans="2:2" x14ac:dyDescent="0.3">
      <c r="B13854" s="34"/>
    </row>
    <row r="13855" spans="2:2" x14ac:dyDescent="0.3">
      <c r="B13855" s="34"/>
    </row>
    <row r="13856" spans="2:2" x14ac:dyDescent="0.3">
      <c r="B13856" s="34"/>
    </row>
    <row r="13857" spans="2:2" x14ac:dyDescent="0.3">
      <c r="B13857" s="34"/>
    </row>
    <row r="13858" spans="2:2" x14ac:dyDescent="0.3">
      <c r="B13858" s="34"/>
    </row>
    <row r="13859" spans="2:2" x14ac:dyDescent="0.3">
      <c r="B13859" s="34"/>
    </row>
    <row r="13860" spans="2:2" x14ac:dyDescent="0.3">
      <c r="B13860" s="34"/>
    </row>
    <row r="13861" spans="2:2" x14ac:dyDescent="0.3">
      <c r="B13861" s="34"/>
    </row>
    <row r="13862" spans="2:2" x14ac:dyDescent="0.3">
      <c r="B13862" s="34"/>
    </row>
    <row r="13863" spans="2:2" x14ac:dyDescent="0.3">
      <c r="B13863" s="34"/>
    </row>
    <row r="13864" spans="2:2" x14ac:dyDescent="0.3">
      <c r="B13864" s="34"/>
    </row>
    <row r="13865" spans="2:2" x14ac:dyDescent="0.3">
      <c r="B13865" s="34"/>
    </row>
    <row r="13866" spans="2:2" x14ac:dyDescent="0.3">
      <c r="B13866" s="34"/>
    </row>
    <row r="13867" spans="2:2" x14ac:dyDescent="0.3">
      <c r="B13867" s="34"/>
    </row>
    <row r="13868" spans="2:2" x14ac:dyDescent="0.3">
      <c r="B13868" s="34"/>
    </row>
    <row r="13869" spans="2:2" x14ac:dyDescent="0.3">
      <c r="B13869" s="34"/>
    </row>
    <row r="13870" spans="2:2" x14ac:dyDescent="0.3">
      <c r="B13870" s="34"/>
    </row>
    <row r="13871" spans="2:2" x14ac:dyDescent="0.3">
      <c r="B13871" s="34"/>
    </row>
    <row r="13872" spans="2:2" x14ac:dyDescent="0.3">
      <c r="B13872" s="34"/>
    </row>
    <row r="13873" spans="2:2" x14ac:dyDescent="0.3">
      <c r="B13873" s="34"/>
    </row>
    <row r="13874" spans="2:2" x14ac:dyDescent="0.3">
      <c r="B13874" s="34"/>
    </row>
    <row r="13875" spans="2:2" x14ac:dyDescent="0.3">
      <c r="B13875" s="34"/>
    </row>
    <row r="13876" spans="2:2" x14ac:dyDescent="0.3">
      <c r="B13876" s="34"/>
    </row>
    <row r="13877" spans="2:2" x14ac:dyDescent="0.3">
      <c r="B13877" s="34"/>
    </row>
    <row r="13878" spans="2:2" x14ac:dyDescent="0.3">
      <c r="B13878" s="34"/>
    </row>
    <row r="13879" spans="2:2" x14ac:dyDescent="0.3">
      <c r="B13879" s="34"/>
    </row>
    <row r="13880" spans="2:2" x14ac:dyDescent="0.3">
      <c r="B13880" s="34"/>
    </row>
    <row r="13881" spans="2:2" x14ac:dyDescent="0.3">
      <c r="B13881" s="34"/>
    </row>
    <row r="13882" spans="2:2" x14ac:dyDescent="0.3">
      <c r="B13882" s="34"/>
    </row>
    <row r="13883" spans="2:2" x14ac:dyDescent="0.3">
      <c r="B13883" s="34"/>
    </row>
    <row r="13884" spans="2:2" x14ac:dyDescent="0.3">
      <c r="B13884" s="34"/>
    </row>
    <row r="13885" spans="2:2" x14ac:dyDescent="0.3">
      <c r="B13885" s="34"/>
    </row>
    <row r="13886" spans="2:2" x14ac:dyDescent="0.3">
      <c r="B13886" s="34"/>
    </row>
    <row r="13887" spans="2:2" x14ac:dyDescent="0.3">
      <c r="B13887" s="34"/>
    </row>
    <row r="13888" spans="2:2" x14ac:dyDescent="0.3">
      <c r="B13888" s="34"/>
    </row>
    <row r="13889" spans="2:2" x14ac:dyDescent="0.3">
      <c r="B13889" s="34"/>
    </row>
    <row r="13890" spans="2:2" x14ac:dyDescent="0.3">
      <c r="B13890" s="34"/>
    </row>
    <row r="13891" spans="2:2" x14ac:dyDescent="0.3">
      <c r="B13891" s="34"/>
    </row>
    <row r="13892" spans="2:2" x14ac:dyDescent="0.3">
      <c r="B13892" s="34"/>
    </row>
    <row r="13893" spans="2:2" x14ac:dyDescent="0.3">
      <c r="B13893" s="34"/>
    </row>
    <row r="13894" spans="2:2" x14ac:dyDescent="0.3">
      <c r="B13894" s="34"/>
    </row>
    <row r="13895" spans="2:2" x14ac:dyDescent="0.3">
      <c r="B13895" s="34"/>
    </row>
    <row r="13896" spans="2:2" x14ac:dyDescent="0.3">
      <c r="B13896" s="34"/>
    </row>
    <row r="13897" spans="2:2" x14ac:dyDescent="0.3">
      <c r="B13897" s="34"/>
    </row>
    <row r="13898" spans="2:2" x14ac:dyDescent="0.3">
      <c r="B13898" s="34"/>
    </row>
    <row r="13899" spans="2:2" x14ac:dyDescent="0.3">
      <c r="B13899" s="34"/>
    </row>
    <row r="13900" spans="2:2" x14ac:dyDescent="0.3">
      <c r="B13900" s="34"/>
    </row>
    <row r="13901" spans="2:2" x14ac:dyDescent="0.3">
      <c r="B13901" s="34"/>
    </row>
    <row r="13902" spans="2:2" x14ac:dyDescent="0.3">
      <c r="B13902" s="34"/>
    </row>
    <row r="13903" spans="2:2" x14ac:dyDescent="0.3">
      <c r="B13903" s="34"/>
    </row>
    <row r="13904" spans="2:2" x14ac:dyDescent="0.3">
      <c r="B13904" s="34"/>
    </row>
    <row r="13905" spans="2:2" x14ac:dyDescent="0.3">
      <c r="B13905" s="34"/>
    </row>
    <row r="13906" spans="2:2" x14ac:dyDescent="0.3">
      <c r="B13906" s="34"/>
    </row>
    <row r="13907" spans="2:2" x14ac:dyDescent="0.3">
      <c r="B13907" s="34"/>
    </row>
    <row r="13908" spans="2:2" x14ac:dyDescent="0.3">
      <c r="B13908" s="34"/>
    </row>
    <row r="13909" spans="2:2" x14ac:dyDescent="0.3">
      <c r="B13909" s="34"/>
    </row>
    <row r="13910" spans="2:2" x14ac:dyDescent="0.3">
      <c r="B13910" s="34"/>
    </row>
    <row r="13911" spans="2:2" x14ac:dyDescent="0.3">
      <c r="B13911" s="34"/>
    </row>
    <row r="13912" spans="2:2" x14ac:dyDescent="0.3">
      <c r="B13912" s="34"/>
    </row>
    <row r="13913" spans="2:2" x14ac:dyDescent="0.3">
      <c r="B13913" s="34"/>
    </row>
    <row r="13914" spans="2:2" x14ac:dyDescent="0.3">
      <c r="B13914" s="34"/>
    </row>
    <row r="13915" spans="2:2" x14ac:dyDescent="0.3">
      <c r="B13915" s="34"/>
    </row>
    <row r="13916" spans="2:2" x14ac:dyDescent="0.3">
      <c r="B13916" s="34"/>
    </row>
    <row r="13917" spans="2:2" x14ac:dyDescent="0.3">
      <c r="B13917" s="34"/>
    </row>
    <row r="13918" spans="2:2" x14ac:dyDescent="0.3">
      <c r="B13918" s="34"/>
    </row>
    <row r="13919" spans="2:2" x14ac:dyDescent="0.3">
      <c r="B13919" s="34"/>
    </row>
    <row r="13920" spans="2:2" x14ac:dyDescent="0.3">
      <c r="B13920" s="34"/>
    </row>
    <row r="13921" spans="2:2" x14ac:dyDescent="0.3">
      <c r="B13921" s="34"/>
    </row>
    <row r="13922" spans="2:2" x14ac:dyDescent="0.3">
      <c r="B13922" s="34"/>
    </row>
    <row r="13923" spans="2:2" x14ac:dyDescent="0.3">
      <c r="B13923" s="34"/>
    </row>
    <row r="13924" spans="2:2" x14ac:dyDescent="0.3">
      <c r="B13924" s="34"/>
    </row>
    <row r="13925" spans="2:2" x14ac:dyDescent="0.3">
      <c r="B13925" s="34"/>
    </row>
    <row r="13926" spans="2:2" x14ac:dyDescent="0.3">
      <c r="B13926" s="34"/>
    </row>
    <row r="13927" spans="2:2" x14ac:dyDescent="0.3">
      <c r="B13927" s="34"/>
    </row>
    <row r="13928" spans="2:2" x14ac:dyDescent="0.3">
      <c r="B13928" s="34"/>
    </row>
    <row r="13929" spans="2:2" x14ac:dyDescent="0.3">
      <c r="B13929" s="34"/>
    </row>
    <row r="13930" spans="2:2" x14ac:dyDescent="0.3">
      <c r="B13930" s="34"/>
    </row>
    <row r="13931" spans="2:2" x14ac:dyDescent="0.3">
      <c r="B13931" s="34"/>
    </row>
    <row r="13932" spans="2:2" x14ac:dyDescent="0.3">
      <c r="B13932" s="34"/>
    </row>
    <row r="13933" spans="2:2" x14ac:dyDescent="0.3">
      <c r="B13933" s="34"/>
    </row>
    <row r="13934" spans="2:2" x14ac:dyDescent="0.3">
      <c r="B13934" s="34"/>
    </row>
    <row r="13935" spans="2:2" x14ac:dyDescent="0.3">
      <c r="B13935" s="34"/>
    </row>
    <row r="13936" spans="2:2" x14ac:dyDescent="0.3">
      <c r="B13936" s="34"/>
    </row>
    <row r="13937" spans="2:2" x14ac:dyDescent="0.3">
      <c r="B13937" s="34"/>
    </row>
    <row r="13938" spans="2:2" x14ac:dyDescent="0.3">
      <c r="B13938" s="34"/>
    </row>
    <row r="13939" spans="2:2" x14ac:dyDescent="0.3">
      <c r="B13939" s="34"/>
    </row>
    <row r="13940" spans="2:2" x14ac:dyDescent="0.3">
      <c r="B13940" s="34"/>
    </row>
    <row r="13941" spans="2:2" x14ac:dyDescent="0.3">
      <c r="B13941" s="34"/>
    </row>
    <row r="13942" spans="2:2" x14ac:dyDescent="0.3">
      <c r="B13942" s="34"/>
    </row>
    <row r="13943" spans="2:2" x14ac:dyDescent="0.3">
      <c r="B13943" s="34"/>
    </row>
    <row r="13944" spans="2:2" x14ac:dyDescent="0.3">
      <c r="B13944" s="34"/>
    </row>
    <row r="13945" spans="2:2" x14ac:dyDescent="0.3">
      <c r="B13945" s="34"/>
    </row>
    <row r="13946" spans="2:2" x14ac:dyDescent="0.3">
      <c r="B13946" s="34"/>
    </row>
    <row r="13947" spans="2:2" x14ac:dyDescent="0.3">
      <c r="B13947" s="34"/>
    </row>
    <row r="13948" spans="2:2" x14ac:dyDescent="0.3">
      <c r="B13948" s="34"/>
    </row>
    <row r="13949" spans="2:2" x14ac:dyDescent="0.3">
      <c r="B13949" s="34"/>
    </row>
    <row r="13950" spans="2:2" x14ac:dyDescent="0.3">
      <c r="B13950" s="34"/>
    </row>
    <row r="13951" spans="2:2" x14ac:dyDescent="0.3">
      <c r="B13951" s="34"/>
    </row>
    <row r="13952" spans="2:2" x14ac:dyDescent="0.3">
      <c r="B13952" s="34"/>
    </row>
    <row r="13953" spans="2:2" x14ac:dyDescent="0.3">
      <c r="B13953" s="34"/>
    </row>
    <row r="13954" spans="2:2" x14ac:dyDescent="0.3">
      <c r="B13954" s="34"/>
    </row>
    <row r="13955" spans="2:2" x14ac:dyDescent="0.3">
      <c r="B13955" s="34"/>
    </row>
    <row r="13956" spans="2:2" x14ac:dyDescent="0.3">
      <c r="B13956" s="34"/>
    </row>
    <row r="13957" spans="2:2" x14ac:dyDescent="0.3">
      <c r="B13957" s="34"/>
    </row>
    <row r="13958" spans="2:2" x14ac:dyDescent="0.3">
      <c r="B13958" s="34"/>
    </row>
    <row r="13959" spans="2:2" x14ac:dyDescent="0.3">
      <c r="B13959" s="34"/>
    </row>
    <row r="13960" spans="2:2" x14ac:dyDescent="0.3">
      <c r="B13960" s="34"/>
    </row>
    <row r="13961" spans="2:2" x14ac:dyDescent="0.3">
      <c r="B13961" s="34"/>
    </row>
    <row r="13962" spans="2:2" x14ac:dyDescent="0.3">
      <c r="B13962" s="34"/>
    </row>
    <row r="13963" spans="2:2" x14ac:dyDescent="0.3">
      <c r="B13963" s="34"/>
    </row>
    <row r="13964" spans="2:2" x14ac:dyDescent="0.3">
      <c r="B13964" s="34"/>
    </row>
    <row r="13965" spans="2:2" x14ac:dyDescent="0.3">
      <c r="B13965" s="34"/>
    </row>
    <row r="13966" spans="2:2" x14ac:dyDescent="0.3">
      <c r="B13966" s="34"/>
    </row>
    <row r="13967" spans="2:2" x14ac:dyDescent="0.3">
      <c r="B13967" s="34"/>
    </row>
    <row r="13968" spans="2:2" x14ac:dyDescent="0.3">
      <c r="B13968" s="34"/>
    </row>
    <row r="13969" spans="2:2" x14ac:dyDescent="0.3">
      <c r="B13969" s="34"/>
    </row>
    <row r="13970" spans="2:2" x14ac:dyDescent="0.3">
      <c r="B13970" s="34"/>
    </row>
    <row r="13971" spans="2:2" x14ac:dyDescent="0.3">
      <c r="B13971" s="34"/>
    </row>
    <row r="13972" spans="2:2" x14ac:dyDescent="0.3">
      <c r="B13972" s="34"/>
    </row>
    <row r="13973" spans="2:2" x14ac:dyDescent="0.3">
      <c r="B13973" s="34"/>
    </row>
    <row r="13974" spans="2:2" x14ac:dyDescent="0.3">
      <c r="B13974" s="34"/>
    </row>
    <row r="13975" spans="2:2" x14ac:dyDescent="0.3">
      <c r="B13975" s="34"/>
    </row>
    <row r="13976" spans="2:2" x14ac:dyDescent="0.3">
      <c r="B13976" s="34"/>
    </row>
    <row r="13977" spans="2:2" x14ac:dyDescent="0.3">
      <c r="B13977" s="34"/>
    </row>
    <row r="13978" spans="2:2" x14ac:dyDescent="0.3">
      <c r="B13978" s="34"/>
    </row>
    <row r="13979" spans="2:2" x14ac:dyDescent="0.3">
      <c r="B13979" s="34"/>
    </row>
    <row r="13980" spans="2:2" x14ac:dyDescent="0.3">
      <c r="B13980" s="34"/>
    </row>
    <row r="13981" spans="2:2" x14ac:dyDescent="0.3">
      <c r="B13981" s="34"/>
    </row>
    <row r="13982" spans="2:2" x14ac:dyDescent="0.3">
      <c r="B13982" s="34"/>
    </row>
    <row r="13983" spans="2:2" x14ac:dyDescent="0.3">
      <c r="B13983" s="34"/>
    </row>
    <row r="13984" spans="2:2" x14ac:dyDescent="0.3">
      <c r="B13984" s="34"/>
    </row>
    <row r="13985" spans="2:2" x14ac:dyDescent="0.3">
      <c r="B13985" s="34"/>
    </row>
    <row r="13986" spans="2:2" x14ac:dyDescent="0.3">
      <c r="B13986" s="34"/>
    </row>
    <row r="13987" spans="2:2" x14ac:dyDescent="0.3">
      <c r="B13987" s="34"/>
    </row>
    <row r="13988" spans="2:2" x14ac:dyDescent="0.3">
      <c r="B13988" s="34"/>
    </row>
    <row r="13989" spans="2:2" x14ac:dyDescent="0.3">
      <c r="B13989" s="34"/>
    </row>
    <row r="13990" spans="2:2" x14ac:dyDescent="0.3">
      <c r="B13990" s="34"/>
    </row>
    <row r="13991" spans="2:2" x14ac:dyDescent="0.3">
      <c r="B13991" s="34"/>
    </row>
    <row r="13992" spans="2:2" x14ac:dyDescent="0.3">
      <c r="B13992" s="34"/>
    </row>
    <row r="13993" spans="2:2" x14ac:dyDescent="0.3">
      <c r="B13993" s="34"/>
    </row>
    <row r="13994" spans="2:2" x14ac:dyDescent="0.3">
      <c r="B13994" s="34"/>
    </row>
    <row r="13995" spans="2:2" x14ac:dyDescent="0.3">
      <c r="B13995" s="34"/>
    </row>
    <row r="13996" spans="2:2" x14ac:dyDescent="0.3">
      <c r="B13996" s="34"/>
    </row>
    <row r="13997" spans="2:2" x14ac:dyDescent="0.3">
      <c r="B13997" s="34"/>
    </row>
    <row r="13998" spans="2:2" x14ac:dyDescent="0.3">
      <c r="B13998" s="34"/>
    </row>
    <row r="13999" spans="2:2" x14ac:dyDescent="0.3">
      <c r="B13999" s="34"/>
    </row>
    <row r="14000" spans="2:2" x14ac:dyDescent="0.3">
      <c r="B14000" s="34"/>
    </row>
    <row r="14001" spans="2:2" x14ac:dyDescent="0.3">
      <c r="B14001" s="34"/>
    </row>
    <row r="14002" spans="2:2" x14ac:dyDescent="0.3">
      <c r="B14002" s="34"/>
    </row>
    <row r="14003" spans="2:2" x14ac:dyDescent="0.3">
      <c r="B14003" s="34"/>
    </row>
    <row r="14004" spans="2:2" x14ac:dyDescent="0.3">
      <c r="B14004" s="34"/>
    </row>
    <row r="14005" spans="2:2" x14ac:dyDescent="0.3">
      <c r="B14005" s="34"/>
    </row>
    <row r="14006" spans="2:2" x14ac:dyDescent="0.3">
      <c r="B14006" s="34"/>
    </row>
    <row r="14007" spans="2:2" x14ac:dyDescent="0.3">
      <c r="B14007" s="34"/>
    </row>
    <row r="14008" spans="2:2" x14ac:dyDescent="0.3">
      <c r="B14008" s="34"/>
    </row>
    <row r="14009" spans="2:2" x14ac:dyDescent="0.3">
      <c r="B14009" s="34"/>
    </row>
    <row r="14010" spans="2:2" x14ac:dyDescent="0.3">
      <c r="B14010" s="34"/>
    </row>
    <row r="14011" spans="2:2" x14ac:dyDescent="0.3">
      <c r="B14011" s="34"/>
    </row>
    <row r="14012" spans="2:2" x14ac:dyDescent="0.3">
      <c r="B14012" s="34"/>
    </row>
    <row r="14013" spans="2:2" x14ac:dyDescent="0.3">
      <c r="B14013" s="34"/>
    </row>
    <row r="14014" spans="2:2" x14ac:dyDescent="0.3">
      <c r="B14014" s="34"/>
    </row>
    <row r="14015" spans="2:2" x14ac:dyDescent="0.3">
      <c r="B14015" s="34"/>
    </row>
    <row r="14016" spans="2:2" x14ac:dyDescent="0.3">
      <c r="B14016" s="34"/>
    </row>
    <row r="14017" spans="2:2" x14ac:dyDescent="0.3">
      <c r="B14017" s="34"/>
    </row>
    <row r="14018" spans="2:2" x14ac:dyDescent="0.3">
      <c r="B14018" s="34"/>
    </row>
    <row r="14019" spans="2:2" x14ac:dyDescent="0.3">
      <c r="B14019" s="34"/>
    </row>
    <row r="14020" spans="2:2" x14ac:dyDescent="0.3">
      <c r="B14020" s="34"/>
    </row>
    <row r="14021" spans="2:2" x14ac:dyDescent="0.3">
      <c r="B14021" s="34"/>
    </row>
    <row r="14022" spans="2:2" x14ac:dyDescent="0.3">
      <c r="B14022" s="34"/>
    </row>
    <row r="14023" spans="2:2" x14ac:dyDescent="0.3">
      <c r="B14023" s="34"/>
    </row>
    <row r="14024" spans="2:2" x14ac:dyDescent="0.3">
      <c r="B14024" s="34"/>
    </row>
    <row r="14025" spans="2:2" x14ac:dyDescent="0.3">
      <c r="B14025" s="34"/>
    </row>
    <row r="14026" spans="2:2" x14ac:dyDescent="0.3">
      <c r="B14026" s="34"/>
    </row>
    <row r="14027" spans="2:2" x14ac:dyDescent="0.3">
      <c r="B14027" s="34"/>
    </row>
    <row r="14028" spans="2:2" x14ac:dyDescent="0.3">
      <c r="B14028" s="34"/>
    </row>
    <row r="14029" spans="2:2" x14ac:dyDescent="0.3">
      <c r="B14029" s="34"/>
    </row>
    <row r="14030" spans="2:2" x14ac:dyDescent="0.3">
      <c r="B14030" s="34"/>
    </row>
    <row r="14031" spans="2:2" x14ac:dyDescent="0.3">
      <c r="B14031" s="34"/>
    </row>
    <row r="14032" spans="2:2" x14ac:dyDescent="0.3">
      <c r="B14032" s="34"/>
    </row>
    <row r="14033" spans="2:2" x14ac:dyDescent="0.3">
      <c r="B14033" s="34"/>
    </row>
    <row r="14034" spans="2:2" x14ac:dyDescent="0.3">
      <c r="B14034" s="34"/>
    </row>
    <row r="14035" spans="2:2" x14ac:dyDescent="0.3">
      <c r="B14035" s="34"/>
    </row>
    <row r="14036" spans="2:2" x14ac:dyDescent="0.3">
      <c r="B14036" s="34"/>
    </row>
    <row r="14037" spans="2:2" x14ac:dyDescent="0.3">
      <c r="B14037" s="34"/>
    </row>
    <row r="14038" spans="2:2" x14ac:dyDescent="0.3">
      <c r="B14038" s="34"/>
    </row>
    <row r="14039" spans="2:2" x14ac:dyDescent="0.3">
      <c r="B14039" s="34"/>
    </row>
    <row r="14040" spans="2:2" x14ac:dyDescent="0.3">
      <c r="B14040" s="34"/>
    </row>
    <row r="14041" spans="2:2" x14ac:dyDescent="0.3">
      <c r="B14041" s="34"/>
    </row>
    <row r="14042" spans="2:2" x14ac:dyDescent="0.3">
      <c r="B14042" s="34"/>
    </row>
    <row r="14043" spans="2:2" x14ac:dyDescent="0.3">
      <c r="B14043" s="34"/>
    </row>
    <row r="14044" spans="2:2" x14ac:dyDescent="0.3">
      <c r="B14044" s="34"/>
    </row>
    <row r="14045" spans="2:2" x14ac:dyDescent="0.3">
      <c r="B14045" s="34"/>
    </row>
    <row r="14046" spans="2:2" x14ac:dyDescent="0.3">
      <c r="B14046" s="34"/>
    </row>
    <row r="14047" spans="2:2" x14ac:dyDescent="0.3">
      <c r="B14047" s="34"/>
    </row>
    <row r="14048" spans="2:2" x14ac:dyDescent="0.3">
      <c r="B14048" s="34"/>
    </row>
    <row r="14049" spans="2:2" x14ac:dyDescent="0.3">
      <c r="B14049" s="34"/>
    </row>
    <row r="14050" spans="2:2" x14ac:dyDescent="0.3">
      <c r="B14050" s="34"/>
    </row>
    <row r="14051" spans="2:2" x14ac:dyDescent="0.3">
      <c r="B14051" s="34"/>
    </row>
    <row r="14052" spans="2:2" x14ac:dyDescent="0.3">
      <c r="B14052" s="34"/>
    </row>
    <row r="14053" spans="2:2" x14ac:dyDescent="0.3">
      <c r="B14053" s="34"/>
    </row>
    <row r="14054" spans="2:2" x14ac:dyDescent="0.3">
      <c r="B14054" s="34"/>
    </row>
    <row r="14055" spans="2:2" x14ac:dyDescent="0.3">
      <c r="B14055" s="34"/>
    </row>
    <row r="14056" spans="2:2" x14ac:dyDescent="0.3">
      <c r="B14056" s="34"/>
    </row>
    <row r="14057" spans="2:2" x14ac:dyDescent="0.3">
      <c r="B14057" s="34"/>
    </row>
    <row r="14058" spans="2:2" x14ac:dyDescent="0.3">
      <c r="B14058" s="34"/>
    </row>
    <row r="14059" spans="2:2" x14ac:dyDescent="0.3">
      <c r="B14059" s="34"/>
    </row>
    <row r="14060" spans="2:2" x14ac:dyDescent="0.3">
      <c r="B14060" s="34"/>
    </row>
    <row r="14061" spans="2:2" x14ac:dyDescent="0.3">
      <c r="B14061" s="34"/>
    </row>
    <row r="14062" spans="2:2" x14ac:dyDescent="0.3">
      <c r="B14062" s="34"/>
    </row>
    <row r="14063" spans="2:2" x14ac:dyDescent="0.3">
      <c r="B14063" s="34"/>
    </row>
    <row r="14064" spans="2:2" x14ac:dyDescent="0.3">
      <c r="B14064" s="34"/>
    </row>
    <row r="14065" spans="2:2" x14ac:dyDescent="0.3">
      <c r="B14065" s="34"/>
    </row>
    <row r="14066" spans="2:2" x14ac:dyDescent="0.3">
      <c r="B14066" s="34"/>
    </row>
    <row r="14067" spans="2:2" x14ac:dyDescent="0.3">
      <c r="B14067" s="34"/>
    </row>
    <row r="14068" spans="2:2" x14ac:dyDescent="0.3">
      <c r="B14068" s="34"/>
    </row>
    <row r="14069" spans="2:2" x14ac:dyDescent="0.3">
      <c r="B14069" s="34"/>
    </row>
    <row r="14070" spans="2:2" x14ac:dyDescent="0.3">
      <c r="B14070" s="34"/>
    </row>
    <row r="14071" spans="2:2" x14ac:dyDescent="0.3">
      <c r="B14071" s="34"/>
    </row>
    <row r="14072" spans="2:2" x14ac:dyDescent="0.3">
      <c r="B14072" s="34"/>
    </row>
    <row r="14073" spans="2:2" x14ac:dyDescent="0.3">
      <c r="B14073" s="34"/>
    </row>
    <row r="14074" spans="2:2" x14ac:dyDescent="0.3">
      <c r="B14074" s="34"/>
    </row>
    <row r="14075" spans="2:2" x14ac:dyDescent="0.3">
      <c r="B14075" s="34"/>
    </row>
    <row r="14076" spans="2:2" x14ac:dyDescent="0.3">
      <c r="B14076" s="34"/>
    </row>
    <row r="14077" spans="2:2" x14ac:dyDescent="0.3">
      <c r="B14077" s="34"/>
    </row>
    <row r="14078" spans="2:2" x14ac:dyDescent="0.3">
      <c r="B14078" s="34"/>
    </row>
    <row r="14079" spans="2:2" x14ac:dyDescent="0.3">
      <c r="B14079" s="34"/>
    </row>
    <row r="14080" spans="2:2" x14ac:dyDescent="0.3">
      <c r="B14080" s="34"/>
    </row>
    <row r="14081" spans="2:2" x14ac:dyDescent="0.3">
      <c r="B14081" s="34"/>
    </row>
    <row r="14082" spans="2:2" x14ac:dyDescent="0.3">
      <c r="B14082" s="34"/>
    </row>
    <row r="14083" spans="2:2" x14ac:dyDescent="0.3">
      <c r="B14083" s="34"/>
    </row>
    <row r="14084" spans="2:2" x14ac:dyDescent="0.3">
      <c r="B14084" s="34"/>
    </row>
    <row r="14085" spans="2:2" x14ac:dyDescent="0.3">
      <c r="B14085" s="34"/>
    </row>
    <row r="14086" spans="2:2" x14ac:dyDescent="0.3">
      <c r="B14086" s="34"/>
    </row>
    <row r="14087" spans="2:2" x14ac:dyDescent="0.3">
      <c r="B14087" s="34"/>
    </row>
    <row r="14088" spans="2:2" x14ac:dyDescent="0.3">
      <c r="B14088" s="34"/>
    </row>
    <row r="14089" spans="2:2" x14ac:dyDescent="0.3">
      <c r="B14089" s="34"/>
    </row>
    <row r="14090" spans="2:2" x14ac:dyDescent="0.3">
      <c r="B14090" s="34"/>
    </row>
    <row r="14091" spans="2:2" x14ac:dyDescent="0.3">
      <c r="B14091" s="34"/>
    </row>
    <row r="14092" spans="2:2" x14ac:dyDescent="0.3">
      <c r="B14092" s="34"/>
    </row>
    <row r="14093" spans="2:2" x14ac:dyDescent="0.3">
      <c r="B14093" s="34"/>
    </row>
    <row r="14094" spans="2:2" x14ac:dyDescent="0.3">
      <c r="B14094" s="34"/>
    </row>
    <row r="14095" spans="2:2" x14ac:dyDescent="0.3">
      <c r="B14095" s="34"/>
    </row>
    <row r="14096" spans="2:2" x14ac:dyDescent="0.3">
      <c r="B14096" s="34"/>
    </row>
    <row r="14097" spans="2:2" x14ac:dyDescent="0.3">
      <c r="B14097" s="34"/>
    </row>
    <row r="14098" spans="2:2" x14ac:dyDescent="0.3">
      <c r="B14098" s="34"/>
    </row>
    <row r="14099" spans="2:2" x14ac:dyDescent="0.3">
      <c r="B14099" s="34"/>
    </row>
    <row r="14100" spans="2:2" x14ac:dyDescent="0.3">
      <c r="B14100" s="34"/>
    </row>
    <row r="14101" spans="2:2" x14ac:dyDescent="0.3">
      <c r="B14101" s="34"/>
    </row>
    <row r="14102" spans="2:2" x14ac:dyDescent="0.3">
      <c r="B14102" s="34"/>
    </row>
    <row r="14103" spans="2:2" x14ac:dyDescent="0.3">
      <c r="B14103" s="34"/>
    </row>
    <row r="14104" spans="2:2" x14ac:dyDescent="0.3">
      <c r="B14104" s="34"/>
    </row>
    <row r="14105" spans="2:2" x14ac:dyDescent="0.3">
      <c r="B14105" s="34"/>
    </row>
    <row r="14106" spans="2:2" x14ac:dyDescent="0.3">
      <c r="B14106" s="34"/>
    </row>
    <row r="14107" spans="2:2" x14ac:dyDescent="0.3">
      <c r="B14107" s="34"/>
    </row>
    <row r="14108" spans="2:2" x14ac:dyDescent="0.3">
      <c r="B14108" s="34"/>
    </row>
    <row r="14109" spans="2:2" x14ac:dyDescent="0.3">
      <c r="B14109" s="34"/>
    </row>
    <row r="14110" spans="2:2" x14ac:dyDescent="0.3">
      <c r="B14110" s="34"/>
    </row>
    <row r="14111" spans="2:2" x14ac:dyDescent="0.3">
      <c r="B14111" s="34"/>
    </row>
    <row r="14112" spans="2:2" x14ac:dyDescent="0.3">
      <c r="B14112" s="34"/>
    </row>
    <row r="14113" spans="2:2" x14ac:dyDescent="0.3">
      <c r="B14113" s="34"/>
    </row>
    <row r="14114" spans="2:2" x14ac:dyDescent="0.3">
      <c r="B14114" s="34"/>
    </row>
    <row r="14115" spans="2:2" x14ac:dyDescent="0.3">
      <c r="B14115" s="34"/>
    </row>
    <row r="14116" spans="2:2" x14ac:dyDescent="0.3">
      <c r="B14116" s="34"/>
    </row>
    <row r="14117" spans="2:2" x14ac:dyDescent="0.3">
      <c r="B14117" s="34"/>
    </row>
    <row r="14118" spans="2:2" x14ac:dyDescent="0.3">
      <c r="B14118" s="34"/>
    </row>
    <row r="14119" spans="2:2" x14ac:dyDescent="0.3">
      <c r="B14119" s="34"/>
    </row>
    <row r="14120" spans="2:2" x14ac:dyDescent="0.3">
      <c r="B14120" s="34"/>
    </row>
    <row r="14121" spans="2:2" x14ac:dyDescent="0.3">
      <c r="B14121" s="34"/>
    </row>
    <row r="14122" spans="2:2" x14ac:dyDescent="0.3">
      <c r="B14122" s="34"/>
    </row>
    <row r="14123" spans="2:2" x14ac:dyDescent="0.3">
      <c r="B14123" s="34"/>
    </row>
    <row r="14124" spans="2:2" x14ac:dyDescent="0.3">
      <c r="B14124" s="34"/>
    </row>
    <row r="14125" spans="2:2" x14ac:dyDescent="0.3">
      <c r="B14125" s="34"/>
    </row>
    <row r="14126" spans="2:2" x14ac:dyDescent="0.3">
      <c r="B14126" s="34"/>
    </row>
    <row r="14127" spans="2:2" x14ac:dyDescent="0.3">
      <c r="B14127" s="34"/>
    </row>
    <row r="14128" spans="2:2" x14ac:dyDescent="0.3">
      <c r="B14128" s="34"/>
    </row>
    <row r="14129" spans="2:2" x14ac:dyDescent="0.3">
      <c r="B14129" s="34"/>
    </row>
    <row r="14130" spans="2:2" x14ac:dyDescent="0.3">
      <c r="B14130" s="34"/>
    </row>
    <row r="14131" spans="2:2" x14ac:dyDescent="0.3">
      <c r="B14131" s="34"/>
    </row>
    <row r="14132" spans="2:2" x14ac:dyDescent="0.3">
      <c r="B14132" s="34"/>
    </row>
    <row r="14133" spans="2:2" x14ac:dyDescent="0.3">
      <c r="B14133" s="34"/>
    </row>
    <row r="14134" spans="2:2" x14ac:dyDescent="0.3">
      <c r="B14134" s="34"/>
    </row>
    <row r="14135" spans="2:2" x14ac:dyDescent="0.3">
      <c r="B14135" s="34"/>
    </row>
    <row r="14136" spans="2:2" x14ac:dyDescent="0.3">
      <c r="B14136" s="34"/>
    </row>
    <row r="14137" spans="2:2" x14ac:dyDescent="0.3">
      <c r="B14137" s="34"/>
    </row>
    <row r="14138" spans="2:2" x14ac:dyDescent="0.3">
      <c r="B14138" s="34"/>
    </row>
    <row r="14139" spans="2:2" x14ac:dyDescent="0.3">
      <c r="B14139" s="34"/>
    </row>
    <row r="14140" spans="2:2" x14ac:dyDescent="0.3">
      <c r="B14140" s="34"/>
    </row>
    <row r="14141" spans="2:2" x14ac:dyDescent="0.3">
      <c r="B14141" s="34"/>
    </row>
    <row r="14142" spans="2:2" x14ac:dyDescent="0.3">
      <c r="B14142" s="34"/>
    </row>
    <row r="14143" spans="2:2" x14ac:dyDescent="0.3">
      <c r="B14143" s="34"/>
    </row>
    <row r="14144" spans="2:2" x14ac:dyDescent="0.3">
      <c r="B14144" s="34"/>
    </row>
    <row r="14145" spans="2:2" x14ac:dyDescent="0.3">
      <c r="B14145" s="34"/>
    </row>
    <row r="14146" spans="2:2" x14ac:dyDescent="0.3">
      <c r="B14146" s="34"/>
    </row>
    <row r="14147" spans="2:2" x14ac:dyDescent="0.3">
      <c r="B14147" s="34"/>
    </row>
    <row r="14148" spans="2:2" x14ac:dyDescent="0.3">
      <c r="B14148" s="34"/>
    </row>
    <row r="14149" spans="2:2" x14ac:dyDescent="0.3">
      <c r="B14149" s="34"/>
    </row>
    <row r="14150" spans="2:2" x14ac:dyDescent="0.3">
      <c r="B14150" s="34"/>
    </row>
    <row r="14151" spans="2:2" x14ac:dyDescent="0.3">
      <c r="B14151" s="34"/>
    </row>
    <row r="14152" spans="2:2" x14ac:dyDescent="0.3">
      <c r="B14152" s="34"/>
    </row>
    <row r="14153" spans="2:2" x14ac:dyDescent="0.3">
      <c r="B14153" s="34"/>
    </row>
    <row r="14154" spans="2:2" x14ac:dyDescent="0.3">
      <c r="B14154" s="34"/>
    </row>
    <row r="14155" spans="2:2" x14ac:dyDescent="0.3">
      <c r="B14155" s="34"/>
    </row>
    <row r="14156" spans="2:2" x14ac:dyDescent="0.3">
      <c r="B14156" s="34"/>
    </row>
    <row r="14157" spans="2:2" x14ac:dyDescent="0.3">
      <c r="B14157" s="34"/>
    </row>
    <row r="14158" spans="2:2" x14ac:dyDescent="0.3">
      <c r="B14158" s="34"/>
    </row>
    <row r="14159" spans="2:2" x14ac:dyDescent="0.3">
      <c r="B14159" s="34"/>
    </row>
    <row r="14160" spans="2:2" x14ac:dyDescent="0.3">
      <c r="B14160" s="34"/>
    </row>
    <row r="14161" spans="2:2" x14ac:dyDescent="0.3">
      <c r="B14161" s="34"/>
    </row>
    <row r="14162" spans="2:2" x14ac:dyDescent="0.3">
      <c r="B14162" s="34"/>
    </row>
    <row r="14163" spans="2:2" x14ac:dyDescent="0.3">
      <c r="B14163" s="34"/>
    </row>
    <row r="14164" spans="2:2" x14ac:dyDescent="0.3">
      <c r="B14164" s="34"/>
    </row>
    <row r="14165" spans="2:2" x14ac:dyDescent="0.3">
      <c r="B14165" s="34"/>
    </row>
    <row r="14166" spans="2:2" x14ac:dyDescent="0.3">
      <c r="B14166" s="34"/>
    </row>
    <row r="14167" spans="2:2" x14ac:dyDescent="0.3">
      <c r="B14167" s="34"/>
    </row>
    <row r="14168" spans="2:2" x14ac:dyDescent="0.3">
      <c r="B14168" s="34"/>
    </row>
    <row r="14169" spans="2:2" x14ac:dyDescent="0.3">
      <c r="B14169" s="34"/>
    </row>
    <row r="14170" spans="2:2" x14ac:dyDescent="0.3">
      <c r="B14170" s="34"/>
    </row>
    <row r="14171" spans="2:2" x14ac:dyDescent="0.3">
      <c r="B14171" s="34"/>
    </row>
    <row r="14172" spans="2:2" x14ac:dyDescent="0.3">
      <c r="B14172" s="34"/>
    </row>
    <row r="14173" spans="2:2" x14ac:dyDescent="0.3">
      <c r="B14173" s="34"/>
    </row>
    <row r="14174" spans="2:2" x14ac:dyDescent="0.3">
      <c r="B14174" s="34"/>
    </row>
    <row r="14175" spans="2:2" x14ac:dyDescent="0.3">
      <c r="B14175" s="34"/>
    </row>
    <row r="14176" spans="2:2" x14ac:dyDescent="0.3">
      <c r="B14176" s="34"/>
    </row>
    <row r="14177" spans="2:2" x14ac:dyDescent="0.3">
      <c r="B14177" s="34"/>
    </row>
    <row r="14178" spans="2:2" x14ac:dyDescent="0.3">
      <c r="B14178" s="34"/>
    </row>
    <row r="14179" spans="2:2" x14ac:dyDescent="0.3">
      <c r="B14179" s="34"/>
    </row>
    <row r="14180" spans="2:2" x14ac:dyDescent="0.3">
      <c r="B14180" s="34"/>
    </row>
    <row r="14181" spans="2:2" x14ac:dyDescent="0.3">
      <c r="B14181" s="34"/>
    </row>
    <row r="14182" spans="2:2" x14ac:dyDescent="0.3">
      <c r="B14182" s="34"/>
    </row>
    <row r="14183" spans="2:2" x14ac:dyDescent="0.3">
      <c r="B14183" s="34"/>
    </row>
    <row r="14184" spans="2:2" x14ac:dyDescent="0.3">
      <c r="B14184" s="34"/>
    </row>
    <row r="14185" spans="2:2" x14ac:dyDescent="0.3">
      <c r="B14185" s="34"/>
    </row>
    <row r="14186" spans="2:2" x14ac:dyDescent="0.3">
      <c r="B14186" s="34"/>
    </row>
    <row r="14187" spans="2:2" x14ac:dyDescent="0.3">
      <c r="B14187" s="34"/>
    </row>
    <row r="14188" spans="2:2" x14ac:dyDescent="0.3">
      <c r="B14188" s="34"/>
    </row>
    <row r="14189" spans="2:2" x14ac:dyDescent="0.3">
      <c r="B14189" s="34"/>
    </row>
    <row r="14190" spans="2:2" x14ac:dyDescent="0.3">
      <c r="B14190" s="34"/>
    </row>
    <row r="14191" spans="2:2" x14ac:dyDescent="0.3">
      <c r="B14191" s="34"/>
    </row>
    <row r="14192" spans="2:2" x14ac:dyDescent="0.3">
      <c r="B14192" s="34"/>
    </row>
    <row r="14193" spans="2:2" x14ac:dyDescent="0.3">
      <c r="B14193" s="34"/>
    </row>
    <row r="14194" spans="2:2" x14ac:dyDescent="0.3">
      <c r="B14194" s="34"/>
    </row>
    <row r="14195" spans="2:2" x14ac:dyDescent="0.3">
      <c r="B14195" s="34"/>
    </row>
    <row r="14196" spans="2:2" x14ac:dyDescent="0.3">
      <c r="B14196" s="34"/>
    </row>
    <row r="14197" spans="2:2" x14ac:dyDescent="0.3">
      <c r="B14197" s="34"/>
    </row>
    <row r="14198" spans="2:2" x14ac:dyDescent="0.3">
      <c r="B14198" s="34"/>
    </row>
    <row r="14199" spans="2:2" x14ac:dyDescent="0.3">
      <c r="B14199" s="34"/>
    </row>
    <row r="14200" spans="2:2" x14ac:dyDescent="0.3">
      <c r="B14200" s="34"/>
    </row>
    <row r="14201" spans="2:2" x14ac:dyDescent="0.3">
      <c r="B14201" s="34"/>
    </row>
    <row r="14202" spans="2:2" x14ac:dyDescent="0.3">
      <c r="B14202" s="34"/>
    </row>
    <row r="14203" spans="2:2" x14ac:dyDescent="0.3">
      <c r="B14203" s="34"/>
    </row>
    <row r="14204" spans="2:2" x14ac:dyDescent="0.3">
      <c r="B14204" s="34"/>
    </row>
    <row r="14205" spans="2:2" x14ac:dyDescent="0.3">
      <c r="B14205" s="34"/>
    </row>
    <row r="14206" spans="2:2" x14ac:dyDescent="0.3">
      <c r="B14206" s="34"/>
    </row>
    <row r="14207" spans="2:2" x14ac:dyDescent="0.3">
      <c r="B14207" s="34"/>
    </row>
    <row r="14208" spans="2:2" x14ac:dyDescent="0.3">
      <c r="B14208" s="34"/>
    </row>
    <row r="14209" spans="2:2" x14ac:dyDescent="0.3">
      <c r="B14209" s="34"/>
    </row>
    <row r="14210" spans="2:2" x14ac:dyDescent="0.3">
      <c r="B14210" s="34"/>
    </row>
    <row r="14211" spans="2:2" x14ac:dyDescent="0.3">
      <c r="B14211" s="34"/>
    </row>
    <row r="14212" spans="2:2" x14ac:dyDescent="0.3">
      <c r="B14212" s="34"/>
    </row>
    <row r="14213" spans="2:2" x14ac:dyDescent="0.3">
      <c r="B14213" s="34"/>
    </row>
    <row r="14214" spans="2:2" x14ac:dyDescent="0.3">
      <c r="B14214" s="34"/>
    </row>
    <row r="14215" spans="2:2" x14ac:dyDescent="0.3">
      <c r="B14215" s="34"/>
    </row>
    <row r="14216" spans="2:2" x14ac:dyDescent="0.3">
      <c r="B14216" s="34"/>
    </row>
    <row r="14217" spans="2:2" x14ac:dyDescent="0.3">
      <c r="B14217" s="34"/>
    </row>
    <row r="14218" spans="2:2" x14ac:dyDescent="0.3">
      <c r="B14218" s="34"/>
    </row>
    <row r="14219" spans="2:2" x14ac:dyDescent="0.3">
      <c r="B14219" s="34"/>
    </row>
    <row r="14220" spans="2:2" x14ac:dyDescent="0.3">
      <c r="B14220" s="34"/>
    </row>
    <row r="14221" spans="2:2" x14ac:dyDescent="0.3">
      <c r="B14221" s="34"/>
    </row>
    <row r="14222" spans="2:2" x14ac:dyDescent="0.3">
      <c r="B14222" s="34"/>
    </row>
    <row r="14223" spans="2:2" x14ac:dyDescent="0.3">
      <c r="B14223" s="34"/>
    </row>
    <row r="14224" spans="2:2" x14ac:dyDescent="0.3">
      <c r="B14224" s="34"/>
    </row>
    <row r="14225" spans="2:2" x14ac:dyDescent="0.3">
      <c r="B14225" s="34"/>
    </row>
    <row r="14226" spans="2:2" x14ac:dyDescent="0.3">
      <c r="B14226" s="34"/>
    </row>
    <row r="14227" spans="2:2" x14ac:dyDescent="0.3">
      <c r="B14227" s="34"/>
    </row>
    <row r="14228" spans="2:2" x14ac:dyDescent="0.3">
      <c r="B14228" s="34"/>
    </row>
    <row r="14229" spans="2:2" x14ac:dyDescent="0.3">
      <c r="B14229" s="34"/>
    </row>
    <row r="14230" spans="2:2" x14ac:dyDescent="0.3">
      <c r="B14230" s="34"/>
    </row>
    <row r="14231" spans="2:2" x14ac:dyDescent="0.3">
      <c r="B14231" s="34"/>
    </row>
    <row r="14232" spans="2:2" x14ac:dyDescent="0.3">
      <c r="B14232" s="34"/>
    </row>
    <row r="14233" spans="2:2" x14ac:dyDescent="0.3">
      <c r="B14233" s="34"/>
    </row>
    <row r="14234" spans="2:2" x14ac:dyDescent="0.3">
      <c r="B14234" s="34"/>
    </row>
    <row r="14235" spans="2:2" x14ac:dyDescent="0.3">
      <c r="B14235" s="34"/>
    </row>
    <row r="14236" spans="2:2" x14ac:dyDescent="0.3">
      <c r="B14236" s="34"/>
    </row>
    <row r="14237" spans="2:2" x14ac:dyDescent="0.3">
      <c r="B14237" s="34"/>
    </row>
    <row r="14238" spans="2:2" x14ac:dyDescent="0.3">
      <c r="B14238" s="34"/>
    </row>
    <row r="14239" spans="2:2" x14ac:dyDescent="0.3">
      <c r="B14239" s="34"/>
    </row>
    <row r="14240" spans="2:2" x14ac:dyDescent="0.3">
      <c r="B14240" s="34"/>
    </row>
    <row r="14241" spans="2:2" x14ac:dyDescent="0.3">
      <c r="B14241" s="34"/>
    </row>
    <row r="14242" spans="2:2" x14ac:dyDescent="0.3">
      <c r="B14242" s="34"/>
    </row>
    <row r="14243" spans="2:2" x14ac:dyDescent="0.3">
      <c r="B14243" s="34"/>
    </row>
    <row r="14244" spans="2:2" x14ac:dyDescent="0.3">
      <c r="B14244" s="34"/>
    </row>
    <row r="14245" spans="2:2" x14ac:dyDescent="0.3">
      <c r="B14245" s="34"/>
    </row>
    <row r="14246" spans="2:2" x14ac:dyDescent="0.3">
      <c r="B14246" s="34"/>
    </row>
    <row r="14247" spans="2:2" x14ac:dyDescent="0.3">
      <c r="B14247" s="34"/>
    </row>
    <row r="14248" spans="2:2" x14ac:dyDescent="0.3">
      <c r="B14248" s="34"/>
    </row>
    <row r="14249" spans="2:2" x14ac:dyDescent="0.3">
      <c r="B14249" s="34"/>
    </row>
    <row r="14250" spans="2:2" x14ac:dyDescent="0.3">
      <c r="B14250" s="34"/>
    </row>
    <row r="14251" spans="2:2" x14ac:dyDescent="0.3">
      <c r="B14251" s="34"/>
    </row>
    <row r="14252" spans="2:2" x14ac:dyDescent="0.3">
      <c r="B14252" s="34"/>
    </row>
    <row r="14253" spans="2:2" x14ac:dyDescent="0.3">
      <c r="B14253" s="34"/>
    </row>
    <row r="14254" spans="2:2" x14ac:dyDescent="0.3">
      <c r="B14254" s="34"/>
    </row>
    <row r="14255" spans="2:2" x14ac:dyDescent="0.3">
      <c r="B14255" s="34"/>
    </row>
    <row r="14256" spans="2:2" x14ac:dyDescent="0.3">
      <c r="B14256" s="34"/>
    </row>
    <row r="14257" spans="2:2" x14ac:dyDescent="0.3">
      <c r="B14257" s="34"/>
    </row>
    <row r="14258" spans="2:2" x14ac:dyDescent="0.3">
      <c r="B14258" s="34"/>
    </row>
    <row r="14259" spans="2:2" x14ac:dyDescent="0.3">
      <c r="B14259" s="34"/>
    </row>
    <row r="14260" spans="2:2" x14ac:dyDescent="0.3">
      <c r="B14260" s="34"/>
    </row>
    <row r="14261" spans="2:2" x14ac:dyDescent="0.3">
      <c r="B14261" s="34"/>
    </row>
    <row r="14262" spans="2:2" x14ac:dyDescent="0.3">
      <c r="B14262" s="34"/>
    </row>
    <row r="14263" spans="2:2" x14ac:dyDescent="0.3">
      <c r="B14263" s="34"/>
    </row>
    <row r="14264" spans="2:2" x14ac:dyDescent="0.3">
      <c r="B14264" s="34"/>
    </row>
    <row r="14265" spans="2:2" x14ac:dyDescent="0.3">
      <c r="B14265" s="34"/>
    </row>
    <row r="14266" spans="2:2" x14ac:dyDescent="0.3">
      <c r="B14266" s="34"/>
    </row>
    <row r="14267" spans="2:2" x14ac:dyDescent="0.3">
      <c r="B14267" s="34"/>
    </row>
    <row r="14268" spans="2:2" x14ac:dyDescent="0.3">
      <c r="B14268" s="34"/>
    </row>
    <row r="14269" spans="2:2" x14ac:dyDescent="0.3">
      <c r="B14269" s="34"/>
    </row>
    <row r="14270" spans="2:2" x14ac:dyDescent="0.3">
      <c r="B14270" s="34"/>
    </row>
    <row r="14271" spans="2:2" x14ac:dyDescent="0.3">
      <c r="B14271" s="34"/>
    </row>
    <row r="14272" spans="2:2" x14ac:dyDescent="0.3">
      <c r="B14272" s="34"/>
    </row>
    <row r="14273" spans="2:2" x14ac:dyDescent="0.3">
      <c r="B14273" s="34"/>
    </row>
    <row r="14274" spans="2:2" x14ac:dyDescent="0.3">
      <c r="B14274" s="34"/>
    </row>
    <row r="14275" spans="2:2" x14ac:dyDescent="0.3">
      <c r="B14275" s="34"/>
    </row>
    <row r="14276" spans="2:2" x14ac:dyDescent="0.3">
      <c r="B14276" s="34"/>
    </row>
    <row r="14277" spans="2:2" x14ac:dyDescent="0.3">
      <c r="B14277" s="34"/>
    </row>
    <row r="14278" spans="2:2" x14ac:dyDescent="0.3">
      <c r="B14278" s="34"/>
    </row>
    <row r="14279" spans="2:2" x14ac:dyDescent="0.3">
      <c r="B14279" s="34"/>
    </row>
    <row r="14280" spans="2:2" x14ac:dyDescent="0.3">
      <c r="B14280" s="34"/>
    </row>
    <row r="14281" spans="2:2" x14ac:dyDescent="0.3">
      <c r="B14281" s="34"/>
    </row>
    <row r="14282" spans="2:2" x14ac:dyDescent="0.3">
      <c r="B14282" s="34"/>
    </row>
    <row r="14283" spans="2:2" x14ac:dyDescent="0.3">
      <c r="B14283" s="34"/>
    </row>
    <row r="14284" spans="2:2" x14ac:dyDescent="0.3">
      <c r="B14284" s="34"/>
    </row>
    <row r="14285" spans="2:2" x14ac:dyDescent="0.3">
      <c r="B14285" s="34"/>
    </row>
    <row r="14286" spans="2:2" x14ac:dyDescent="0.3">
      <c r="B14286" s="34"/>
    </row>
    <row r="14287" spans="2:2" x14ac:dyDescent="0.3">
      <c r="B14287" s="34"/>
    </row>
    <row r="14288" spans="2:2" x14ac:dyDescent="0.3">
      <c r="B14288" s="34"/>
    </row>
    <row r="14289" spans="2:2" x14ac:dyDescent="0.3">
      <c r="B14289" s="34"/>
    </row>
    <row r="14290" spans="2:2" x14ac:dyDescent="0.3">
      <c r="B14290" s="34"/>
    </row>
    <row r="14291" spans="2:2" x14ac:dyDescent="0.3">
      <c r="B14291" s="34"/>
    </row>
    <row r="14292" spans="2:2" x14ac:dyDescent="0.3">
      <c r="B14292" s="34"/>
    </row>
    <row r="14293" spans="2:2" x14ac:dyDescent="0.3">
      <c r="B14293" s="34"/>
    </row>
    <row r="14294" spans="2:2" x14ac:dyDescent="0.3">
      <c r="B14294" s="34"/>
    </row>
    <row r="14295" spans="2:2" x14ac:dyDescent="0.3">
      <c r="B14295" s="34"/>
    </row>
    <row r="14296" spans="2:2" x14ac:dyDescent="0.3">
      <c r="B14296" s="34"/>
    </row>
    <row r="14297" spans="2:2" x14ac:dyDescent="0.3">
      <c r="B14297" s="34"/>
    </row>
    <row r="14298" spans="2:2" x14ac:dyDescent="0.3">
      <c r="B14298" s="34"/>
    </row>
    <row r="14299" spans="2:2" x14ac:dyDescent="0.3">
      <c r="B14299" s="34"/>
    </row>
    <row r="14300" spans="2:2" x14ac:dyDescent="0.3">
      <c r="B14300" s="34"/>
    </row>
    <row r="14301" spans="2:2" x14ac:dyDescent="0.3">
      <c r="B14301" s="34"/>
    </row>
    <row r="14302" spans="2:2" x14ac:dyDescent="0.3">
      <c r="B14302" s="34"/>
    </row>
    <row r="14303" spans="2:2" x14ac:dyDescent="0.3">
      <c r="B14303" s="34"/>
    </row>
    <row r="14304" spans="2:2" x14ac:dyDescent="0.3">
      <c r="B14304" s="34"/>
    </row>
    <row r="14305" spans="2:2" x14ac:dyDescent="0.3">
      <c r="B14305" s="34"/>
    </row>
    <row r="14306" spans="2:2" x14ac:dyDescent="0.3">
      <c r="B14306" s="34"/>
    </row>
    <row r="14307" spans="2:2" x14ac:dyDescent="0.3">
      <c r="B14307" s="34"/>
    </row>
    <row r="14308" spans="2:2" x14ac:dyDescent="0.3">
      <c r="B14308" s="34"/>
    </row>
    <row r="14309" spans="2:2" x14ac:dyDescent="0.3">
      <c r="B14309" s="34"/>
    </row>
    <row r="14310" spans="2:2" x14ac:dyDescent="0.3">
      <c r="B14310" s="34"/>
    </row>
    <row r="14311" spans="2:2" x14ac:dyDescent="0.3">
      <c r="B14311" s="34"/>
    </row>
    <row r="14312" spans="2:2" x14ac:dyDescent="0.3">
      <c r="B14312" s="34"/>
    </row>
    <row r="14313" spans="2:2" x14ac:dyDescent="0.3">
      <c r="B14313" s="34"/>
    </row>
    <row r="14314" spans="2:2" x14ac:dyDescent="0.3">
      <c r="B14314" s="34"/>
    </row>
    <row r="14315" spans="2:2" x14ac:dyDescent="0.3">
      <c r="B14315" s="34"/>
    </row>
    <row r="14316" spans="2:2" x14ac:dyDescent="0.3">
      <c r="B14316" s="34"/>
    </row>
    <row r="14317" spans="2:2" x14ac:dyDescent="0.3">
      <c r="B14317" s="34"/>
    </row>
    <row r="14318" spans="2:2" x14ac:dyDescent="0.3">
      <c r="B14318" s="34"/>
    </row>
    <row r="14319" spans="2:2" x14ac:dyDescent="0.3">
      <c r="B14319" s="34"/>
    </row>
    <row r="14320" spans="2:2" x14ac:dyDescent="0.3">
      <c r="B14320" s="34"/>
    </row>
    <row r="14321" spans="2:2" x14ac:dyDescent="0.3">
      <c r="B14321" s="34"/>
    </row>
    <row r="14322" spans="2:2" x14ac:dyDescent="0.3">
      <c r="B14322" s="34"/>
    </row>
    <row r="14323" spans="2:2" x14ac:dyDescent="0.3">
      <c r="B14323" s="34"/>
    </row>
    <row r="14324" spans="2:2" x14ac:dyDescent="0.3">
      <c r="B14324" s="34"/>
    </row>
    <row r="14325" spans="2:2" x14ac:dyDescent="0.3">
      <c r="B14325" s="34"/>
    </row>
    <row r="14326" spans="2:2" x14ac:dyDescent="0.3">
      <c r="B14326" s="34"/>
    </row>
    <row r="14327" spans="2:2" x14ac:dyDescent="0.3">
      <c r="B14327" s="34"/>
    </row>
    <row r="14328" spans="2:2" x14ac:dyDescent="0.3">
      <c r="B14328" s="34"/>
    </row>
    <row r="14329" spans="2:2" x14ac:dyDescent="0.3">
      <c r="B14329" s="34"/>
    </row>
    <row r="14330" spans="2:2" x14ac:dyDescent="0.3">
      <c r="B14330" s="34"/>
    </row>
    <row r="14331" spans="2:2" x14ac:dyDescent="0.3">
      <c r="B14331" s="34"/>
    </row>
    <row r="14332" spans="2:2" x14ac:dyDescent="0.3">
      <c r="B14332" s="34"/>
    </row>
    <row r="14333" spans="2:2" x14ac:dyDescent="0.3">
      <c r="B14333" s="34"/>
    </row>
    <row r="14334" spans="2:2" x14ac:dyDescent="0.3">
      <c r="B14334" s="34"/>
    </row>
    <row r="14335" spans="2:2" x14ac:dyDescent="0.3">
      <c r="B14335" s="34"/>
    </row>
    <row r="14336" spans="2:2" x14ac:dyDescent="0.3">
      <c r="B14336" s="34"/>
    </row>
    <row r="14337" spans="2:2" x14ac:dyDescent="0.3">
      <c r="B14337" s="34"/>
    </row>
    <row r="14338" spans="2:2" x14ac:dyDescent="0.3">
      <c r="B14338" s="34"/>
    </row>
    <row r="14339" spans="2:2" x14ac:dyDescent="0.3">
      <c r="B14339" s="34"/>
    </row>
    <row r="14340" spans="2:2" x14ac:dyDescent="0.3">
      <c r="B14340" s="34"/>
    </row>
    <row r="14341" spans="2:2" x14ac:dyDescent="0.3">
      <c r="B14341" s="34"/>
    </row>
    <row r="14342" spans="2:2" x14ac:dyDescent="0.3">
      <c r="B14342" s="34"/>
    </row>
    <row r="14343" spans="2:2" x14ac:dyDescent="0.3">
      <c r="B14343" s="34"/>
    </row>
    <row r="14344" spans="2:2" x14ac:dyDescent="0.3">
      <c r="B14344" s="34"/>
    </row>
    <row r="14345" spans="2:2" x14ac:dyDescent="0.3">
      <c r="B14345" s="34"/>
    </row>
    <row r="14346" spans="2:2" x14ac:dyDescent="0.3">
      <c r="B14346" s="34"/>
    </row>
    <row r="14347" spans="2:2" x14ac:dyDescent="0.3">
      <c r="B14347" s="34"/>
    </row>
    <row r="14348" spans="2:2" x14ac:dyDescent="0.3">
      <c r="B14348" s="34"/>
    </row>
    <row r="14349" spans="2:2" x14ac:dyDescent="0.3">
      <c r="B14349" s="34"/>
    </row>
    <row r="14350" spans="2:2" x14ac:dyDescent="0.3">
      <c r="B14350" s="34"/>
    </row>
    <row r="14351" spans="2:2" x14ac:dyDescent="0.3">
      <c r="B14351" s="34"/>
    </row>
    <row r="14352" spans="2:2" x14ac:dyDescent="0.3">
      <c r="B14352" s="34"/>
    </row>
    <row r="14353" spans="2:2" x14ac:dyDescent="0.3">
      <c r="B14353" s="34"/>
    </row>
    <row r="14354" spans="2:2" x14ac:dyDescent="0.3">
      <c r="B14354" s="34"/>
    </row>
    <row r="14355" spans="2:2" x14ac:dyDescent="0.3">
      <c r="B14355" s="34"/>
    </row>
    <row r="14356" spans="2:2" x14ac:dyDescent="0.3">
      <c r="B14356" s="34"/>
    </row>
    <row r="14357" spans="2:2" x14ac:dyDescent="0.3">
      <c r="B14357" s="34"/>
    </row>
    <row r="14358" spans="2:2" x14ac:dyDescent="0.3">
      <c r="B14358" s="34"/>
    </row>
    <row r="14359" spans="2:2" x14ac:dyDescent="0.3">
      <c r="B14359" s="34"/>
    </row>
    <row r="14360" spans="2:2" x14ac:dyDescent="0.3">
      <c r="B14360" s="34"/>
    </row>
    <row r="14361" spans="2:2" x14ac:dyDescent="0.3">
      <c r="B14361" s="34"/>
    </row>
    <row r="14362" spans="2:2" x14ac:dyDescent="0.3">
      <c r="B14362" s="34"/>
    </row>
    <row r="14363" spans="2:2" x14ac:dyDescent="0.3">
      <c r="B14363" s="34"/>
    </row>
    <row r="14364" spans="2:2" x14ac:dyDescent="0.3">
      <c r="B14364" s="34"/>
    </row>
    <row r="14365" spans="2:2" x14ac:dyDescent="0.3">
      <c r="B14365" s="34"/>
    </row>
    <row r="14366" spans="2:2" x14ac:dyDescent="0.3">
      <c r="B14366" s="34"/>
    </row>
    <row r="14367" spans="2:2" x14ac:dyDescent="0.3">
      <c r="B14367" s="34"/>
    </row>
    <row r="14368" spans="2:2" x14ac:dyDescent="0.3">
      <c r="B14368" s="34"/>
    </row>
    <row r="14369" spans="2:2" x14ac:dyDescent="0.3">
      <c r="B14369" s="34"/>
    </row>
    <row r="14370" spans="2:2" x14ac:dyDescent="0.3">
      <c r="B14370" s="34"/>
    </row>
    <row r="14371" spans="2:2" x14ac:dyDescent="0.3">
      <c r="B14371" s="34"/>
    </row>
    <row r="14372" spans="2:2" x14ac:dyDescent="0.3">
      <c r="B14372" s="34"/>
    </row>
    <row r="14373" spans="2:2" x14ac:dyDescent="0.3">
      <c r="B14373" s="34"/>
    </row>
    <row r="14374" spans="2:2" x14ac:dyDescent="0.3">
      <c r="B14374" s="34"/>
    </row>
    <row r="14375" spans="2:2" x14ac:dyDescent="0.3">
      <c r="B14375" s="34"/>
    </row>
    <row r="14376" spans="2:2" x14ac:dyDescent="0.3">
      <c r="B14376" s="34"/>
    </row>
    <row r="14377" spans="2:2" x14ac:dyDescent="0.3">
      <c r="B14377" s="34"/>
    </row>
    <row r="14378" spans="2:2" x14ac:dyDescent="0.3">
      <c r="B14378" s="34"/>
    </row>
    <row r="14379" spans="2:2" x14ac:dyDescent="0.3">
      <c r="B14379" s="34"/>
    </row>
    <row r="14380" spans="2:2" x14ac:dyDescent="0.3">
      <c r="B14380" s="34"/>
    </row>
    <row r="14381" spans="2:2" x14ac:dyDescent="0.3">
      <c r="B14381" s="34"/>
    </row>
    <row r="14382" spans="2:2" x14ac:dyDescent="0.3">
      <c r="B14382" s="34"/>
    </row>
    <row r="14383" spans="2:2" x14ac:dyDescent="0.3">
      <c r="B14383" s="34"/>
    </row>
    <row r="14384" spans="2:2" x14ac:dyDescent="0.3">
      <c r="B14384" s="34"/>
    </row>
    <row r="14385" spans="2:2" x14ac:dyDescent="0.3">
      <c r="B14385" s="34"/>
    </row>
    <row r="14386" spans="2:2" x14ac:dyDescent="0.3">
      <c r="B14386" s="34"/>
    </row>
    <row r="14387" spans="2:2" x14ac:dyDescent="0.3">
      <c r="B14387" s="34"/>
    </row>
    <row r="14388" spans="2:2" x14ac:dyDescent="0.3">
      <c r="B14388" s="34"/>
    </row>
    <row r="14389" spans="2:2" x14ac:dyDescent="0.3">
      <c r="B14389" s="34"/>
    </row>
    <row r="14390" spans="2:2" x14ac:dyDescent="0.3">
      <c r="B14390" s="34"/>
    </row>
    <row r="14391" spans="2:2" x14ac:dyDescent="0.3">
      <c r="B14391" s="34"/>
    </row>
    <row r="14392" spans="2:2" x14ac:dyDescent="0.3">
      <c r="B14392" s="34"/>
    </row>
    <row r="14393" spans="2:2" x14ac:dyDescent="0.3">
      <c r="B14393" s="34"/>
    </row>
    <row r="14394" spans="2:2" x14ac:dyDescent="0.3">
      <c r="B14394" s="34"/>
    </row>
    <row r="14395" spans="2:2" x14ac:dyDescent="0.3">
      <c r="B14395" s="34"/>
    </row>
    <row r="14396" spans="2:2" x14ac:dyDescent="0.3">
      <c r="B14396" s="34"/>
    </row>
    <row r="14397" spans="2:2" x14ac:dyDescent="0.3">
      <c r="B14397" s="34"/>
    </row>
    <row r="14398" spans="2:2" x14ac:dyDescent="0.3">
      <c r="B14398" s="34"/>
    </row>
    <row r="14399" spans="2:2" x14ac:dyDescent="0.3">
      <c r="B14399" s="34"/>
    </row>
    <row r="14400" spans="2:2" x14ac:dyDescent="0.3">
      <c r="B14400" s="34"/>
    </row>
    <row r="14401" spans="2:2" x14ac:dyDescent="0.3">
      <c r="B14401" s="34"/>
    </row>
    <row r="14402" spans="2:2" x14ac:dyDescent="0.3">
      <c r="B14402" s="34"/>
    </row>
    <row r="14403" spans="2:2" x14ac:dyDescent="0.3">
      <c r="B14403" s="34"/>
    </row>
    <row r="14404" spans="2:2" x14ac:dyDescent="0.3">
      <c r="B14404" s="34"/>
    </row>
    <row r="14405" spans="2:2" x14ac:dyDescent="0.3">
      <c r="B14405" s="34"/>
    </row>
    <row r="14406" spans="2:2" x14ac:dyDescent="0.3">
      <c r="B14406" s="34"/>
    </row>
    <row r="14407" spans="2:2" x14ac:dyDescent="0.3">
      <c r="B14407" s="34"/>
    </row>
    <row r="14408" spans="2:2" x14ac:dyDescent="0.3">
      <c r="B14408" s="34"/>
    </row>
    <row r="14409" spans="2:2" x14ac:dyDescent="0.3">
      <c r="B14409" s="34"/>
    </row>
    <row r="14410" spans="2:2" x14ac:dyDescent="0.3">
      <c r="B14410" s="34"/>
    </row>
    <row r="14411" spans="2:2" x14ac:dyDescent="0.3">
      <c r="B14411" s="34"/>
    </row>
    <row r="14412" spans="2:2" x14ac:dyDescent="0.3">
      <c r="B14412" s="34"/>
    </row>
    <row r="14413" spans="2:2" x14ac:dyDescent="0.3">
      <c r="B14413" s="34"/>
    </row>
    <row r="14414" spans="2:2" x14ac:dyDescent="0.3">
      <c r="B14414" s="34"/>
    </row>
    <row r="14415" spans="2:2" x14ac:dyDescent="0.3">
      <c r="B14415" s="34"/>
    </row>
    <row r="14416" spans="2:2" x14ac:dyDescent="0.3">
      <c r="B14416" s="34"/>
    </row>
    <row r="14417" spans="2:2" x14ac:dyDescent="0.3">
      <c r="B14417" s="34"/>
    </row>
    <row r="14418" spans="2:2" x14ac:dyDescent="0.3">
      <c r="B14418" s="34"/>
    </row>
    <row r="14419" spans="2:2" x14ac:dyDescent="0.3">
      <c r="B14419" s="34"/>
    </row>
    <row r="14420" spans="2:2" x14ac:dyDescent="0.3">
      <c r="B14420" s="34"/>
    </row>
    <row r="14421" spans="2:2" x14ac:dyDescent="0.3">
      <c r="B14421" s="34"/>
    </row>
    <row r="14422" spans="2:2" x14ac:dyDescent="0.3">
      <c r="B14422" s="34"/>
    </row>
    <row r="14423" spans="2:2" x14ac:dyDescent="0.3">
      <c r="B14423" s="34"/>
    </row>
    <row r="14424" spans="2:2" x14ac:dyDescent="0.3">
      <c r="B14424" s="34"/>
    </row>
    <row r="14425" spans="2:2" x14ac:dyDescent="0.3">
      <c r="B14425" s="34"/>
    </row>
    <row r="14426" spans="2:2" x14ac:dyDescent="0.3">
      <c r="B14426" s="34"/>
    </row>
    <row r="14427" spans="2:2" x14ac:dyDescent="0.3">
      <c r="B14427" s="34"/>
    </row>
    <row r="14428" spans="2:2" x14ac:dyDescent="0.3">
      <c r="B14428" s="34"/>
    </row>
    <row r="14429" spans="2:2" x14ac:dyDescent="0.3">
      <c r="B14429" s="34"/>
    </row>
    <row r="14430" spans="2:2" x14ac:dyDescent="0.3">
      <c r="B14430" s="34"/>
    </row>
    <row r="14431" spans="2:2" x14ac:dyDescent="0.3">
      <c r="B14431" s="34"/>
    </row>
    <row r="14432" spans="2:2" x14ac:dyDescent="0.3">
      <c r="B14432" s="34"/>
    </row>
    <row r="14433" spans="2:2" x14ac:dyDescent="0.3">
      <c r="B14433" s="34"/>
    </row>
    <row r="14434" spans="2:2" x14ac:dyDescent="0.3">
      <c r="B14434" s="34"/>
    </row>
    <row r="14435" spans="2:2" x14ac:dyDescent="0.3">
      <c r="B14435" s="34"/>
    </row>
    <row r="14436" spans="2:2" x14ac:dyDescent="0.3">
      <c r="B14436" s="34"/>
    </row>
    <row r="14437" spans="2:2" x14ac:dyDescent="0.3">
      <c r="B14437" s="34"/>
    </row>
    <row r="14438" spans="2:2" x14ac:dyDescent="0.3">
      <c r="B14438" s="34"/>
    </row>
    <row r="14439" spans="2:2" x14ac:dyDescent="0.3">
      <c r="B14439" s="34"/>
    </row>
    <row r="14440" spans="2:2" x14ac:dyDescent="0.3">
      <c r="B14440" s="34"/>
    </row>
    <row r="14441" spans="2:2" x14ac:dyDescent="0.3">
      <c r="B14441" s="34"/>
    </row>
    <row r="14442" spans="2:2" x14ac:dyDescent="0.3">
      <c r="B14442" s="34"/>
    </row>
    <row r="14443" spans="2:2" x14ac:dyDescent="0.3">
      <c r="B14443" s="34"/>
    </row>
    <row r="14444" spans="2:2" x14ac:dyDescent="0.3">
      <c r="B14444" s="34"/>
    </row>
    <row r="14445" spans="2:2" x14ac:dyDescent="0.3">
      <c r="B14445" s="34"/>
    </row>
    <row r="14446" spans="2:2" x14ac:dyDescent="0.3">
      <c r="B14446" s="34"/>
    </row>
    <row r="14447" spans="2:2" x14ac:dyDescent="0.3">
      <c r="B14447" s="34"/>
    </row>
    <row r="14448" spans="2:2" x14ac:dyDescent="0.3">
      <c r="B14448" s="34"/>
    </row>
    <row r="14449" spans="2:2" x14ac:dyDescent="0.3">
      <c r="B14449" s="34"/>
    </row>
    <row r="14450" spans="2:2" x14ac:dyDescent="0.3">
      <c r="B14450" s="34"/>
    </row>
    <row r="14451" spans="2:2" x14ac:dyDescent="0.3">
      <c r="B14451" s="34"/>
    </row>
    <row r="14452" spans="2:2" x14ac:dyDescent="0.3">
      <c r="B14452" s="34"/>
    </row>
    <row r="14453" spans="2:2" x14ac:dyDescent="0.3">
      <c r="B14453" s="34"/>
    </row>
    <row r="14454" spans="2:2" x14ac:dyDescent="0.3">
      <c r="B14454" s="34"/>
    </row>
    <row r="14455" spans="2:2" x14ac:dyDescent="0.3">
      <c r="B14455" s="34"/>
    </row>
    <row r="14456" spans="2:2" x14ac:dyDescent="0.3">
      <c r="B14456" s="34"/>
    </row>
    <row r="14457" spans="2:2" x14ac:dyDescent="0.3">
      <c r="B14457" s="34"/>
    </row>
    <row r="14458" spans="2:2" x14ac:dyDescent="0.3">
      <c r="B14458" s="34"/>
    </row>
    <row r="14459" spans="2:2" x14ac:dyDescent="0.3">
      <c r="B14459" s="34"/>
    </row>
    <row r="14460" spans="2:2" x14ac:dyDescent="0.3">
      <c r="B14460" s="34"/>
    </row>
    <row r="14461" spans="2:2" x14ac:dyDescent="0.3">
      <c r="B14461" s="34"/>
    </row>
    <row r="14462" spans="2:2" x14ac:dyDescent="0.3">
      <c r="B14462" s="34"/>
    </row>
    <row r="14463" spans="2:2" x14ac:dyDescent="0.3">
      <c r="B14463" s="34"/>
    </row>
    <row r="14464" spans="2:2" x14ac:dyDescent="0.3">
      <c r="B14464" s="34"/>
    </row>
    <row r="14465" spans="2:2" x14ac:dyDescent="0.3">
      <c r="B14465" s="34"/>
    </row>
    <row r="14466" spans="2:2" x14ac:dyDescent="0.3">
      <c r="B14466" s="34"/>
    </row>
    <row r="14467" spans="2:2" x14ac:dyDescent="0.3">
      <c r="B14467" s="34"/>
    </row>
    <row r="14468" spans="2:2" x14ac:dyDescent="0.3">
      <c r="B14468" s="34"/>
    </row>
    <row r="14469" spans="2:2" x14ac:dyDescent="0.3">
      <c r="B14469" s="34"/>
    </row>
    <row r="14470" spans="2:2" x14ac:dyDescent="0.3">
      <c r="B14470" s="34"/>
    </row>
    <row r="14471" spans="2:2" x14ac:dyDescent="0.3">
      <c r="B14471" s="34"/>
    </row>
    <row r="14472" spans="2:2" x14ac:dyDescent="0.3">
      <c r="B14472" s="34"/>
    </row>
    <row r="14473" spans="2:2" x14ac:dyDescent="0.3">
      <c r="B14473" s="34"/>
    </row>
    <row r="14474" spans="2:2" x14ac:dyDescent="0.3">
      <c r="B14474" s="34"/>
    </row>
    <row r="14475" spans="2:2" x14ac:dyDescent="0.3">
      <c r="B14475" s="34"/>
    </row>
    <row r="14476" spans="2:2" x14ac:dyDescent="0.3">
      <c r="B14476" s="34"/>
    </row>
    <row r="14477" spans="2:2" x14ac:dyDescent="0.3">
      <c r="B14477" s="34"/>
    </row>
    <row r="14478" spans="2:2" x14ac:dyDescent="0.3">
      <c r="B14478" s="34"/>
    </row>
    <row r="14479" spans="2:2" x14ac:dyDescent="0.3">
      <c r="B14479" s="34"/>
    </row>
    <row r="14480" spans="2:2" x14ac:dyDescent="0.3">
      <c r="B14480" s="34"/>
    </row>
    <row r="14481" spans="2:2" x14ac:dyDescent="0.3">
      <c r="B14481" s="34"/>
    </row>
    <row r="14482" spans="2:2" x14ac:dyDescent="0.3">
      <c r="B14482" s="34"/>
    </row>
    <row r="14483" spans="2:2" x14ac:dyDescent="0.3">
      <c r="B14483" s="34"/>
    </row>
    <row r="14484" spans="2:2" x14ac:dyDescent="0.3">
      <c r="B14484" s="34"/>
    </row>
    <row r="14485" spans="2:2" x14ac:dyDescent="0.3">
      <c r="B14485" s="34"/>
    </row>
    <row r="14486" spans="2:2" x14ac:dyDescent="0.3">
      <c r="B14486" s="34"/>
    </row>
    <row r="14487" spans="2:2" x14ac:dyDescent="0.3">
      <c r="B14487" s="34"/>
    </row>
    <row r="14488" spans="2:2" x14ac:dyDescent="0.3">
      <c r="B14488" s="34"/>
    </row>
    <row r="14489" spans="2:2" x14ac:dyDescent="0.3">
      <c r="B14489" s="34"/>
    </row>
    <row r="14490" spans="2:2" x14ac:dyDescent="0.3">
      <c r="B14490" s="34"/>
    </row>
    <row r="14491" spans="2:2" x14ac:dyDescent="0.3">
      <c r="B14491" s="34"/>
    </row>
    <row r="14492" spans="2:2" x14ac:dyDescent="0.3">
      <c r="B14492" s="34"/>
    </row>
    <row r="14493" spans="2:2" x14ac:dyDescent="0.3">
      <c r="B14493" s="34"/>
    </row>
    <row r="14494" spans="2:2" x14ac:dyDescent="0.3">
      <c r="B14494" s="34"/>
    </row>
    <row r="14495" spans="2:2" x14ac:dyDescent="0.3">
      <c r="B14495" s="34"/>
    </row>
    <row r="14496" spans="2:2" x14ac:dyDescent="0.3">
      <c r="B14496" s="34"/>
    </row>
    <row r="14497" spans="2:2" x14ac:dyDescent="0.3">
      <c r="B14497" s="34"/>
    </row>
    <row r="14498" spans="2:2" x14ac:dyDescent="0.3">
      <c r="B14498" s="34"/>
    </row>
    <row r="14499" spans="2:2" x14ac:dyDescent="0.3">
      <c r="B14499" s="34"/>
    </row>
    <row r="14500" spans="2:2" x14ac:dyDescent="0.3">
      <c r="B14500" s="34"/>
    </row>
    <row r="14501" spans="2:2" x14ac:dyDescent="0.3">
      <c r="B14501" s="34"/>
    </row>
    <row r="14502" spans="2:2" x14ac:dyDescent="0.3">
      <c r="B14502" s="34"/>
    </row>
    <row r="14503" spans="2:2" x14ac:dyDescent="0.3">
      <c r="B14503" s="34"/>
    </row>
    <row r="14504" spans="2:2" x14ac:dyDescent="0.3">
      <c r="B14504" s="34"/>
    </row>
    <row r="14505" spans="2:2" x14ac:dyDescent="0.3">
      <c r="B14505" s="34"/>
    </row>
    <row r="14506" spans="2:2" x14ac:dyDescent="0.3">
      <c r="B14506" s="34"/>
    </row>
    <row r="14507" spans="2:2" x14ac:dyDescent="0.3">
      <c r="B14507" s="34"/>
    </row>
    <row r="14508" spans="2:2" x14ac:dyDescent="0.3">
      <c r="B14508" s="34"/>
    </row>
    <row r="14509" spans="2:2" x14ac:dyDescent="0.3">
      <c r="B14509" s="34"/>
    </row>
    <row r="14510" spans="2:2" x14ac:dyDescent="0.3">
      <c r="B14510" s="34"/>
    </row>
    <row r="14511" spans="2:2" x14ac:dyDescent="0.3">
      <c r="B14511" s="34"/>
    </row>
    <row r="14512" spans="2:2" x14ac:dyDescent="0.3">
      <c r="B14512" s="34"/>
    </row>
    <row r="14513" spans="2:2" x14ac:dyDescent="0.3">
      <c r="B14513" s="34"/>
    </row>
    <row r="14514" spans="2:2" x14ac:dyDescent="0.3">
      <c r="B14514" s="34"/>
    </row>
    <row r="14515" spans="2:2" x14ac:dyDescent="0.3">
      <c r="B14515" s="34"/>
    </row>
    <row r="14516" spans="2:2" x14ac:dyDescent="0.3">
      <c r="B14516" s="34"/>
    </row>
    <row r="14517" spans="2:2" x14ac:dyDescent="0.3">
      <c r="B14517" s="34"/>
    </row>
    <row r="14518" spans="2:2" x14ac:dyDescent="0.3">
      <c r="B14518" s="34"/>
    </row>
    <row r="14519" spans="2:2" x14ac:dyDescent="0.3">
      <c r="B14519" s="34"/>
    </row>
    <row r="14520" spans="2:2" x14ac:dyDescent="0.3">
      <c r="B14520" s="34"/>
    </row>
    <row r="14521" spans="2:2" x14ac:dyDescent="0.3">
      <c r="B14521" s="34"/>
    </row>
    <row r="14522" spans="2:2" x14ac:dyDescent="0.3">
      <c r="B14522" s="34"/>
    </row>
    <row r="14523" spans="2:2" x14ac:dyDescent="0.3">
      <c r="B14523" s="34"/>
    </row>
    <row r="14524" spans="2:2" x14ac:dyDescent="0.3">
      <c r="B14524" s="34"/>
    </row>
    <row r="14525" spans="2:2" x14ac:dyDescent="0.3">
      <c r="B14525" s="34"/>
    </row>
    <row r="14526" spans="2:2" x14ac:dyDescent="0.3">
      <c r="B14526" s="34"/>
    </row>
    <row r="14527" spans="2:2" x14ac:dyDescent="0.3">
      <c r="B14527" s="34"/>
    </row>
    <row r="14528" spans="2:2" x14ac:dyDescent="0.3">
      <c r="B14528" s="34"/>
    </row>
    <row r="14529" spans="2:2" x14ac:dyDescent="0.3">
      <c r="B14529" s="34"/>
    </row>
    <row r="14530" spans="2:2" x14ac:dyDescent="0.3">
      <c r="B14530" s="34"/>
    </row>
    <row r="14531" spans="2:2" x14ac:dyDescent="0.3">
      <c r="B14531" s="34"/>
    </row>
    <row r="14532" spans="2:2" x14ac:dyDescent="0.3">
      <c r="B14532" s="34"/>
    </row>
    <row r="14533" spans="2:2" x14ac:dyDescent="0.3">
      <c r="B14533" s="34"/>
    </row>
    <row r="14534" spans="2:2" x14ac:dyDescent="0.3">
      <c r="B14534" s="34"/>
    </row>
    <row r="14535" spans="2:2" x14ac:dyDescent="0.3">
      <c r="B14535" s="34"/>
    </row>
    <row r="14536" spans="2:2" x14ac:dyDescent="0.3">
      <c r="B14536" s="34"/>
    </row>
    <row r="14537" spans="2:2" x14ac:dyDescent="0.3">
      <c r="B14537" s="34"/>
    </row>
    <row r="14538" spans="2:2" x14ac:dyDescent="0.3">
      <c r="B14538" s="34"/>
    </row>
    <row r="14539" spans="2:2" x14ac:dyDescent="0.3">
      <c r="B14539" s="34"/>
    </row>
    <row r="14540" spans="2:2" x14ac:dyDescent="0.3">
      <c r="B14540" s="34"/>
    </row>
    <row r="14541" spans="2:2" x14ac:dyDescent="0.3">
      <c r="B14541" s="34"/>
    </row>
    <row r="14542" spans="2:2" x14ac:dyDescent="0.3">
      <c r="B14542" s="34"/>
    </row>
    <row r="14543" spans="2:2" x14ac:dyDescent="0.3">
      <c r="B14543" s="34"/>
    </row>
    <row r="14544" spans="2:2" x14ac:dyDescent="0.3">
      <c r="B14544" s="34"/>
    </row>
    <row r="14545" spans="2:2" x14ac:dyDescent="0.3">
      <c r="B14545" s="34"/>
    </row>
    <row r="14546" spans="2:2" x14ac:dyDescent="0.3">
      <c r="B14546" s="34"/>
    </row>
    <row r="14547" spans="2:2" x14ac:dyDescent="0.3">
      <c r="B14547" s="34"/>
    </row>
    <row r="14548" spans="2:2" x14ac:dyDescent="0.3">
      <c r="B14548" s="34"/>
    </row>
    <row r="14549" spans="2:2" x14ac:dyDescent="0.3">
      <c r="B14549" s="34"/>
    </row>
    <row r="14550" spans="2:2" x14ac:dyDescent="0.3">
      <c r="B14550" s="34"/>
    </row>
    <row r="14551" spans="2:2" x14ac:dyDescent="0.3">
      <c r="B14551" s="34"/>
    </row>
    <row r="14552" spans="2:2" x14ac:dyDescent="0.3">
      <c r="B14552" s="34"/>
    </row>
    <row r="14553" spans="2:2" x14ac:dyDescent="0.3">
      <c r="B14553" s="34"/>
    </row>
    <row r="14554" spans="2:2" x14ac:dyDescent="0.3">
      <c r="B14554" s="34"/>
    </row>
    <row r="14555" spans="2:2" x14ac:dyDescent="0.3">
      <c r="B14555" s="34"/>
    </row>
    <row r="14556" spans="2:2" x14ac:dyDescent="0.3">
      <c r="B14556" s="34"/>
    </row>
    <row r="14557" spans="2:2" x14ac:dyDescent="0.3">
      <c r="B14557" s="34"/>
    </row>
    <row r="14558" spans="2:2" x14ac:dyDescent="0.3">
      <c r="B14558" s="34"/>
    </row>
    <row r="14559" spans="2:2" x14ac:dyDescent="0.3">
      <c r="B14559" s="34"/>
    </row>
    <row r="14560" spans="2:2" x14ac:dyDescent="0.3">
      <c r="B14560" s="34"/>
    </row>
    <row r="14561" spans="2:2" x14ac:dyDescent="0.3">
      <c r="B14561" s="34"/>
    </row>
    <row r="14562" spans="2:2" x14ac:dyDescent="0.3">
      <c r="B14562" s="34"/>
    </row>
    <row r="14563" spans="2:2" x14ac:dyDescent="0.3">
      <c r="B14563" s="34"/>
    </row>
    <row r="14564" spans="2:2" x14ac:dyDescent="0.3">
      <c r="B14564" s="34"/>
    </row>
    <row r="14565" spans="2:2" x14ac:dyDescent="0.3">
      <c r="B14565" s="34"/>
    </row>
    <row r="14566" spans="2:2" x14ac:dyDescent="0.3">
      <c r="B14566" s="34"/>
    </row>
    <row r="14567" spans="2:2" x14ac:dyDescent="0.3">
      <c r="B14567" s="34"/>
    </row>
    <row r="14568" spans="2:2" x14ac:dyDescent="0.3">
      <c r="B14568" s="34"/>
    </row>
    <row r="14569" spans="2:2" x14ac:dyDescent="0.3">
      <c r="B14569" s="34"/>
    </row>
    <row r="14570" spans="2:2" x14ac:dyDescent="0.3">
      <c r="B14570" s="34"/>
    </row>
    <row r="14571" spans="2:2" x14ac:dyDescent="0.3">
      <c r="B14571" s="34"/>
    </row>
    <row r="14572" spans="2:2" x14ac:dyDescent="0.3">
      <c r="B14572" s="34"/>
    </row>
    <row r="14573" spans="2:2" x14ac:dyDescent="0.3">
      <c r="B14573" s="34"/>
    </row>
    <row r="14574" spans="2:2" x14ac:dyDescent="0.3">
      <c r="B14574" s="34"/>
    </row>
    <row r="14575" spans="2:2" x14ac:dyDescent="0.3">
      <c r="B14575" s="34"/>
    </row>
    <row r="14576" spans="2:2" x14ac:dyDescent="0.3">
      <c r="B14576" s="34"/>
    </row>
    <row r="14577" spans="2:2" x14ac:dyDescent="0.3">
      <c r="B14577" s="34"/>
    </row>
    <row r="14578" spans="2:2" x14ac:dyDescent="0.3">
      <c r="B14578" s="34"/>
    </row>
    <row r="14579" spans="2:2" x14ac:dyDescent="0.3">
      <c r="B14579" s="34"/>
    </row>
    <row r="14580" spans="2:2" x14ac:dyDescent="0.3">
      <c r="B14580" s="34"/>
    </row>
    <row r="14581" spans="2:2" x14ac:dyDescent="0.3">
      <c r="B14581" s="34"/>
    </row>
    <row r="14582" spans="2:2" x14ac:dyDescent="0.3">
      <c r="B14582" s="34"/>
    </row>
    <row r="14583" spans="2:2" x14ac:dyDescent="0.3">
      <c r="B14583" s="34"/>
    </row>
    <row r="14584" spans="2:2" x14ac:dyDescent="0.3">
      <c r="B14584" s="34"/>
    </row>
    <row r="14585" spans="2:2" x14ac:dyDescent="0.3">
      <c r="B14585" s="34"/>
    </row>
    <row r="14586" spans="2:2" x14ac:dyDescent="0.3">
      <c r="B14586" s="34"/>
    </row>
    <row r="14587" spans="2:2" x14ac:dyDescent="0.3">
      <c r="B14587" s="34"/>
    </row>
    <row r="14588" spans="2:2" x14ac:dyDescent="0.3">
      <c r="B14588" s="34"/>
    </row>
    <row r="14589" spans="2:2" x14ac:dyDescent="0.3">
      <c r="B14589" s="34"/>
    </row>
    <row r="14590" spans="2:2" x14ac:dyDescent="0.3">
      <c r="B14590" s="34"/>
    </row>
    <row r="14591" spans="2:2" x14ac:dyDescent="0.3">
      <c r="B14591" s="34"/>
    </row>
    <row r="14592" spans="2:2" x14ac:dyDescent="0.3">
      <c r="B14592" s="34"/>
    </row>
    <row r="14593" spans="2:2" x14ac:dyDescent="0.3">
      <c r="B14593" s="34"/>
    </row>
    <row r="14594" spans="2:2" x14ac:dyDescent="0.3">
      <c r="B14594" s="34"/>
    </row>
    <row r="14595" spans="2:2" x14ac:dyDescent="0.3">
      <c r="B14595" s="34"/>
    </row>
    <row r="14596" spans="2:2" x14ac:dyDescent="0.3">
      <c r="B14596" s="34"/>
    </row>
    <row r="14597" spans="2:2" x14ac:dyDescent="0.3">
      <c r="B14597" s="34"/>
    </row>
    <row r="14598" spans="2:2" x14ac:dyDescent="0.3">
      <c r="B14598" s="34"/>
    </row>
    <row r="14599" spans="2:2" x14ac:dyDescent="0.3">
      <c r="B14599" s="34"/>
    </row>
    <row r="14600" spans="2:2" x14ac:dyDescent="0.3">
      <c r="B14600" s="34"/>
    </row>
    <row r="14601" spans="2:2" x14ac:dyDescent="0.3">
      <c r="B14601" s="34"/>
    </row>
    <row r="14602" spans="2:2" x14ac:dyDescent="0.3">
      <c r="B14602" s="34"/>
    </row>
    <row r="14603" spans="2:2" x14ac:dyDescent="0.3">
      <c r="B14603" s="34"/>
    </row>
    <row r="14604" spans="2:2" x14ac:dyDescent="0.3">
      <c r="B14604" s="34"/>
    </row>
    <row r="14605" spans="2:2" x14ac:dyDescent="0.3">
      <c r="B14605" s="34"/>
    </row>
    <row r="14606" spans="2:2" x14ac:dyDescent="0.3">
      <c r="B14606" s="34"/>
    </row>
    <row r="14607" spans="2:2" x14ac:dyDescent="0.3">
      <c r="B14607" s="34"/>
    </row>
    <row r="14608" spans="2:2" x14ac:dyDescent="0.3">
      <c r="B14608" s="34"/>
    </row>
    <row r="14609" spans="2:2" x14ac:dyDescent="0.3">
      <c r="B14609" s="34"/>
    </row>
    <row r="14610" spans="2:2" x14ac:dyDescent="0.3">
      <c r="B14610" s="34"/>
    </row>
    <row r="14611" spans="2:2" x14ac:dyDescent="0.3">
      <c r="B14611" s="34"/>
    </row>
    <row r="14612" spans="2:2" x14ac:dyDescent="0.3">
      <c r="B14612" s="34"/>
    </row>
    <row r="14613" spans="2:2" x14ac:dyDescent="0.3">
      <c r="B14613" s="34"/>
    </row>
    <row r="14614" spans="2:2" x14ac:dyDescent="0.3">
      <c r="B14614" s="34"/>
    </row>
    <row r="14615" spans="2:2" x14ac:dyDescent="0.3">
      <c r="B14615" s="34"/>
    </row>
    <row r="14616" spans="2:2" x14ac:dyDescent="0.3">
      <c r="B14616" s="34"/>
    </row>
    <row r="14617" spans="2:2" x14ac:dyDescent="0.3">
      <c r="B14617" s="34"/>
    </row>
    <row r="14618" spans="2:2" x14ac:dyDescent="0.3">
      <c r="B14618" s="34"/>
    </row>
    <row r="14619" spans="2:2" x14ac:dyDescent="0.3">
      <c r="B14619" s="34"/>
    </row>
    <row r="14620" spans="2:2" x14ac:dyDescent="0.3">
      <c r="B14620" s="34"/>
    </row>
    <row r="14621" spans="2:2" x14ac:dyDescent="0.3">
      <c r="B14621" s="34"/>
    </row>
    <row r="14622" spans="2:2" x14ac:dyDescent="0.3">
      <c r="B14622" s="34"/>
    </row>
    <row r="14623" spans="2:2" x14ac:dyDescent="0.3">
      <c r="B14623" s="34"/>
    </row>
    <row r="14624" spans="2:2" x14ac:dyDescent="0.3">
      <c r="B14624" s="34"/>
    </row>
    <row r="14625" spans="2:2" x14ac:dyDescent="0.3">
      <c r="B14625" s="34"/>
    </row>
    <row r="14626" spans="2:2" x14ac:dyDescent="0.3">
      <c r="B14626" s="34"/>
    </row>
    <row r="14627" spans="2:2" x14ac:dyDescent="0.3">
      <c r="B14627" s="34"/>
    </row>
    <row r="14628" spans="2:2" x14ac:dyDescent="0.3">
      <c r="B14628" s="34"/>
    </row>
    <row r="14629" spans="2:2" x14ac:dyDescent="0.3">
      <c r="B14629" s="34"/>
    </row>
    <row r="14630" spans="2:2" x14ac:dyDescent="0.3">
      <c r="B14630" s="34"/>
    </row>
    <row r="14631" spans="2:2" x14ac:dyDescent="0.3">
      <c r="B14631" s="34"/>
    </row>
    <row r="14632" spans="2:2" x14ac:dyDescent="0.3">
      <c r="B14632" s="34"/>
    </row>
    <row r="14633" spans="2:2" x14ac:dyDescent="0.3">
      <c r="B14633" s="34"/>
    </row>
    <row r="14634" spans="2:2" x14ac:dyDescent="0.3">
      <c r="B14634" s="34"/>
    </row>
    <row r="14635" spans="2:2" x14ac:dyDescent="0.3">
      <c r="B14635" s="34"/>
    </row>
    <row r="14636" spans="2:2" x14ac:dyDescent="0.3">
      <c r="B14636" s="34"/>
    </row>
    <row r="14637" spans="2:2" x14ac:dyDescent="0.3">
      <c r="B14637" s="34"/>
    </row>
    <row r="14638" spans="2:2" x14ac:dyDescent="0.3">
      <c r="B14638" s="34"/>
    </row>
    <row r="14639" spans="2:2" x14ac:dyDescent="0.3">
      <c r="B14639" s="34"/>
    </row>
    <row r="14640" spans="2:2" x14ac:dyDescent="0.3">
      <c r="B14640" s="34"/>
    </row>
    <row r="14641" spans="2:2" x14ac:dyDescent="0.3">
      <c r="B14641" s="34"/>
    </row>
    <row r="14642" spans="2:2" x14ac:dyDescent="0.3">
      <c r="B14642" s="34"/>
    </row>
    <row r="14643" spans="2:2" x14ac:dyDescent="0.3">
      <c r="B14643" s="34"/>
    </row>
    <row r="14644" spans="2:2" x14ac:dyDescent="0.3">
      <c r="B14644" s="34"/>
    </row>
    <row r="14645" spans="2:2" x14ac:dyDescent="0.3">
      <c r="B14645" s="34"/>
    </row>
    <row r="14646" spans="2:2" x14ac:dyDescent="0.3">
      <c r="B14646" s="34"/>
    </row>
    <row r="14647" spans="2:2" x14ac:dyDescent="0.3">
      <c r="B14647" s="34"/>
    </row>
    <row r="14648" spans="2:2" x14ac:dyDescent="0.3">
      <c r="B14648" s="34"/>
    </row>
    <row r="14649" spans="2:2" x14ac:dyDescent="0.3">
      <c r="B14649" s="34"/>
    </row>
    <row r="14650" spans="2:2" x14ac:dyDescent="0.3">
      <c r="B14650" s="34"/>
    </row>
    <row r="14651" spans="2:2" x14ac:dyDescent="0.3">
      <c r="B14651" s="34"/>
    </row>
    <row r="14652" spans="2:2" x14ac:dyDescent="0.3">
      <c r="B14652" s="34"/>
    </row>
    <row r="14653" spans="2:2" x14ac:dyDescent="0.3">
      <c r="B14653" s="34"/>
    </row>
    <row r="14654" spans="2:2" x14ac:dyDescent="0.3">
      <c r="B14654" s="34"/>
    </row>
    <row r="14655" spans="2:2" x14ac:dyDescent="0.3">
      <c r="B14655" s="34"/>
    </row>
    <row r="14656" spans="2:2" x14ac:dyDescent="0.3">
      <c r="B14656" s="34"/>
    </row>
    <row r="14657" spans="2:2" x14ac:dyDescent="0.3">
      <c r="B14657" s="34"/>
    </row>
    <row r="14658" spans="2:2" x14ac:dyDescent="0.3">
      <c r="B14658" s="34"/>
    </row>
    <row r="14659" spans="2:2" x14ac:dyDescent="0.3">
      <c r="B14659" s="34"/>
    </row>
    <row r="14660" spans="2:2" x14ac:dyDescent="0.3">
      <c r="B14660" s="34"/>
    </row>
    <row r="14661" spans="2:2" x14ac:dyDescent="0.3">
      <c r="B14661" s="34"/>
    </row>
    <row r="14662" spans="2:2" x14ac:dyDescent="0.3">
      <c r="B14662" s="34"/>
    </row>
    <row r="14663" spans="2:2" x14ac:dyDescent="0.3">
      <c r="B14663" s="34"/>
    </row>
    <row r="14664" spans="2:2" x14ac:dyDescent="0.3">
      <c r="B14664" s="34"/>
    </row>
    <row r="14665" spans="2:2" x14ac:dyDescent="0.3">
      <c r="B14665" s="34"/>
    </row>
    <row r="14666" spans="2:2" x14ac:dyDescent="0.3">
      <c r="B14666" s="34"/>
    </row>
    <row r="14667" spans="2:2" x14ac:dyDescent="0.3">
      <c r="B14667" s="34"/>
    </row>
    <row r="14668" spans="2:2" x14ac:dyDescent="0.3">
      <c r="B14668" s="34"/>
    </row>
    <row r="14669" spans="2:2" x14ac:dyDescent="0.3">
      <c r="B14669" s="34"/>
    </row>
    <row r="14670" spans="2:2" x14ac:dyDescent="0.3">
      <c r="B14670" s="34"/>
    </row>
    <row r="14671" spans="2:2" x14ac:dyDescent="0.3">
      <c r="B14671" s="34"/>
    </row>
    <row r="14672" spans="2:2" x14ac:dyDescent="0.3">
      <c r="B14672" s="34"/>
    </row>
    <row r="14673" spans="2:2" x14ac:dyDescent="0.3">
      <c r="B14673" s="34"/>
    </row>
    <row r="14674" spans="2:2" x14ac:dyDescent="0.3">
      <c r="B14674" s="34"/>
    </row>
    <row r="14675" spans="2:2" x14ac:dyDescent="0.3">
      <c r="B14675" s="34"/>
    </row>
    <row r="14676" spans="2:2" x14ac:dyDescent="0.3">
      <c r="B14676" s="34"/>
    </row>
    <row r="14677" spans="2:2" x14ac:dyDescent="0.3">
      <c r="B14677" s="34"/>
    </row>
    <row r="14678" spans="2:2" x14ac:dyDescent="0.3">
      <c r="B14678" s="34"/>
    </row>
    <row r="14679" spans="2:2" x14ac:dyDescent="0.3">
      <c r="B14679" s="34"/>
    </row>
    <row r="14680" spans="2:2" x14ac:dyDescent="0.3">
      <c r="B14680" s="34"/>
    </row>
    <row r="14681" spans="2:2" x14ac:dyDescent="0.3">
      <c r="B14681" s="34"/>
    </row>
    <row r="14682" spans="2:2" x14ac:dyDescent="0.3">
      <c r="B14682" s="34"/>
    </row>
    <row r="14683" spans="2:2" x14ac:dyDescent="0.3">
      <c r="B14683" s="34"/>
    </row>
    <row r="14684" spans="2:2" x14ac:dyDescent="0.3">
      <c r="B14684" s="34"/>
    </row>
    <row r="14685" spans="2:2" x14ac:dyDescent="0.3">
      <c r="B14685" s="34"/>
    </row>
    <row r="14686" spans="2:2" x14ac:dyDescent="0.3">
      <c r="B14686" s="34"/>
    </row>
    <row r="14687" spans="2:2" x14ac:dyDescent="0.3">
      <c r="B14687" s="34"/>
    </row>
    <row r="14688" spans="2:2" x14ac:dyDescent="0.3">
      <c r="B14688" s="34"/>
    </row>
    <row r="14689" spans="2:2" x14ac:dyDescent="0.3">
      <c r="B14689" s="34"/>
    </row>
    <row r="14690" spans="2:2" x14ac:dyDescent="0.3">
      <c r="B14690" s="34"/>
    </row>
    <row r="14691" spans="2:2" x14ac:dyDescent="0.3">
      <c r="B14691" s="34"/>
    </row>
    <row r="14692" spans="2:2" x14ac:dyDescent="0.3">
      <c r="B14692" s="34"/>
    </row>
    <row r="14693" spans="2:2" x14ac:dyDescent="0.3">
      <c r="B14693" s="34"/>
    </row>
    <row r="14694" spans="2:2" x14ac:dyDescent="0.3">
      <c r="B14694" s="34"/>
    </row>
    <row r="14695" spans="2:2" x14ac:dyDescent="0.3">
      <c r="B14695" s="34"/>
    </row>
    <row r="14696" spans="2:2" x14ac:dyDescent="0.3">
      <c r="B14696" s="34"/>
    </row>
    <row r="14697" spans="2:2" x14ac:dyDescent="0.3">
      <c r="B14697" s="34"/>
    </row>
    <row r="14698" spans="2:2" x14ac:dyDescent="0.3">
      <c r="B14698" s="34"/>
    </row>
    <row r="14699" spans="2:2" x14ac:dyDescent="0.3">
      <c r="B14699" s="34"/>
    </row>
    <row r="14700" spans="2:2" x14ac:dyDescent="0.3">
      <c r="B14700" s="34"/>
    </row>
    <row r="14701" spans="2:2" x14ac:dyDescent="0.3">
      <c r="B14701" s="34"/>
    </row>
    <row r="14702" spans="2:2" x14ac:dyDescent="0.3">
      <c r="B14702" s="34"/>
    </row>
    <row r="14703" spans="2:2" x14ac:dyDescent="0.3">
      <c r="B14703" s="34"/>
    </row>
    <row r="14704" spans="2:2" x14ac:dyDescent="0.3">
      <c r="B14704" s="34"/>
    </row>
    <row r="14705" spans="2:2" x14ac:dyDescent="0.3">
      <c r="B14705" s="34"/>
    </row>
    <row r="14706" spans="2:2" x14ac:dyDescent="0.3">
      <c r="B14706" s="34"/>
    </row>
    <row r="14707" spans="2:2" x14ac:dyDescent="0.3">
      <c r="B14707" s="34"/>
    </row>
    <row r="14708" spans="2:2" x14ac:dyDescent="0.3">
      <c r="B14708" s="34"/>
    </row>
    <row r="14709" spans="2:2" x14ac:dyDescent="0.3">
      <c r="B14709" s="34"/>
    </row>
    <row r="14710" spans="2:2" x14ac:dyDescent="0.3">
      <c r="B14710" s="34"/>
    </row>
    <row r="14711" spans="2:2" x14ac:dyDescent="0.3">
      <c r="B14711" s="34"/>
    </row>
    <row r="14712" spans="2:2" x14ac:dyDescent="0.3">
      <c r="B14712" s="34"/>
    </row>
    <row r="14713" spans="2:2" x14ac:dyDescent="0.3">
      <c r="B14713" s="34"/>
    </row>
    <row r="14714" spans="2:2" x14ac:dyDescent="0.3">
      <c r="B14714" s="34"/>
    </row>
    <row r="14715" spans="2:2" x14ac:dyDescent="0.3">
      <c r="B14715" s="34"/>
    </row>
    <row r="14716" spans="2:2" x14ac:dyDescent="0.3">
      <c r="B14716" s="34"/>
    </row>
    <row r="14717" spans="2:2" x14ac:dyDescent="0.3">
      <c r="B14717" s="34"/>
    </row>
    <row r="14718" spans="2:2" x14ac:dyDescent="0.3">
      <c r="B14718" s="34"/>
    </row>
    <row r="14719" spans="2:2" x14ac:dyDescent="0.3">
      <c r="B14719" s="34"/>
    </row>
    <row r="14720" spans="2:2" x14ac:dyDescent="0.3">
      <c r="B14720" s="34"/>
    </row>
    <row r="14721" spans="2:2" x14ac:dyDescent="0.3">
      <c r="B14721" s="34"/>
    </row>
    <row r="14722" spans="2:2" x14ac:dyDescent="0.3">
      <c r="B14722" s="34"/>
    </row>
    <row r="14723" spans="2:2" x14ac:dyDescent="0.3">
      <c r="B14723" s="34"/>
    </row>
    <row r="14724" spans="2:2" x14ac:dyDescent="0.3">
      <c r="B14724" s="34"/>
    </row>
    <row r="14725" spans="2:2" x14ac:dyDescent="0.3">
      <c r="B14725" s="34"/>
    </row>
    <row r="14726" spans="2:2" x14ac:dyDescent="0.3">
      <c r="B14726" s="34"/>
    </row>
    <row r="14727" spans="2:2" x14ac:dyDescent="0.3">
      <c r="B14727" s="34"/>
    </row>
    <row r="14728" spans="2:2" x14ac:dyDescent="0.3">
      <c r="B14728" s="34"/>
    </row>
    <row r="14729" spans="2:2" x14ac:dyDescent="0.3">
      <c r="B14729" s="34"/>
    </row>
    <row r="14730" spans="2:2" x14ac:dyDescent="0.3">
      <c r="B14730" s="34"/>
    </row>
    <row r="14731" spans="2:2" x14ac:dyDescent="0.3">
      <c r="B14731" s="34"/>
    </row>
    <row r="14732" spans="2:2" x14ac:dyDescent="0.3">
      <c r="B14732" s="34"/>
    </row>
    <row r="14733" spans="2:2" x14ac:dyDescent="0.3">
      <c r="B14733" s="34"/>
    </row>
    <row r="14734" spans="2:2" x14ac:dyDescent="0.3">
      <c r="B14734" s="34"/>
    </row>
    <row r="14735" spans="2:2" x14ac:dyDescent="0.3">
      <c r="B14735" s="34"/>
    </row>
    <row r="14736" spans="2:2" x14ac:dyDescent="0.3">
      <c r="B14736" s="34"/>
    </row>
    <row r="14737" spans="2:2" x14ac:dyDescent="0.3">
      <c r="B14737" s="34"/>
    </row>
    <row r="14738" spans="2:2" x14ac:dyDescent="0.3">
      <c r="B14738" s="34"/>
    </row>
    <row r="14739" spans="2:2" x14ac:dyDescent="0.3">
      <c r="B14739" s="34"/>
    </row>
    <row r="14740" spans="2:2" x14ac:dyDescent="0.3">
      <c r="B14740" s="34"/>
    </row>
    <row r="14741" spans="2:2" x14ac:dyDescent="0.3">
      <c r="B14741" s="34"/>
    </row>
    <row r="14742" spans="2:2" x14ac:dyDescent="0.3">
      <c r="B14742" s="34"/>
    </row>
    <row r="14743" spans="2:2" x14ac:dyDescent="0.3">
      <c r="B14743" s="34"/>
    </row>
    <row r="14744" spans="2:2" x14ac:dyDescent="0.3">
      <c r="B14744" s="34"/>
    </row>
    <row r="14745" spans="2:2" x14ac:dyDescent="0.3">
      <c r="B14745" s="34"/>
    </row>
    <row r="14746" spans="2:2" x14ac:dyDescent="0.3">
      <c r="B14746" s="34"/>
    </row>
    <row r="14747" spans="2:2" x14ac:dyDescent="0.3">
      <c r="B14747" s="34"/>
    </row>
    <row r="14748" spans="2:2" x14ac:dyDescent="0.3">
      <c r="B14748" s="34"/>
    </row>
    <row r="14749" spans="2:2" x14ac:dyDescent="0.3">
      <c r="B14749" s="34"/>
    </row>
    <row r="14750" spans="2:2" x14ac:dyDescent="0.3">
      <c r="B14750" s="34"/>
    </row>
    <row r="14751" spans="2:2" x14ac:dyDescent="0.3">
      <c r="B14751" s="34"/>
    </row>
    <row r="14752" spans="2:2" x14ac:dyDescent="0.3">
      <c r="B14752" s="34"/>
    </row>
    <row r="14753" spans="2:2" x14ac:dyDescent="0.3">
      <c r="B14753" s="34"/>
    </row>
    <row r="14754" spans="2:2" x14ac:dyDescent="0.3">
      <c r="B14754" s="34"/>
    </row>
    <row r="14755" spans="2:2" x14ac:dyDescent="0.3">
      <c r="B14755" s="34"/>
    </row>
    <row r="14756" spans="2:2" x14ac:dyDescent="0.3">
      <c r="B14756" s="34"/>
    </row>
    <row r="14757" spans="2:2" x14ac:dyDescent="0.3">
      <c r="B14757" s="34"/>
    </row>
    <row r="14758" spans="2:2" x14ac:dyDescent="0.3">
      <c r="B14758" s="34"/>
    </row>
    <row r="14759" spans="2:2" x14ac:dyDescent="0.3">
      <c r="B14759" s="34"/>
    </row>
    <row r="14760" spans="2:2" x14ac:dyDescent="0.3">
      <c r="B14760" s="34"/>
    </row>
    <row r="14761" spans="2:2" x14ac:dyDescent="0.3">
      <c r="B14761" s="34"/>
    </row>
    <row r="14762" spans="2:2" x14ac:dyDescent="0.3">
      <c r="B14762" s="34"/>
    </row>
    <row r="14763" spans="2:2" x14ac:dyDescent="0.3">
      <c r="B14763" s="34"/>
    </row>
    <row r="14764" spans="2:2" x14ac:dyDescent="0.3">
      <c r="B14764" s="34"/>
    </row>
    <row r="14765" spans="2:2" x14ac:dyDescent="0.3">
      <c r="B14765" s="34"/>
    </row>
    <row r="14766" spans="2:2" x14ac:dyDescent="0.3">
      <c r="B14766" s="34"/>
    </row>
    <row r="14767" spans="2:2" x14ac:dyDescent="0.3">
      <c r="B14767" s="34"/>
    </row>
    <row r="14768" spans="2:2" x14ac:dyDescent="0.3">
      <c r="B14768" s="34"/>
    </row>
    <row r="14769" spans="2:2" x14ac:dyDescent="0.3">
      <c r="B14769" s="34"/>
    </row>
    <row r="14770" spans="2:2" x14ac:dyDescent="0.3">
      <c r="B14770" s="34"/>
    </row>
    <row r="14771" spans="2:2" x14ac:dyDescent="0.3">
      <c r="B14771" s="34"/>
    </row>
    <row r="14772" spans="2:2" x14ac:dyDescent="0.3">
      <c r="B14772" s="34"/>
    </row>
    <row r="14773" spans="2:2" x14ac:dyDescent="0.3">
      <c r="B14773" s="34"/>
    </row>
    <row r="14774" spans="2:2" x14ac:dyDescent="0.3">
      <c r="B14774" s="34"/>
    </row>
    <row r="14775" spans="2:2" x14ac:dyDescent="0.3">
      <c r="B14775" s="34"/>
    </row>
    <row r="14776" spans="2:2" x14ac:dyDescent="0.3">
      <c r="B14776" s="34"/>
    </row>
    <row r="14777" spans="2:2" x14ac:dyDescent="0.3">
      <c r="B14777" s="34"/>
    </row>
    <row r="14778" spans="2:2" x14ac:dyDescent="0.3">
      <c r="B14778" s="34"/>
    </row>
    <row r="14779" spans="2:2" x14ac:dyDescent="0.3">
      <c r="B14779" s="34"/>
    </row>
    <row r="14780" spans="2:2" x14ac:dyDescent="0.3">
      <c r="B14780" s="34"/>
    </row>
    <row r="14781" spans="2:2" x14ac:dyDescent="0.3">
      <c r="B14781" s="34"/>
    </row>
    <row r="14782" spans="2:2" x14ac:dyDescent="0.3">
      <c r="B14782" s="34"/>
    </row>
    <row r="14783" spans="2:2" x14ac:dyDescent="0.3">
      <c r="B14783" s="34"/>
    </row>
    <row r="14784" spans="2:2" x14ac:dyDescent="0.3">
      <c r="B14784" s="34"/>
    </row>
    <row r="14785" spans="2:2" x14ac:dyDescent="0.3">
      <c r="B14785" s="34"/>
    </row>
    <row r="14786" spans="2:2" x14ac:dyDescent="0.3">
      <c r="B14786" s="34"/>
    </row>
    <row r="14787" spans="2:2" x14ac:dyDescent="0.3">
      <c r="B14787" s="34"/>
    </row>
    <row r="14788" spans="2:2" x14ac:dyDescent="0.3">
      <c r="B14788" s="34"/>
    </row>
    <row r="14789" spans="2:2" x14ac:dyDescent="0.3">
      <c r="B14789" s="34"/>
    </row>
    <row r="14790" spans="2:2" x14ac:dyDescent="0.3">
      <c r="B14790" s="34"/>
    </row>
    <row r="14791" spans="2:2" x14ac:dyDescent="0.3">
      <c r="B14791" s="34"/>
    </row>
    <row r="14792" spans="2:2" x14ac:dyDescent="0.3">
      <c r="B14792" s="34"/>
    </row>
    <row r="14793" spans="2:2" x14ac:dyDescent="0.3">
      <c r="B14793" s="34"/>
    </row>
    <row r="14794" spans="2:2" x14ac:dyDescent="0.3">
      <c r="B14794" s="34"/>
    </row>
    <row r="14795" spans="2:2" x14ac:dyDescent="0.3">
      <c r="B14795" s="34"/>
    </row>
    <row r="14796" spans="2:2" x14ac:dyDescent="0.3">
      <c r="B14796" s="34"/>
    </row>
    <row r="14797" spans="2:2" x14ac:dyDescent="0.3">
      <c r="B14797" s="34"/>
    </row>
    <row r="14798" spans="2:2" x14ac:dyDescent="0.3">
      <c r="B14798" s="34"/>
    </row>
    <row r="14799" spans="2:2" x14ac:dyDescent="0.3">
      <c r="B14799" s="34"/>
    </row>
    <row r="14800" spans="2:2" x14ac:dyDescent="0.3">
      <c r="B14800" s="34"/>
    </row>
    <row r="14801" spans="2:2" x14ac:dyDescent="0.3">
      <c r="B14801" s="34"/>
    </row>
    <row r="14802" spans="2:2" x14ac:dyDescent="0.3">
      <c r="B14802" s="34"/>
    </row>
    <row r="14803" spans="2:2" x14ac:dyDescent="0.3">
      <c r="B14803" s="34"/>
    </row>
    <row r="14804" spans="2:2" x14ac:dyDescent="0.3">
      <c r="B14804" s="34"/>
    </row>
    <row r="14805" spans="2:2" x14ac:dyDescent="0.3">
      <c r="B14805" s="34"/>
    </row>
    <row r="14806" spans="2:2" x14ac:dyDescent="0.3">
      <c r="B14806" s="34"/>
    </row>
    <row r="14807" spans="2:2" x14ac:dyDescent="0.3">
      <c r="B14807" s="34"/>
    </row>
    <row r="14808" spans="2:2" x14ac:dyDescent="0.3">
      <c r="B14808" s="34"/>
    </row>
    <row r="14809" spans="2:2" x14ac:dyDescent="0.3">
      <c r="B14809" s="34"/>
    </row>
    <row r="14810" spans="2:2" x14ac:dyDescent="0.3">
      <c r="B14810" s="34"/>
    </row>
    <row r="14811" spans="2:2" x14ac:dyDescent="0.3">
      <c r="B14811" s="34"/>
    </row>
    <row r="14812" spans="2:2" x14ac:dyDescent="0.3">
      <c r="B14812" s="34"/>
    </row>
    <row r="14813" spans="2:2" x14ac:dyDescent="0.3">
      <c r="B14813" s="34"/>
    </row>
    <row r="14814" spans="2:2" x14ac:dyDescent="0.3">
      <c r="B14814" s="34"/>
    </row>
    <row r="14815" spans="2:2" x14ac:dyDescent="0.3">
      <c r="B14815" s="34"/>
    </row>
    <row r="14816" spans="2:2" x14ac:dyDescent="0.3">
      <c r="B14816" s="34"/>
    </row>
    <row r="14817" spans="2:2" x14ac:dyDescent="0.3">
      <c r="B14817" s="34"/>
    </row>
    <row r="14818" spans="2:2" x14ac:dyDescent="0.3">
      <c r="B14818" s="34"/>
    </row>
    <row r="14819" spans="2:2" x14ac:dyDescent="0.3">
      <c r="B14819" s="34"/>
    </row>
    <row r="14820" spans="2:2" x14ac:dyDescent="0.3">
      <c r="B14820" s="34"/>
    </row>
    <row r="14821" spans="2:2" x14ac:dyDescent="0.3">
      <c r="B14821" s="34"/>
    </row>
    <row r="14822" spans="2:2" x14ac:dyDescent="0.3">
      <c r="B14822" s="34"/>
    </row>
    <row r="14823" spans="2:2" x14ac:dyDescent="0.3">
      <c r="B14823" s="34"/>
    </row>
    <row r="14824" spans="2:2" x14ac:dyDescent="0.3">
      <c r="B14824" s="34"/>
    </row>
    <row r="14825" spans="2:2" x14ac:dyDescent="0.3">
      <c r="B14825" s="34"/>
    </row>
    <row r="14826" spans="2:2" x14ac:dyDescent="0.3">
      <c r="B14826" s="34"/>
    </row>
    <row r="14827" spans="2:2" x14ac:dyDescent="0.3">
      <c r="B14827" s="34"/>
    </row>
    <row r="14828" spans="2:2" x14ac:dyDescent="0.3">
      <c r="B14828" s="34"/>
    </row>
    <row r="14829" spans="2:2" x14ac:dyDescent="0.3">
      <c r="B14829" s="34"/>
    </row>
    <row r="14830" spans="2:2" x14ac:dyDescent="0.3">
      <c r="B14830" s="34"/>
    </row>
    <row r="14831" spans="2:2" x14ac:dyDescent="0.3">
      <c r="B14831" s="34"/>
    </row>
    <row r="14832" spans="2:2" x14ac:dyDescent="0.3">
      <c r="B14832" s="34"/>
    </row>
    <row r="14833" spans="2:2" x14ac:dyDescent="0.3">
      <c r="B14833" s="34"/>
    </row>
    <row r="14834" spans="2:2" x14ac:dyDescent="0.3">
      <c r="B14834" s="34"/>
    </row>
    <row r="14835" spans="2:2" x14ac:dyDescent="0.3">
      <c r="B14835" s="34"/>
    </row>
    <row r="14836" spans="2:2" x14ac:dyDescent="0.3">
      <c r="B14836" s="34"/>
    </row>
    <row r="14837" spans="2:2" x14ac:dyDescent="0.3">
      <c r="B14837" s="34"/>
    </row>
    <row r="14838" spans="2:2" x14ac:dyDescent="0.3">
      <c r="B14838" s="34"/>
    </row>
    <row r="14839" spans="2:2" x14ac:dyDescent="0.3">
      <c r="B14839" s="34"/>
    </row>
    <row r="14840" spans="2:2" x14ac:dyDescent="0.3">
      <c r="B14840" s="34"/>
    </row>
    <row r="14841" spans="2:2" x14ac:dyDescent="0.3">
      <c r="B14841" s="34"/>
    </row>
    <row r="14842" spans="2:2" x14ac:dyDescent="0.3">
      <c r="B14842" s="34"/>
    </row>
    <row r="14843" spans="2:2" x14ac:dyDescent="0.3">
      <c r="B14843" s="34"/>
    </row>
    <row r="14844" spans="2:2" x14ac:dyDescent="0.3">
      <c r="B14844" s="34"/>
    </row>
    <row r="14845" spans="2:2" x14ac:dyDescent="0.3">
      <c r="B14845" s="34"/>
    </row>
    <row r="14846" spans="2:2" x14ac:dyDescent="0.3">
      <c r="B14846" s="34"/>
    </row>
    <row r="14847" spans="2:2" x14ac:dyDescent="0.3">
      <c r="B14847" s="34"/>
    </row>
    <row r="14848" spans="2:2" x14ac:dyDescent="0.3">
      <c r="B14848" s="34"/>
    </row>
    <row r="14849" spans="2:2" x14ac:dyDescent="0.3">
      <c r="B14849" s="34"/>
    </row>
    <row r="14850" spans="2:2" x14ac:dyDescent="0.3">
      <c r="B14850" s="34"/>
    </row>
    <row r="14851" spans="2:2" x14ac:dyDescent="0.3">
      <c r="B14851" s="34"/>
    </row>
    <row r="14852" spans="2:2" x14ac:dyDescent="0.3">
      <c r="B14852" s="34"/>
    </row>
    <row r="14853" spans="2:2" x14ac:dyDescent="0.3">
      <c r="B14853" s="34"/>
    </row>
    <row r="14854" spans="2:2" x14ac:dyDescent="0.3">
      <c r="B14854" s="34"/>
    </row>
    <row r="14855" spans="2:2" x14ac:dyDescent="0.3">
      <c r="B14855" s="34"/>
    </row>
    <row r="14856" spans="2:2" x14ac:dyDescent="0.3">
      <c r="B14856" s="34"/>
    </row>
    <row r="14857" spans="2:2" x14ac:dyDescent="0.3">
      <c r="B14857" s="34"/>
    </row>
    <row r="14858" spans="2:2" x14ac:dyDescent="0.3">
      <c r="B14858" s="34"/>
    </row>
    <row r="14859" spans="2:2" x14ac:dyDescent="0.3">
      <c r="B14859" s="34"/>
    </row>
    <row r="14860" spans="2:2" x14ac:dyDescent="0.3">
      <c r="B14860" s="34"/>
    </row>
    <row r="14861" spans="2:2" x14ac:dyDescent="0.3">
      <c r="B14861" s="34"/>
    </row>
    <row r="14862" spans="2:2" x14ac:dyDescent="0.3">
      <c r="B14862" s="34"/>
    </row>
    <row r="14863" spans="2:2" x14ac:dyDescent="0.3">
      <c r="B14863" s="34"/>
    </row>
    <row r="14864" spans="2:2" x14ac:dyDescent="0.3">
      <c r="B14864" s="34"/>
    </row>
    <row r="14865" spans="2:2" x14ac:dyDescent="0.3">
      <c r="B14865" s="34"/>
    </row>
    <row r="14866" spans="2:2" x14ac:dyDescent="0.3">
      <c r="B14866" s="34"/>
    </row>
    <row r="14867" spans="2:2" x14ac:dyDescent="0.3">
      <c r="B14867" s="34"/>
    </row>
    <row r="14868" spans="2:2" x14ac:dyDescent="0.3">
      <c r="B14868" s="34"/>
    </row>
    <row r="14869" spans="2:2" x14ac:dyDescent="0.3">
      <c r="B14869" s="34"/>
    </row>
    <row r="14870" spans="2:2" x14ac:dyDescent="0.3">
      <c r="B14870" s="34"/>
    </row>
    <row r="14871" spans="2:2" x14ac:dyDescent="0.3">
      <c r="B14871" s="34"/>
    </row>
    <row r="14872" spans="2:2" x14ac:dyDescent="0.3">
      <c r="B14872" s="34"/>
    </row>
    <row r="14873" spans="2:2" x14ac:dyDescent="0.3">
      <c r="B14873" s="34"/>
    </row>
    <row r="14874" spans="2:2" x14ac:dyDescent="0.3">
      <c r="B14874" s="34"/>
    </row>
    <row r="14875" spans="2:2" x14ac:dyDescent="0.3">
      <c r="B14875" s="34"/>
    </row>
    <row r="14876" spans="2:2" x14ac:dyDescent="0.3">
      <c r="B14876" s="34"/>
    </row>
    <row r="14877" spans="2:2" x14ac:dyDescent="0.3">
      <c r="B14877" s="34"/>
    </row>
    <row r="14878" spans="2:2" x14ac:dyDescent="0.3">
      <c r="B14878" s="34"/>
    </row>
    <row r="14879" spans="2:2" x14ac:dyDescent="0.3">
      <c r="B14879" s="34"/>
    </row>
    <row r="14880" spans="2:2" x14ac:dyDescent="0.3">
      <c r="B14880" s="34"/>
    </row>
    <row r="14881" spans="2:2" x14ac:dyDescent="0.3">
      <c r="B14881" s="34"/>
    </row>
    <row r="14882" spans="2:2" x14ac:dyDescent="0.3">
      <c r="B14882" s="34"/>
    </row>
    <row r="14883" spans="2:2" x14ac:dyDescent="0.3">
      <c r="B14883" s="34"/>
    </row>
    <row r="14884" spans="2:2" x14ac:dyDescent="0.3">
      <c r="B14884" s="34"/>
    </row>
    <row r="14885" spans="2:2" x14ac:dyDescent="0.3">
      <c r="B14885" s="34"/>
    </row>
    <row r="14886" spans="2:2" x14ac:dyDescent="0.3">
      <c r="B14886" s="34"/>
    </row>
    <row r="14887" spans="2:2" x14ac:dyDescent="0.3">
      <c r="B14887" s="34"/>
    </row>
    <row r="14888" spans="2:2" x14ac:dyDescent="0.3">
      <c r="B14888" s="34"/>
    </row>
    <row r="14889" spans="2:2" x14ac:dyDescent="0.3">
      <c r="B14889" s="34"/>
    </row>
    <row r="14890" spans="2:2" x14ac:dyDescent="0.3">
      <c r="B14890" s="34"/>
    </row>
    <row r="14891" spans="2:2" x14ac:dyDescent="0.3">
      <c r="B14891" s="34"/>
    </row>
    <row r="14892" spans="2:2" x14ac:dyDescent="0.3">
      <c r="B14892" s="34"/>
    </row>
    <row r="14893" spans="2:2" x14ac:dyDescent="0.3">
      <c r="B14893" s="34"/>
    </row>
    <row r="14894" spans="2:2" x14ac:dyDescent="0.3">
      <c r="B14894" s="34"/>
    </row>
    <row r="14895" spans="2:2" x14ac:dyDescent="0.3">
      <c r="B14895" s="34"/>
    </row>
    <row r="14896" spans="2:2" x14ac:dyDescent="0.3">
      <c r="B14896" s="34"/>
    </row>
    <row r="14897" spans="2:2" x14ac:dyDescent="0.3">
      <c r="B14897" s="34"/>
    </row>
    <row r="14898" spans="2:2" x14ac:dyDescent="0.3">
      <c r="B14898" s="34"/>
    </row>
    <row r="14899" spans="2:2" x14ac:dyDescent="0.3">
      <c r="B14899" s="34"/>
    </row>
    <row r="14900" spans="2:2" x14ac:dyDescent="0.3">
      <c r="B14900" s="34"/>
    </row>
    <row r="14901" spans="2:2" x14ac:dyDescent="0.3">
      <c r="B14901" s="34"/>
    </row>
    <row r="14902" spans="2:2" x14ac:dyDescent="0.3">
      <c r="B14902" s="34"/>
    </row>
    <row r="14903" spans="2:2" x14ac:dyDescent="0.3">
      <c r="B14903" s="34"/>
    </row>
    <row r="14904" spans="2:2" x14ac:dyDescent="0.3">
      <c r="B14904" s="34"/>
    </row>
    <row r="14905" spans="2:2" x14ac:dyDescent="0.3">
      <c r="B14905" s="34"/>
    </row>
    <row r="14906" spans="2:2" x14ac:dyDescent="0.3">
      <c r="B14906" s="34"/>
    </row>
    <row r="14907" spans="2:2" x14ac:dyDescent="0.3">
      <c r="B14907" s="34"/>
    </row>
    <row r="14908" spans="2:2" x14ac:dyDescent="0.3">
      <c r="B14908" s="34"/>
    </row>
    <row r="14909" spans="2:2" x14ac:dyDescent="0.3">
      <c r="B14909" s="34"/>
    </row>
    <row r="14910" spans="2:2" x14ac:dyDescent="0.3">
      <c r="B14910" s="34"/>
    </row>
    <row r="14911" spans="2:2" x14ac:dyDescent="0.3">
      <c r="B14911" s="34"/>
    </row>
    <row r="14912" spans="2:2" x14ac:dyDescent="0.3">
      <c r="B14912" s="34"/>
    </row>
    <row r="14913" spans="2:2" x14ac:dyDescent="0.3">
      <c r="B14913" s="34"/>
    </row>
    <row r="14914" spans="2:2" x14ac:dyDescent="0.3">
      <c r="B14914" s="34"/>
    </row>
    <row r="14915" spans="2:2" x14ac:dyDescent="0.3">
      <c r="B14915" s="34"/>
    </row>
    <row r="14916" spans="2:2" x14ac:dyDescent="0.3">
      <c r="B14916" s="34"/>
    </row>
    <row r="14917" spans="2:2" x14ac:dyDescent="0.3">
      <c r="B14917" s="34"/>
    </row>
    <row r="14918" spans="2:2" x14ac:dyDescent="0.3">
      <c r="B14918" s="34"/>
    </row>
    <row r="14919" spans="2:2" x14ac:dyDescent="0.3">
      <c r="B14919" s="34"/>
    </row>
    <row r="14920" spans="2:2" x14ac:dyDescent="0.3">
      <c r="B14920" s="34"/>
    </row>
    <row r="14921" spans="2:2" x14ac:dyDescent="0.3">
      <c r="B14921" s="34"/>
    </row>
    <row r="14922" spans="2:2" x14ac:dyDescent="0.3">
      <c r="B14922" s="34"/>
    </row>
    <row r="14923" spans="2:2" x14ac:dyDescent="0.3">
      <c r="B14923" s="34"/>
    </row>
    <row r="14924" spans="2:2" x14ac:dyDescent="0.3">
      <c r="B14924" s="34"/>
    </row>
    <row r="14925" spans="2:2" x14ac:dyDescent="0.3">
      <c r="B14925" s="34"/>
    </row>
    <row r="14926" spans="2:2" x14ac:dyDescent="0.3">
      <c r="B14926" s="34"/>
    </row>
    <row r="14927" spans="2:2" x14ac:dyDescent="0.3">
      <c r="B14927" s="34"/>
    </row>
    <row r="14928" spans="2:2" x14ac:dyDescent="0.3">
      <c r="B14928" s="34"/>
    </row>
    <row r="14929" spans="2:2" x14ac:dyDescent="0.3">
      <c r="B14929" s="34"/>
    </row>
    <row r="14930" spans="2:2" x14ac:dyDescent="0.3">
      <c r="B14930" s="34"/>
    </row>
    <row r="14931" spans="2:2" x14ac:dyDescent="0.3">
      <c r="B14931" s="34"/>
    </row>
    <row r="14932" spans="2:2" x14ac:dyDescent="0.3">
      <c r="B14932" s="34"/>
    </row>
    <row r="14933" spans="2:2" x14ac:dyDescent="0.3">
      <c r="B14933" s="34"/>
    </row>
    <row r="14934" spans="2:2" x14ac:dyDescent="0.3">
      <c r="B14934" s="34"/>
    </row>
    <row r="14935" spans="2:2" x14ac:dyDescent="0.3">
      <c r="B14935" s="34"/>
    </row>
    <row r="14936" spans="2:2" x14ac:dyDescent="0.3">
      <c r="B14936" s="34"/>
    </row>
    <row r="14937" spans="2:2" x14ac:dyDescent="0.3">
      <c r="B14937" s="34"/>
    </row>
    <row r="14938" spans="2:2" x14ac:dyDescent="0.3">
      <c r="B14938" s="34"/>
    </row>
    <row r="14939" spans="2:2" x14ac:dyDescent="0.3">
      <c r="B14939" s="34"/>
    </row>
    <row r="14940" spans="2:2" x14ac:dyDescent="0.3">
      <c r="B14940" s="34"/>
    </row>
    <row r="14941" spans="2:2" x14ac:dyDescent="0.3">
      <c r="B14941" s="34"/>
    </row>
    <row r="14942" spans="2:2" x14ac:dyDescent="0.3">
      <c r="B14942" s="34"/>
    </row>
    <row r="14943" spans="2:2" x14ac:dyDescent="0.3">
      <c r="B14943" s="34"/>
    </row>
    <row r="14944" spans="2:2" x14ac:dyDescent="0.3">
      <c r="B14944" s="34"/>
    </row>
    <row r="14945" spans="2:2" x14ac:dyDescent="0.3">
      <c r="B14945" s="34"/>
    </row>
    <row r="14946" spans="2:2" x14ac:dyDescent="0.3">
      <c r="B14946" s="34"/>
    </row>
    <row r="14947" spans="2:2" x14ac:dyDescent="0.3">
      <c r="B14947" s="34"/>
    </row>
    <row r="14948" spans="2:2" x14ac:dyDescent="0.3">
      <c r="B14948" s="34"/>
    </row>
    <row r="14949" spans="2:2" x14ac:dyDescent="0.3">
      <c r="B14949" s="34"/>
    </row>
    <row r="14950" spans="2:2" x14ac:dyDescent="0.3">
      <c r="B14950" s="34"/>
    </row>
    <row r="14951" spans="2:2" x14ac:dyDescent="0.3">
      <c r="B14951" s="34"/>
    </row>
    <row r="14952" spans="2:2" x14ac:dyDescent="0.3">
      <c r="B14952" s="34"/>
    </row>
    <row r="14953" spans="2:2" x14ac:dyDescent="0.3">
      <c r="B14953" s="34"/>
    </row>
    <row r="14954" spans="2:2" x14ac:dyDescent="0.3">
      <c r="B14954" s="34"/>
    </row>
    <row r="14955" spans="2:2" x14ac:dyDescent="0.3">
      <c r="B14955" s="34"/>
    </row>
    <row r="14956" spans="2:2" x14ac:dyDescent="0.3">
      <c r="B14956" s="34"/>
    </row>
    <row r="14957" spans="2:2" x14ac:dyDescent="0.3">
      <c r="B14957" s="34"/>
    </row>
    <row r="14958" spans="2:2" x14ac:dyDescent="0.3">
      <c r="B14958" s="34"/>
    </row>
    <row r="14959" spans="2:2" x14ac:dyDescent="0.3">
      <c r="B14959" s="34"/>
    </row>
    <row r="14960" spans="2:2" x14ac:dyDescent="0.3">
      <c r="B14960" s="34"/>
    </row>
    <row r="14961" spans="2:2" x14ac:dyDescent="0.3">
      <c r="B14961" s="34"/>
    </row>
    <row r="14962" spans="2:2" x14ac:dyDescent="0.3">
      <c r="B14962" s="34"/>
    </row>
    <row r="14963" spans="2:2" x14ac:dyDescent="0.3">
      <c r="B14963" s="34"/>
    </row>
    <row r="14964" spans="2:2" x14ac:dyDescent="0.3">
      <c r="B14964" s="34"/>
    </row>
    <row r="14965" spans="2:2" x14ac:dyDescent="0.3">
      <c r="B14965" s="34"/>
    </row>
    <row r="14966" spans="2:2" x14ac:dyDescent="0.3">
      <c r="B14966" s="34"/>
    </row>
    <row r="14967" spans="2:2" x14ac:dyDescent="0.3">
      <c r="B14967" s="34"/>
    </row>
    <row r="14968" spans="2:2" x14ac:dyDescent="0.3">
      <c r="B14968" s="34"/>
    </row>
    <row r="14969" spans="2:2" x14ac:dyDescent="0.3">
      <c r="B14969" s="34"/>
    </row>
    <row r="14970" spans="2:2" x14ac:dyDescent="0.3">
      <c r="B14970" s="34"/>
    </row>
    <row r="14971" spans="2:2" x14ac:dyDescent="0.3">
      <c r="B14971" s="34"/>
    </row>
    <row r="14972" spans="2:2" x14ac:dyDescent="0.3">
      <c r="B14972" s="34"/>
    </row>
    <row r="14973" spans="2:2" x14ac:dyDescent="0.3">
      <c r="B14973" s="34"/>
    </row>
    <row r="14974" spans="2:2" x14ac:dyDescent="0.3">
      <c r="B14974" s="34"/>
    </row>
    <row r="14975" spans="2:2" x14ac:dyDescent="0.3">
      <c r="B14975" s="34"/>
    </row>
    <row r="14976" spans="2:2" x14ac:dyDescent="0.3">
      <c r="B14976" s="34"/>
    </row>
    <row r="14977" spans="2:2" x14ac:dyDescent="0.3">
      <c r="B14977" s="34"/>
    </row>
    <row r="14978" spans="2:2" x14ac:dyDescent="0.3">
      <c r="B14978" s="34"/>
    </row>
    <row r="14979" spans="2:2" x14ac:dyDescent="0.3">
      <c r="B14979" s="34"/>
    </row>
    <row r="14980" spans="2:2" x14ac:dyDescent="0.3">
      <c r="B14980" s="34"/>
    </row>
    <row r="14981" spans="2:2" x14ac:dyDescent="0.3">
      <c r="B14981" s="34"/>
    </row>
    <row r="14982" spans="2:2" x14ac:dyDescent="0.3">
      <c r="B14982" s="34"/>
    </row>
    <row r="14983" spans="2:2" x14ac:dyDescent="0.3">
      <c r="B14983" s="34"/>
    </row>
    <row r="14984" spans="2:2" x14ac:dyDescent="0.3">
      <c r="B14984" s="34"/>
    </row>
    <row r="14985" spans="2:2" x14ac:dyDescent="0.3">
      <c r="B14985" s="34"/>
    </row>
    <row r="14986" spans="2:2" x14ac:dyDescent="0.3">
      <c r="B14986" s="34"/>
    </row>
    <row r="14987" spans="2:2" x14ac:dyDescent="0.3">
      <c r="B14987" s="34"/>
    </row>
    <row r="14988" spans="2:2" x14ac:dyDescent="0.3">
      <c r="B14988" s="34"/>
    </row>
    <row r="14989" spans="2:2" x14ac:dyDescent="0.3">
      <c r="B14989" s="34"/>
    </row>
    <row r="14990" spans="2:2" x14ac:dyDescent="0.3">
      <c r="B14990" s="34"/>
    </row>
    <row r="14991" spans="2:2" x14ac:dyDescent="0.3">
      <c r="B14991" s="34"/>
    </row>
    <row r="14992" spans="2:2" x14ac:dyDescent="0.3">
      <c r="B14992" s="34"/>
    </row>
    <row r="14993" spans="2:2" x14ac:dyDescent="0.3">
      <c r="B14993" s="34"/>
    </row>
    <row r="14994" spans="2:2" x14ac:dyDescent="0.3">
      <c r="B14994" s="34"/>
    </row>
    <row r="14995" spans="2:2" x14ac:dyDescent="0.3">
      <c r="B14995" s="34"/>
    </row>
    <row r="14996" spans="2:2" x14ac:dyDescent="0.3">
      <c r="B14996" s="34"/>
    </row>
    <row r="14997" spans="2:2" x14ac:dyDescent="0.3">
      <c r="B14997" s="34"/>
    </row>
    <row r="14998" spans="2:2" x14ac:dyDescent="0.3">
      <c r="B14998" s="34"/>
    </row>
    <row r="14999" spans="2:2" x14ac:dyDescent="0.3">
      <c r="B14999" s="34"/>
    </row>
    <row r="15000" spans="2:2" x14ac:dyDescent="0.3">
      <c r="B15000" s="34"/>
    </row>
    <row r="15001" spans="2:2" x14ac:dyDescent="0.3">
      <c r="B15001" s="34"/>
    </row>
    <row r="15002" spans="2:2" x14ac:dyDescent="0.3">
      <c r="B15002" s="34"/>
    </row>
    <row r="15003" spans="2:2" x14ac:dyDescent="0.3">
      <c r="B15003" s="34"/>
    </row>
    <row r="15004" spans="2:2" x14ac:dyDescent="0.3">
      <c r="B15004" s="34"/>
    </row>
    <row r="15005" spans="2:2" x14ac:dyDescent="0.3">
      <c r="B15005" s="34"/>
    </row>
    <row r="15006" spans="2:2" x14ac:dyDescent="0.3">
      <c r="B15006" s="34"/>
    </row>
    <row r="15007" spans="2:2" x14ac:dyDescent="0.3">
      <c r="B15007" s="34"/>
    </row>
    <row r="15008" spans="2:2" x14ac:dyDescent="0.3">
      <c r="B15008" s="34"/>
    </row>
    <row r="15009" spans="2:2" x14ac:dyDescent="0.3">
      <c r="B15009" s="34"/>
    </row>
    <row r="15010" spans="2:2" x14ac:dyDescent="0.3">
      <c r="B15010" s="34"/>
    </row>
    <row r="15011" spans="2:2" x14ac:dyDescent="0.3">
      <c r="B15011" s="34"/>
    </row>
    <row r="15012" spans="2:2" x14ac:dyDescent="0.3">
      <c r="B15012" s="34"/>
    </row>
    <row r="15013" spans="2:2" x14ac:dyDescent="0.3">
      <c r="B15013" s="34"/>
    </row>
    <row r="15014" spans="2:2" x14ac:dyDescent="0.3">
      <c r="B15014" s="34"/>
    </row>
    <row r="15015" spans="2:2" x14ac:dyDescent="0.3">
      <c r="B15015" s="34"/>
    </row>
    <row r="15016" spans="2:2" x14ac:dyDescent="0.3">
      <c r="B15016" s="34"/>
    </row>
    <row r="15017" spans="2:2" x14ac:dyDescent="0.3">
      <c r="B15017" s="34"/>
    </row>
    <row r="15018" spans="2:2" x14ac:dyDescent="0.3">
      <c r="B15018" s="34"/>
    </row>
    <row r="15019" spans="2:2" x14ac:dyDescent="0.3">
      <c r="B15019" s="34"/>
    </row>
    <row r="15020" spans="2:2" x14ac:dyDescent="0.3">
      <c r="B15020" s="34"/>
    </row>
    <row r="15021" spans="2:2" x14ac:dyDescent="0.3">
      <c r="B15021" s="34"/>
    </row>
    <row r="15022" spans="2:2" x14ac:dyDescent="0.3">
      <c r="B15022" s="34"/>
    </row>
    <row r="15023" spans="2:2" x14ac:dyDescent="0.3">
      <c r="B15023" s="34"/>
    </row>
    <row r="15024" spans="2:2" x14ac:dyDescent="0.3">
      <c r="B15024" s="34"/>
    </row>
    <row r="15025" spans="2:2" x14ac:dyDescent="0.3">
      <c r="B15025" s="34"/>
    </row>
    <row r="15026" spans="2:2" x14ac:dyDescent="0.3">
      <c r="B15026" s="34"/>
    </row>
    <row r="15027" spans="2:2" x14ac:dyDescent="0.3">
      <c r="B15027" s="34"/>
    </row>
    <row r="15028" spans="2:2" x14ac:dyDescent="0.3">
      <c r="B15028" s="34"/>
    </row>
    <row r="15029" spans="2:2" x14ac:dyDescent="0.3">
      <c r="B15029" s="34"/>
    </row>
    <row r="15030" spans="2:2" x14ac:dyDescent="0.3">
      <c r="B15030" s="34"/>
    </row>
    <row r="15031" spans="2:2" x14ac:dyDescent="0.3">
      <c r="B15031" s="34"/>
    </row>
    <row r="15032" spans="2:2" x14ac:dyDescent="0.3">
      <c r="B15032" s="34"/>
    </row>
    <row r="15033" spans="2:2" x14ac:dyDescent="0.3">
      <c r="B15033" s="34"/>
    </row>
    <row r="15034" spans="2:2" x14ac:dyDescent="0.3">
      <c r="B15034" s="34"/>
    </row>
    <row r="15035" spans="2:2" x14ac:dyDescent="0.3">
      <c r="B15035" s="34"/>
    </row>
    <row r="15036" spans="2:2" x14ac:dyDescent="0.3">
      <c r="B15036" s="34"/>
    </row>
    <row r="15037" spans="2:2" x14ac:dyDescent="0.3">
      <c r="B15037" s="34"/>
    </row>
    <row r="15038" spans="2:2" x14ac:dyDescent="0.3">
      <c r="B15038" s="34"/>
    </row>
    <row r="15039" spans="2:2" x14ac:dyDescent="0.3">
      <c r="B15039" s="34"/>
    </row>
    <row r="15040" spans="2:2" x14ac:dyDescent="0.3">
      <c r="B15040" s="34"/>
    </row>
    <row r="15041" spans="2:2" x14ac:dyDescent="0.3">
      <c r="B15041" s="34"/>
    </row>
    <row r="15042" spans="2:2" x14ac:dyDescent="0.3">
      <c r="B15042" s="34"/>
    </row>
    <row r="15043" spans="2:2" x14ac:dyDescent="0.3">
      <c r="B15043" s="34"/>
    </row>
    <row r="15044" spans="2:2" x14ac:dyDescent="0.3">
      <c r="B15044" s="34"/>
    </row>
    <row r="15045" spans="2:2" x14ac:dyDescent="0.3">
      <c r="B15045" s="34"/>
    </row>
    <row r="15046" spans="2:2" x14ac:dyDescent="0.3">
      <c r="B15046" s="34"/>
    </row>
    <row r="15047" spans="2:2" x14ac:dyDescent="0.3">
      <c r="B15047" s="34"/>
    </row>
    <row r="15048" spans="2:2" x14ac:dyDescent="0.3">
      <c r="B15048" s="34"/>
    </row>
    <row r="15049" spans="2:2" x14ac:dyDescent="0.3">
      <c r="B15049" s="34"/>
    </row>
    <row r="15050" spans="2:2" x14ac:dyDescent="0.3">
      <c r="B15050" s="34"/>
    </row>
    <row r="15051" spans="2:2" x14ac:dyDescent="0.3">
      <c r="B15051" s="34"/>
    </row>
    <row r="15052" spans="2:2" x14ac:dyDescent="0.3">
      <c r="B15052" s="34"/>
    </row>
    <row r="15053" spans="2:2" x14ac:dyDescent="0.3">
      <c r="B15053" s="34"/>
    </row>
    <row r="15054" spans="2:2" x14ac:dyDescent="0.3">
      <c r="B15054" s="34"/>
    </row>
    <row r="15055" spans="2:2" x14ac:dyDescent="0.3">
      <c r="B15055" s="34"/>
    </row>
    <row r="15056" spans="2:2" x14ac:dyDescent="0.3">
      <c r="B15056" s="34"/>
    </row>
    <row r="15057" spans="2:2" x14ac:dyDescent="0.3">
      <c r="B15057" s="34"/>
    </row>
    <row r="15058" spans="2:2" x14ac:dyDescent="0.3">
      <c r="B15058" s="34"/>
    </row>
    <row r="15059" spans="2:2" x14ac:dyDescent="0.3">
      <c r="B15059" s="34"/>
    </row>
    <row r="15060" spans="2:2" x14ac:dyDescent="0.3">
      <c r="B15060" s="34"/>
    </row>
    <row r="15061" spans="2:2" x14ac:dyDescent="0.3">
      <c r="B15061" s="34"/>
    </row>
    <row r="15062" spans="2:2" x14ac:dyDescent="0.3">
      <c r="B15062" s="34"/>
    </row>
    <row r="15063" spans="2:2" x14ac:dyDescent="0.3">
      <c r="B15063" s="34"/>
    </row>
    <row r="15064" spans="2:2" x14ac:dyDescent="0.3">
      <c r="B15064" s="34"/>
    </row>
    <row r="15065" spans="2:2" x14ac:dyDescent="0.3">
      <c r="B15065" s="34"/>
    </row>
    <row r="15066" spans="2:2" x14ac:dyDescent="0.3">
      <c r="B15066" s="34"/>
    </row>
    <row r="15067" spans="2:2" x14ac:dyDescent="0.3">
      <c r="B15067" s="34"/>
    </row>
    <row r="15068" spans="2:2" x14ac:dyDescent="0.3">
      <c r="B15068" s="34"/>
    </row>
    <row r="15069" spans="2:2" x14ac:dyDescent="0.3">
      <c r="B15069" s="34"/>
    </row>
    <row r="15070" spans="2:2" x14ac:dyDescent="0.3">
      <c r="B15070" s="34"/>
    </row>
    <row r="15071" spans="2:2" x14ac:dyDescent="0.3">
      <c r="B15071" s="34"/>
    </row>
    <row r="15072" spans="2:2" x14ac:dyDescent="0.3">
      <c r="B15072" s="34"/>
    </row>
    <row r="15073" spans="2:2" x14ac:dyDescent="0.3">
      <c r="B15073" s="34"/>
    </row>
    <row r="15074" spans="2:2" x14ac:dyDescent="0.3">
      <c r="B15074" s="34"/>
    </row>
    <row r="15075" spans="2:2" x14ac:dyDescent="0.3">
      <c r="B15075" s="34"/>
    </row>
    <row r="15076" spans="2:2" x14ac:dyDescent="0.3">
      <c r="B15076" s="34"/>
    </row>
    <row r="15077" spans="2:2" x14ac:dyDescent="0.3">
      <c r="B15077" s="34"/>
    </row>
    <row r="15078" spans="2:2" x14ac:dyDescent="0.3">
      <c r="B15078" s="34"/>
    </row>
    <row r="15079" spans="2:2" x14ac:dyDescent="0.3">
      <c r="B15079" s="34"/>
    </row>
    <row r="15080" spans="2:2" x14ac:dyDescent="0.3">
      <c r="B15080" s="34"/>
    </row>
    <row r="15081" spans="2:2" x14ac:dyDescent="0.3">
      <c r="B15081" s="34"/>
    </row>
    <row r="15082" spans="2:2" x14ac:dyDescent="0.3">
      <c r="B15082" s="34"/>
    </row>
    <row r="15083" spans="2:2" x14ac:dyDescent="0.3">
      <c r="B15083" s="34"/>
    </row>
    <row r="15084" spans="2:2" x14ac:dyDescent="0.3">
      <c r="B15084" s="34"/>
    </row>
    <row r="15085" spans="2:2" x14ac:dyDescent="0.3">
      <c r="B15085" s="34"/>
    </row>
    <row r="15086" spans="2:2" x14ac:dyDescent="0.3">
      <c r="B15086" s="34"/>
    </row>
    <row r="15087" spans="2:2" x14ac:dyDescent="0.3">
      <c r="B15087" s="34"/>
    </row>
    <row r="15088" spans="2:2" x14ac:dyDescent="0.3">
      <c r="B15088" s="34"/>
    </row>
    <row r="15089" spans="2:2" x14ac:dyDescent="0.3">
      <c r="B15089" s="34"/>
    </row>
    <row r="15090" spans="2:2" x14ac:dyDescent="0.3">
      <c r="B15090" s="34"/>
    </row>
    <row r="15091" spans="2:2" x14ac:dyDescent="0.3">
      <c r="B15091" s="34"/>
    </row>
    <row r="15092" spans="2:2" x14ac:dyDescent="0.3">
      <c r="B15092" s="34"/>
    </row>
    <row r="15093" spans="2:2" x14ac:dyDescent="0.3">
      <c r="B15093" s="34"/>
    </row>
    <row r="15094" spans="2:2" x14ac:dyDescent="0.3">
      <c r="B15094" s="34"/>
    </row>
    <row r="15095" spans="2:2" x14ac:dyDescent="0.3">
      <c r="B15095" s="34"/>
    </row>
    <row r="15096" spans="2:2" x14ac:dyDescent="0.3">
      <c r="B15096" s="34"/>
    </row>
    <row r="15097" spans="2:2" x14ac:dyDescent="0.3">
      <c r="B15097" s="34"/>
    </row>
    <row r="15098" spans="2:2" x14ac:dyDescent="0.3">
      <c r="B15098" s="34"/>
    </row>
    <row r="15099" spans="2:2" x14ac:dyDescent="0.3">
      <c r="B15099" s="34"/>
    </row>
    <row r="15100" spans="2:2" x14ac:dyDescent="0.3">
      <c r="B15100" s="34"/>
    </row>
    <row r="15101" spans="2:2" x14ac:dyDescent="0.3">
      <c r="B15101" s="34"/>
    </row>
    <row r="15102" spans="2:2" x14ac:dyDescent="0.3">
      <c r="B15102" s="34"/>
    </row>
    <row r="15103" spans="2:2" x14ac:dyDescent="0.3">
      <c r="B15103" s="34"/>
    </row>
    <row r="15104" spans="2:2" x14ac:dyDescent="0.3">
      <c r="B15104" s="34"/>
    </row>
    <row r="15105" spans="2:2" x14ac:dyDescent="0.3">
      <c r="B15105" s="34"/>
    </row>
    <row r="15106" spans="2:2" x14ac:dyDescent="0.3">
      <c r="B15106" s="34"/>
    </row>
    <row r="15107" spans="2:2" x14ac:dyDescent="0.3">
      <c r="B15107" s="34"/>
    </row>
    <row r="15108" spans="2:2" x14ac:dyDescent="0.3">
      <c r="B15108" s="34"/>
    </row>
    <row r="15109" spans="2:2" x14ac:dyDescent="0.3">
      <c r="B15109" s="34"/>
    </row>
    <row r="15110" spans="2:2" x14ac:dyDescent="0.3">
      <c r="B15110" s="34"/>
    </row>
    <row r="15111" spans="2:2" x14ac:dyDescent="0.3">
      <c r="B15111" s="34"/>
    </row>
    <row r="15112" spans="2:2" x14ac:dyDescent="0.3">
      <c r="B15112" s="34"/>
    </row>
    <row r="15113" spans="2:2" x14ac:dyDescent="0.3">
      <c r="B15113" s="34"/>
    </row>
    <row r="15114" spans="2:2" x14ac:dyDescent="0.3">
      <c r="B15114" s="34"/>
    </row>
    <row r="15115" spans="2:2" x14ac:dyDescent="0.3">
      <c r="B15115" s="34"/>
    </row>
    <row r="15116" spans="2:2" x14ac:dyDescent="0.3">
      <c r="B15116" s="34"/>
    </row>
    <row r="15117" spans="2:2" x14ac:dyDescent="0.3">
      <c r="B15117" s="34"/>
    </row>
    <row r="15118" spans="2:2" x14ac:dyDescent="0.3">
      <c r="B15118" s="34"/>
    </row>
    <row r="15119" spans="2:2" x14ac:dyDescent="0.3">
      <c r="B15119" s="34"/>
    </row>
    <row r="15120" spans="2:2" x14ac:dyDescent="0.3">
      <c r="B15120" s="34"/>
    </row>
    <row r="15121" spans="2:2" x14ac:dyDescent="0.3">
      <c r="B15121" s="34"/>
    </row>
    <row r="15122" spans="2:2" x14ac:dyDescent="0.3">
      <c r="B15122" s="34"/>
    </row>
    <row r="15123" spans="2:2" x14ac:dyDescent="0.3">
      <c r="B15123" s="34"/>
    </row>
    <row r="15124" spans="2:2" x14ac:dyDescent="0.3">
      <c r="B15124" s="34"/>
    </row>
    <row r="15125" spans="2:2" x14ac:dyDescent="0.3">
      <c r="B15125" s="34"/>
    </row>
    <row r="15126" spans="2:2" x14ac:dyDescent="0.3">
      <c r="B15126" s="34"/>
    </row>
    <row r="15127" spans="2:2" x14ac:dyDescent="0.3">
      <c r="B15127" s="34"/>
    </row>
    <row r="15128" spans="2:2" x14ac:dyDescent="0.3">
      <c r="B15128" s="34"/>
    </row>
    <row r="15129" spans="2:2" x14ac:dyDescent="0.3">
      <c r="B15129" s="34"/>
    </row>
    <row r="15130" spans="2:2" x14ac:dyDescent="0.3">
      <c r="B15130" s="34"/>
    </row>
    <row r="15131" spans="2:2" x14ac:dyDescent="0.3">
      <c r="B15131" s="34"/>
    </row>
    <row r="15132" spans="2:2" x14ac:dyDescent="0.3">
      <c r="B15132" s="34"/>
    </row>
    <row r="15133" spans="2:2" x14ac:dyDescent="0.3">
      <c r="B15133" s="34"/>
    </row>
    <row r="15134" spans="2:2" x14ac:dyDescent="0.3">
      <c r="B15134" s="34"/>
    </row>
    <row r="15135" spans="2:2" x14ac:dyDescent="0.3">
      <c r="B15135" s="34"/>
    </row>
    <row r="15136" spans="2:2" x14ac:dyDescent="0.3">
      <c r="B15136" s="34"/>
    </row>
    <row r="15137" spans="2:2" x14ac:dyDescent="0.3">
      <c r="B15137" s="34"/>
    </row>
    <row r="15138" spans="2:2" x14ac:dyDescent="0.3">
      <c r="B15138" s="34"/>
    </row>
    <row r="15139" spans="2:2" x14ac:dyDescent="0.3">
      <c r="B15139" s="34"/>
    </row>
    <row r="15140" spans="2:2" x14ac:dyDescent="0.3">
      <c r="B15140" s="34"/>
    </row>
    <row r="15141" spans="2:2" x14ac:dyDescent="0.3">
      <c r="B15141" s="34"/>
    </row>
    <row r="15142" spans="2:2" x14ac:dyDescent="0.3">
      <c r="B15142" s="34"/>
    </row>
    <row r="15143" spans="2:2" x14ac:dyDescent="0.3">
      <c r="B15143" s="34"/>
    </row>
    <row r="15144" spans="2:2" x14ac:dyDescent="0.3">
      <c r="B15144" s="34"/>
    </row>
    <row r="15145" spans="2:2" x14ac:dyDescent="0.3">
      <c r="B15145" s="34"/>
    </row>
    <row r="15146" spans="2:2" x14ac:dyDescent="0.3">
      <c r="B15146" s="34"/>
    </row>
    <row r="15147" spans="2:2" x14ac:dyDescent="0.3">
      <c r="B15147" s="34"/>
    </row>
    <row r="15148" spans="2:2" x14ac:dyDescent="0.3">
      <c r="B15148" s="34"/>
    </row>
    <row r="15149" spans="2:2" x14ac:dyDescent="0.3">
      <c r="B15149" s="34"/>
    </row>
    <row r="15150" spans="2:2" x14ac:dyDescent="0.3">
      <c r="B15150" s="34"/>
    </row>
    <row r="15151" spans="2:2" x14ac:dyDescent="0.3">
      <c r="B15151" s="34"/>
    </row>
    <row r="15152" spans="2:2" x14ac:dyDescent="0.3">
      <c r="B15152" s="34"/>
    </row>
    <row r="15153" spans="2:2" x14ac:dyDescent="0.3">
      <c r="B15153" s="34"/>
    </row>
    <row r="15154" spans="2:2" x14ac:dyDescent="0.3">
      <c r="B15154" s="34"/>
    </row>
    <row r="15155" spans="2:2" x14ac:dyDescent="0.3">
      <c r="B15155" s="34"/>
    </row>
    <row r="15156" spans="2:2" x14ac:dyDescent="0.3">
      <c r="B15156" s="34"/>
    </row>
    <row r="15157" spans="2:2" x14ac:dyDescent="0.3">
      <c r="B15157" s="34"/>
    </row>
    <row r="15158" spans="2:2" x14ac:dyDescent="0.3">
      <c r="B15158" s="34"/>
    </row>
    <row r="15159" spans="2:2" x14ac:dyDescent="0.3">
      <c r="B15159" s="34"/>
    </row>
    <row r="15160" spans="2:2" x14ac:dyDescent="0.3">
      <c r="B15160" s="34"/>
    </row>
    <row r="15161" spans="2:2" x14ac:dyDescent="0.3">
      <c r="B15161" s="34"/>
    </row>
    <row r="15162" spans="2:2" x14ac:dyDescent="0.3">
      <c r="B15162" s="34"/>
    </row>
    <row r="15163" spans="2:2" x14ac:dyDescent="0.3">
      <c r="B15163" s="34"/>
    </row>
    <row r="15164" spans="2:2" x14ac:dyDescent="0.3">
      <c r="B15164" s="34"/>
    </row>
    <row r="15165" spans="2:2" x14ac:dyDescent="0.3">
      <c r="B15165" s="34"/>
    </row>
    <row r="15166" spans="2:2" x14ac:dyDescent="0.3">
      <c r="B15166" s="34"/>
    </row>
    <row r="15167" spans="2:2" x14ac:dyDescent="0.3">
      <c r="B15167" s="34"/>
    </row>
    <row r="15168" spans="2:2" x14ac:dyDescent="0.3">
      <c r="B15168" s="34"/>
    </row>
    <row r="15169" spans="2:2" x14ac:dyDescent="0.3">
      <c r="B15169" s="34"/>
    </row>
    <row r="15170" spans="2:2" x14ac:dyDescent="0.3">
      <c r="B15170" s="34"/>
    </row>
    <row r="15171" spans="2:2" x14ac:dyDescent="0.3">
      <c r="B15171" s="34"/>
    </row>
    <row r="15172" spans="2:2" x14ac:dyDescent="0.3">
      <c r="B15172" s="34"/>
    </row>
    <row r="15173" spans="2:2" x14ac:dyDescent="0.3">
      <c r="B15173" s="34"/>
    </row>
    <row r="15174" spans="2:2" x14ac:dyDescent="0.3">
      <c r="B15174" s="34"/>
    </row>
    <row r="15175" spans="2:2" x14ac:dyDescent="0.3">
      <c r="B15175" s="34"/>
    </row>
    <row r="15176" spans="2:2" x14ac:dyDescent="0.3">
      <c r="B15176" s="34"/>
    </row>
    <row r="15177" spans="2:2" x14ac:dyDescent="0.3">
      <c r="B15177" s="34"/>
    </row>
    <row r="15178" spans="2:2" x14ac:dyDescent="0.3">
      <c r="B15178" s="34"/>
    </row>
    <row r="15179" spans="2:2" x14ac:dyDescent="0.3">
      <c r="B15179" s="34"/>
    </row>
    <row r="15180" spans="2:2" x14ac:dyDescent="0.3">
      <c r="B15180" s="34"/>
    </row>
    <row r="15181" spans="2:2" x14ac:dyDescent="0.3">
      <c r="B15181" s="34"/>
    </row>
    <row r="15182" spans="2:2" x14ac:dyDescent="0.3">
      <c r="B15182" s="34"/>
    </row>
    <row r="15183" spans="2:2" x14ac:dyDescent="0.3">
      <c r="B15183" s="34"/>
    </row>
    <row r="15184" spans="2:2" x14ac:dyDescent="0.3">
      <c r="B15184" s="34"/>
    </row>
    <row r="15185" spans="2:2" x14ac:dyDescent="0.3">
      <c r="B15185" s="34"/>
    </row>
    <row r="15186" spans="2:2" x14ac:dyDescent="0.3">
      <c r="B15186" s="34"/>
    </row>
    <row r="15187" spans="2:2" x14ac:dyDescent="0.3">
      <c r="B15187" s="34"/>
    </row>
    <row r="15188" spans="2:2" x14ac:dyDescent="0.3">
      <c r="B15188" s="34"/>
    </row>
    <row r="15189" spans="2:2" x14ac:dyDescent="0.3">
      <c r="B15189" s="34"/>
    </row>
    <row r="15190" spans="2:2" x14ac:dyDescent="0.3">
      <c r="B15190" s="34"/>
    </row>
    <row r="15191" spans="2:2" x14ac:dyDescent="0.3">
      <c r="B15191" s="34"/>
    </row>
    <row r="15192" spans="2:2" x14ac:dyDescent="0.3">
      <c r="B15192" s="34"/>
    </row>
    <row r="15193" spans="2:2" x14ac:dyDescent="0.3">
      <c r="B15193" s="34"/>
    </row>
    <row r="15194" spans="2:2" x14ac:dyDescent="0.3">
      <c r="B15194" s="34"/>
    </row>
    <row r="15195" spans="2:2" x14ac:dyDescent="0.3">
      <c r="B15195" s="34"/>
    </row>
    <row r="15196" spans="2:2" x14ac:dyDescent="0.3">
      <c r="B15196" s="34"/>
    </row>
    <row r="15197" spans="2:2" x14ac:dyDescent="0.3">
      <c r="B15197" s="34"/>
    </row>
    <row r="15198" spans="2:2" x14ac:dyDescent="0.3">
      <c r="B15198" s="34"/>
    </row>
    <row r="15199" spans="2:2" x14ac:dyDescent="0.3">
      <c r="B15199" s="34"/>
    </row>
    <row r="15200" spans="2:2" x14ac:dyDescent="0.3">
      <c r="B15200" s="34"/>
    </row>
    <row r="15201" spans="2:2" x14ac:dyDescent="0.3">
      <c r="B15201" s="34"/>
    </row>
    <row r="15202" spans="2:2" x14ac:dyDescent="0.3">
      <c r="B15202" s="34"/>
    </row>
    <row r="15203" spans="2:2" x14ac:dyDescent="0.3">
      <c r="B15203" s="34"/>
    </row>
    <row r="15204" spans="2:2" x14ac:dyDescent="0.3">
      <c r="B15204" s="34"/>
    </row>
    <row r="15205" spans="2:2" x14ac:dyDescent="0.3">
      <c r="B15205" s="34"/>
    </row>
    <row r="15206" spans="2:2" x14ac:dyDescent="0.3">
      <c r="B15206" s="34"/>
    </row>
    <row r="15207" spans="2:2" x14ac:dyDescent="0.3">
      <c r="B15207" s="34"/>
    </row>
    <row r="15208" spans="2:2" x14ac:dyDescent="0.3">
      <c r="B15208" s="34"/>
    </row>
    <row r="15209" spans="2:2" x14ac:dyDescent="0.3">
      <c r="B15209" s="34"/>
    </row>
    <row r="15210" spans="2:2" x14ac:dyDescent="0.3">
      <c r="B15210" s="34"/>
    </row>
    <row r="15211" spans="2:2" x14ac:dyDescent="0.3">
      <c r="B15211" s="34"/>
    </row>
    <row r="15212" spans="2:2" x14ac:dyDescent="0.3">
      <c r="B15212" s="34"/>
    </row>
    <row r="15213" spans="2:2" x14ac:dyDescent="0.3">
      <c r="B15213" s="34"/>
    </row>
    <row r="15214" spans="2:2" x14ac:dyDescent="0.3">
      <c r="B15214" s="34"/>
    </row>
    <row r="15215" spans="2:2" x14ac:dyDescent="0.3">
      <c r="B15215" s="34"/>
    </row>
    <row r="15216" spans="2:2" x14ac:dyDescent="0.3">
      <c r="B15216" s="34"/>
    </row>
    <row r="15217" spans="2:2" x14ac:dyDescent="0.3">
      <c r="B15217" s="34"/>
    </row>
    <row r="15218" spans="2:2" x14ac:dyDescent="0.3">
      <c r="B15218" s="34"/>
    </row>
    <row r="15219" spans="2:2" x14ac:dyDescent="0.3">
      <c r="B15219" s="34"/>
    </row>
    <row r="15220" spans="2:2" x14ac:dyDescent="0.3">
      <c r="B15220" s="34"/>
    </row>
    <row r="15221" spans="2:2" x14ac:dyDescent="0.3">
      <c r="B15221" s="34"/>
    </row>
    <row r="15222" spans="2:2" x14ac:dyDescent="0.3">
      <c r="B15222" s="34"/>
    </row>
    <row r="15223" spans="2:2" x14ac:dyDescent="0.3">
      <c r="B15223" s="34"/>
    </row>
    <row r="15224" spans="2:2" x14ac:dyDescent="0.3">
      <c r="B15224" s="34"/>
    </row>
    <row r="15225" spans="2:2" x14ac:dyDescent="0.3">
      <c r="B15225" s="34"/>
    </row>
    <row r="15226" spans="2:2" x14ac:dyDescent="0.3">
      <c r="B15226" s="34"/>
    </row>
    <row r="15227" spans="2:2" x14ac:dyDescent="0.3">
      <c r="B15227" s="34"/>
    </row>
    <row r="15228" spans="2:2" x14ac:dyDescent="0.3">
      <c r="B15228" s="34"/>
    </row>
    <row r="15229" spans="2:2" x14ac:dyDescent="0.3">
      <c r="B15229" s="34"/>
    </row>
    <row r="15230" spans="2:2" x14ac:dyDescent="0.3">
      <c r="B15230" s="34"/>
    </row>
    <row r="15231" spans="2:2" x14ac:dyDescent="0.3">
      <c r="B15231" s="34"/>
    </row>
    <row r="15232" spans="2:2" x14ac:dyDescent="0.3">
      <c r="B15232" s="34"/>
    </row>
    <row r="15233" spans="2:2" x14ac:dyDescent="0.3">
      <c r="B15233" s="34"/>
    </row>
    <row r="15234" spans="2:2" x14ac:dyDescent="0.3">
      <c r="B15234" s="34"/>
    </row>
    <row r="15235" spans="2:2" x14ac:dyDescent="0.3">
      <c r="B15235" s="34"/>
    </row>
    <row r="15236" spans="2:2" x14ac:dyDescent="0.3">
      <c r="B15236" s="34"/>
    </row>
    <row r="15237" spans="2:2" x14ac:dyDescent="0.3">
      <c r="B15237" s="34"/>
    </row>
    <row r="15238" spans="2:2" x14ac:dyDescent="0.3">
      <c r="B15238" s="34"/>
    </row>
    <row r="15239" spans="2:2" x14ac:dyDescent="0.3">
      <c r="B15239" s="34"/>
    </row>
    <row r="15240" spans="2:2" x14ac:dyDescent="0.3">
      <c r="B15240" s="34"/>
    </row>
    <row r="15241" spans="2:2" x14ac:dyDescent="0.3">
      <c r="B15241" s="34"/>
    </row>
    <row r="15242" spans="2:2" x14ac:dyDescent="0.3">
      <c r="B15242" s="34"/>
    </row>
    <row r="15243" spans="2:2" x14ac:dyDescent="0.3">
      <c r="B15243" s="34"/>
    </row>
    <row r="15244" spans="2:2" x14ac:dyDescent="0.3">
      <c r="B15244" s="34"/>
    </row>
    <row r="15245" spans="2:2" x14ac:dyDescent="0.3">
      <c r="B15245" s="34"/>
    </row>
    <row r="15246" spans="2:2" x14ac:dyDescent="0.3">
      <c r="B15246" s="34"/>
    </row>
    <row r="15247" spans="2:2" x14ac:dyDescent="0.3">
      <c r="B15247" s="34"/>
    </row>
    <row r="15248" spans="2:2" x14ac:dyDescent="0.3">
      <c r="B15248" s="34"/>
    </row>
    <row r="15249" spans="2:2" x14ac:dyDescent="0.3">
      <c r="B15249" s="34"/>
    </row>
    <row r="15250" spans="2:2" x14ac:dyDescent="0.3">
      <c r="B15250" s="34"/>
    </row>
    <row r="15251" spans="2:2" x14ac:dyDescent="0.3">
      <c r="B15251" s="34"/>
    </row>
    <row r="15252" spans="2:2" x14ac:dyDescent="0.3">
      <c r="B15252" s="34"/>
    </row>
    <row r="15253" spans="2:2" x14ac:dyDescent="0.3">
      <c r="B15253" s="34"/>
    </row>
    <row r="15254" spans="2:2" x14ac:dyDescent="0.3">
      <c r="B15254" s="34"/>
    </row>
    <row r="15255" spans="2:2" x14ac:dyDescent="0.3">
      <c r="B15255" s="34"/>
    </row>
    <row r="15256" spans="2:2" x14ac:dyDescent="0.3">
      <c r="B15256" s="34"/>
    </row>
    <row r="15257" spans="2:2" x14ac:dyDescent="0.3">
      <c r="B15257" s="34"/>
    </row>
    <row r="15258" spans="2:2" x14ac:dyDescent="0.3">
      <c r="B15258" s="34"/>
    </row>
    <row r="15259" spans="2:2" x14ac:dyDescent="0.3">
      <c r="B15259" s="34"/>
    </row>
    <row r="15260" spans="2:2" x14ac:dyDescent="0.3">
      <c r="B15260" s="34"/>
    </row>
    <row r="15261" spans="2:2" x14ac:dyDescent="0.3">
      <c r="B15261" s="34"/>
    </row>
    <row r="15262" spans="2:2" x14ac:dyDescent="0.3">
      <c r="B15262" s="34"/>
    </row>
    <row r="15263" spans="2:2" x14ac:dyDescent="0.3">
      <c r="B15263" s="34"/>
    </row>
    <row r="15264" spans="2:2" x14ac:dyDescent="0.3">
      <c r="B15264" s="34"/>
    </row>
    <row r="15265" spans="2:2" x14ac:dyDescent="0.3">
      <c r="B15265" s="34"/>
    </row>
    <row r="15266" spans="2:2" x14ac:dyDescent="0.3">
      <c r="B15266" s="34"/>
    </row>
    <row r="15267" spans="2:2" x14ac:dyDescent="0.3">
      <c r="B15267" s="34"/>
    </row>
    <row r="15268" spans="2:2" x14ac:dyDescent="0.3">
      <c r="B15268" s="34"/>
    </row>
    <row r="15269" spans="2:2" x14ac:dyDescent="0.3">
      <c r="B15269" s="34"/>
    </row>
    <row r="15270" spans="2:2" x14ac:dyDescent="0.3">
      <c r="B15270" s="34"/>
    </row>
    <row r="15271" spans="2:2" x14ac:dyDescent="0.3">
      <c r="B15271" s="34"/>
    </row>
    <row r="15272" spans="2:2" x14ac:dyDescent="0.3">
      <c r="B15272" s="34"/>
    </row>
    <row r="15273" spans="2:2" x14ac:dyDescent="0.3">
      <c r="B15273" s="34"/>
    </row>
    <row r="15274" spans="2:2" x14ac:dyDescent="0.3">
      <c r="B15274" s="34"/>
    </row>
    <row r="15275" spans="2:2" x14ac:dyDescent="0.3">
      <c r="B15275" s="34"/>
    </row>
    <row r="15276" spans="2:2" x14ac:dyDescent="0.3">
      <c r="B15276" s="34"/>
    </row>
    <row r="15277" spans="2:2" x14ac:dyDescent="0.3">
      <c r="B15277" s="34"/>
    </row>
    <row r="15278" spans="2:2" x14ac:dyDescent="0.3">
      <c r="B15278" s="34"/>
    </row>
    <row r="15279" spans="2:2" x14ac:dyDescent="0.3">
      <c r="B15279" s="34"/>
    </row>
    <row r="15280" spans="2:2" x14ac:dyDescent="0.3">
      <c r="B15280" s="34"/>
    </row>
    <row r="15281" spans="2:2" x14ac:dyDescent="0.3">
      <c r="B15281" s="34"/>
    </row>
    <row r="15282" spans="2:2" x14ac:dyDescent="0.3">
      <c r="B15282" s="34"/>
    </row>
    <row r="15283" spans="2:2" x14ac:dyDescent="0.3">
      <c r="B15283" s="34"/>
    </row>
    <row r="15284" spans="2:2" x14ac:dyDescent="0.3">
      <c r="B15284" s="34"/>
    </row>
    <row r="15285" spans="2:2" x14ac:dyDescent="0.3">
      <c r="B15285" s="34"/>
    </row>
    <row r="15286" spans="2:2" x14ac:dyDescent="0.3">
      <c r="B15286" s="34"/>
    </row>
    <row r="15287" spans="2:2" x14ac:dyDescent="0.3">
      <c r="B15287" s="34"/>
    </row>
    <row r="15288" spans="2:2" x14ac:dyDescent="0.3">
      <c r="B15288" s="34"/>
    </row>
    <row r="15289" spans="2:2" x14ac:dyDescent="0.3">
      <c r="B15289" s="34"/>
    </row>
    <row r="15290" spans="2:2" x14ac:dyDescent="0.3">
      <c r="B15290" s="34"/>
    </row>
    <row r="15291" spans="2:2" x14ac:dyDescent="0.3">
      <c r="B15291" s="34"/>
    </row>
    <row r="15292" spans="2:2" x14ac:dyDescent="0.3">
      <c r="B15292" s="34"/>
    </row>
    <row r="15293" spans="2:2" x14ac:dyDescent="0.3">
      <c r="B15293" s="34"/>
    </row>
    <row r="15294" spans="2:2" x14ac:dyDescent="0.3">
      <c r="B15294" s="34"/>
    </row>
    <row r="15295" spans="2:2" x14ac:dyDescent="0.3">
      <c r="B15295" s="34"/>
    </row>
    <row r="15296" spans="2:2" x14ac:dyDescent="0.3">
      <c r="B15296" s="34"/>
    </row>
    <row r="15297" spans="2:2" x14ac:dyDescent="0.3">
      <c r="B15297" s="34"/>
    </row>
    <row r="15298" spans="2:2" x14ac:dyDescent="0.3">
      <c r="B15298" s="34"/>
    </row>
    <row r="15299" spans="2:2" x14ac:dyDescent="0.3">
      <c r="B15299" s="34"/>
    </row>
    <row r="15300" spans="2:2" x14ac:dyDescent="0.3">
      <c r="B15300" s="34"/>
    </row>
    <row r="15301" spans="2:2" x14ac:dyDescent="0.3">
      <c r="B15301" s="34"/>
    </row>
    <row r="15302" spans="2:2" x14ac:dyDescent="0.3">
      <c r="B15302" s="34"/>
    </row>
    <row r="15303" spans="2:2" x14ac:dyDescent="0.3">
      <c r="B15303" s="34"/>
    </row>
    <row r="15304" spans="2:2" x14ac:dyDescent="0.3">
      <c r="B15304" s="34"/>
    </row>
    <row r="15305" spans="2:2" x14ac:dyDescent="0.3">
      <c r="B15305" s="34"/>
    </row>
    <row r="15306" spans="2:2" x14ac:dyDescent="0.3">
      <c r="B15306" s="34"/>
    </row>
    <row r="15307" spans="2:2" x14ac:dyDescent="0.3">
      <c r="B15307" s="34"/>
    </row>
    <row r="15308" spans="2:2" x14ac:dyDescent="0.3">
      <c r="B15308" s="34"/>
    </row>
    <row r="15309" spans="2:2" x14ac:dyDescent="0.3">
      <c r="B15309" s="34"/>
    </row>
    <row r="15310" spans="2:2" x14ac:dyDescent="0.3">
      <c r="B15310" s="34"/>
    </row>
    <row r="15311" spans="2:2" x14ac:dyDescent="0.3">
      <c r="B15311" s="34"/>
    </row>
    <row r="15312" spans="2:2" x14ac:dyDescent="0.3">
      <c r="B15312" s="34"/>
    </row>
    <row r="15313" spans="2:2" x14ac:dyDescent="0.3">
      <c r="B15313" s="34"/>
    </row>
    <row r="15314" spans="2:2" x14ac:dyDescent="0.3">
      <c r="B15314" s="34"/>
    </row>
    <row r="15315" spans="2:2" x14ac:dyDescent="0.3">
      <c r="B15315" s="34"/>
    </row>
    <row r="15316" spans="2:2" x14ac:dyDescent="0.3">
      <c r="B15316" s="34"/>
    </row>
    <row r="15317" spans="2:2" x14ac:dyDescent="0.3">
      <c r="B15317" s="34"/>
    </row>
    <row r="15318" spans="2:2" x14ac:dyDescent="0.3">
      <c r="B15318" s="34"/>
    </row>
    <row r="15319" spans="2:2" x14ac:dyDescent="0.3">
      <c r="B15319" s="34"/>
    </row>
    <row r="15320" spans="2:2" x14ac:dyDescent="0.3">
      <c r="B15320" s="34"/>
    </row>
    <row r="15321" spans="2:2" x14ac:dyDescent="0.3">
      <c r="B15321" s="34"/>
    </row>
    <row r="15322" spans="2:2" x14ac:dyDescent="0.3">
      <c r="B15322" s="34"/>
    </row>
    <row r="15323" spans="2:2" x14ac:dyDescent="0.3">
      <c r="B15323" s="34"/>
    </row>
    <row r="15324" spans="2:2" x14ac:dyDescent="0.3">
      <c r="B15324" s="34"/>
    </row>
    <row r="15325" spans="2:2" x14ac:dyDescent="0.3">
      <c r="B15325" s="34"/>
    </row>
    <row r="15326" spans="2:2" x14ac:dyDescent="0.3">
      <c r="B15326" s="34"/>
    </row>
    <row r="15327" spans="2:2" x14ac:dyDescent="0.3">
      <c r="B15327" s="34"/>
    </row>
    <row r="15328" spans="2:2" x14ac:dyDescent="0.3">
      <c r="B15328" s="34"/>
    </row>
    <row r="15329" spans="2:2" x14ac:dyDescent="0.3">
      <c r="B15329" s="34"/>
    </row>
    <row r="15330" spans="2:2" x14ac:dyDescent="0.3">
      <c r="B15330" s="34"/>
    </row>
    <row r="15331" spans="2:2" x14ac:dyDescent="0.3">
      <c r="B15331" s="34"/>
    </row>
    <row r="15332" spans="2:2" x14ac:dyDescent="0.3">
      <c r="B15332" s="34"/>
    </row>
    <row r="15333" spans="2:2" x14ac:dyDescent="0.3">
      <c r="B15333" s="34"/>
    </row>
    <row r="15334" spans="2:2" x14ac:dyDescent="0.3">
      <c r="B15334" s="34"/>
    </row>
    <row r="15335" spans="2:2" x14ac:dyDescent="0.3">
      <c r="B15335" s="34"/>
    </row>
    <row r="15336" spans="2:2" x14ac:dyDescent="0.3">
      <c r="B15336" s="34"/>
    </row>
    <row r="15337" spans="2:2" x14ac:dyDescent="0.3">
      <c r="B15337" s="34"/>
    </row>
    <row r="15338" spans="2:2" x14ac:dyDescent="0.3">
      <c r="B15338" s="34"/>
    </row>
    <row r="15339" spans="2:2" x14ac:dyDescent="0.3">
      <c r="B15339" s="34"/>
    </row>
    <row r="15340" spans="2:2" x14ac:dyDescent="0.3">
      <c r="B15340" s="34"/>
    </row>
    <row r="15341" spans="2:2" x14ac:dyDescent="0.3">
      <c r="B15341" s="34"/>
    </row>
    <row r="15342" spans="2:2" x14ac:dyDescent="0.3">
      <c r="B15342" s="34"/>
    </row>
    <row r="15343" spans="2:2" x14ac:dyDescent="0.3">
      <c r="B15343" s="34"/>
    </row>
    <row r="15344" spans="2:2" x14ac:dyDescent="0.3">
      <c r="B15344" s="34"/>
    </row>
    <row r="15345" spans="2:2" x14ac:dyDescent="0.3">
      <c r="B15345" s="34"/>
    </row>
    <row r="15346" spans="2:2" x14ac:dyDescent="0.3">
      <c r="B15346" s="34"/>
    </row>
    <row r="15347" spans="2:2" x14ac:dyDescent="0.3">
      <c r="B15347" s="34"/>
    </row>
    <row r="15348" spans="2:2" x14ac:dyDescent="0.3">
      <c r="B15348" s="34"/>
    </row>
    <row r="15349" spans="2:2" x14ac:dyDescent="0.3">
      <c r="B15349" s="34"/>
    </row>
    <row r="15350" spans="2:2" x14ac:dyDescent="0.3">
      <c r="B15350" s="34"/>
    </row>
    <row r="15351" spans="2:2" x14ac:dyDescent="0.3">
      <c r="B15351" s="34"/>
    </row>
    <row r="15352" spans="2:2" x14ac:dyDescent="0.3">
      <c r="B15352" s="34"/>
    </row>
    <row r="15353" spans="2:2" x14ac:dyDescent="0.3">
      <c r="B15353" s="34"/>
    </row>
    <row r="15354" spans="2:2" x14ac:dyDescent="0.3">
      <c r="B15354" s="34"/>
    </row>
    <row r="15355" spans="2:2" x14ac:dyDescent="0.3">
      <c r="B15355" s="34"/>
    </row>
    <row r="15356" spans="2:2" x14ac:dyDescent="0.3">
      <c r="B15356" s="34"/>
    </row>
    <row r="15357" spans="2:2" x14ac:dyDescent="0.3">
      <c r="B15357" s="34"/>
    </row>
    <row r="15358" spans="2:2" x14ac:dyDescent="0.3">
      <c r="B15358" s="34"/>
    </row>
    <row r="15359" spans="2:2" x14ac:dyDescent="0.3">
      <c r="B15359" s="34"/>
    </row>
    <row r="15360" spans="2:2" x14ac:dyDescent="0.3">
      <c r="B15360" s="34"/>
    </row>
    <row r="15361" spans="2:2" x14ac:dyDescent="0.3">
      <c r="B15361" s="34"/>
    </row>
    <row r="15362" spans="2:2" x14ac:dyDescent="0.3">
      <c r="B15362" s="34"/>
    </row>
    <row r="15363" spans="2:2" x14ac:dyDescent="0.3">
      <c r="B15363" s="34"/>
    </row>
    <row r="15364" spans="2:2" x14ac:dyDescent="0.3">
      <c r="B15364" s="34"/>
    </row>
    <row r="15365" spans="2:2" x14ac:dyDescent="0.3">
      <c r="B15365" s="34"/>
    </row>
    <row r="15366" spans="2:2" x14ac:dyDescent="0.3">
      <c r="B15366" s="34"/>
    </row>
    <row r="15367" spans="2:2" x14ac:dyDescent="0.3">
      <c r="B15367" s="34"/>
    </row>
    <row r="15368" spans="2:2" x14ac:dyDescent="0.3">
      <c r="B15368" s="34"/>
    </row>
    <row r="15369" spans="2:2" x14ac:dyDescent="0.3">
      <c r="B15369" s="34"/>
    </row>
    <row r="15370" spans="2:2" x14ac:dyDescent="0.3">
      <c r="B15370" s="34"/>
    </row>
    <row r="15371" spans="2:2" x14ac:dyDescent="0.3">
      <c r="B15371" s="34"/>
    </row>
    <row r="15372" spans="2:2" x14ac:dyDescent="0.3">
      <c r="B15372" s="34"/>
    </row>
    <row r="15373" spans="2:2" x14ac:dyDescent="0.3">
      <c r="B15373" s="34"/>
    </row>
    <row r="15374" spans="2:2" x14ac:dyDescent="0.3">
      <c r="B15374" s="34"/>
    </row>
    <row r="15375" spans="2:2" x14ac:dyDescent="0.3">
      <c r="B15375" s="34"/>
    </row>
    <row r="15376" spans="2:2" x14ac:dyDescent="0.3">
      <c r="B15376" s="34"/>
    </row>
    <row r="15377" spans="2:2" x14ac:dyDescent="0.3">
      <c r="B15377" s="34"/>
    </row>
    <row r="15378" spans="2:2" x14ac:dyDescent="0.3">
      <c r="B15378" s="34"/>
    </row>
    <row r="15379" spans="2:2" x14ac:dyDescent="0.3">
      <c r="B15379" s="34"/>
    </row>
    <row r="15380" spans="2:2" x14ac:dyDescent="0.3">
      <c r="B15380" s="34"/>
    </row>
    <row r="15381" spans="2:2" x14ac:dyDescent="0.3">
      <c r="B15381" s="34"/>
    </row>
    <row r="15382" spans="2:2" x14ac:dyDescent="0.3">
      <c r="B15382" s="34"/>
    </row>
    <row r="15383" spans="2:2" x14ac:dyDescent="0.3">
      <c r="B15383" s="34"/>
    </row>
    <row r="15384" spans="2:2" x14ac:dyDescent="0.3">
      <c r="B15384" s="34"/>
    </row>
    <row r="15385" spans="2:2" x14ac:dyDescent="0.3">
      <c r="B15385" s="34"/>
    </row>
    <row r="15386" spans="2:2" x14ac:dyDescent="0.3">
      <c r="B15386" s="34"/>
    </row>
    <row r="15387" spans="2:2" x14ac:dyDescent="0.3">
      <c r="B15387" s="34"/>
    </row>
    <row r="15388" spans="2:2" x14ac:dyDescent="0.3">
      <c r="B15388" s="34"/>
    </row>
    <row r="15389" spans="2:2" x14ac:dyDescent="0.3">
      <c r="B15389" s="34"/>
    </row>
    <row r="15390" spans="2:2" x14ac:dyDescent="0.3">
      <c r="B15390" s="34"/>
    </row>
    <row r="15391" spans="2:2" x14ac:dyDescent="0.3">
      <c r="B15391" s="34"/>
    </row>
    <row r="15392" spans="2:2" x14ac:dyDescent="0.3">
      <c r="B15392" s="34"/>
    </row>
    <row r="15393" spans="2:2" x14ac:dyDescent="0.3">
      <c r="B15393" s="34"/>
    </row>
    <row r="15394" spans="2:2" x14ac:dyDescent="0.3">
      <c r="B15394" s="34"/>
    </row>
    <row r="15395" spans="2:2" x14ac:dyDescent="0.3">
      <c r="B15395" s="34"/>
    </row>
    <row r="15396" spans="2:2" x14ac:dyDescent="0.3">
      <c r="B15396" s="34"/>
    </row>
    <row r="15397" spans="2:2" x14ac:dyDescent="0.3">
      <c r="B15397" s="34"/>
    </row>
    <row r="15398" spans="2:2" x14ac:dyDescent="0.3">
      <c r="B15398" s="34"/>
    </row>
    <row r="15399" spans="2:2" x14ac:dyDescent="0.3">
      <c r="B15399" s="34"/>
    </row>
    <row r="15400" spans="2:2" x14ac:dyDescent="0.3">
      <c r="B15400" s="34"/>
    </row>
    <row r="15401" spans="2:2" x14ac:dyDescent="0.3">
      <c r="B15401" s="34"/>
    </row>
    <row r="15402" spans="2:2" x14ac:dyDescent="0.3">
      <c r="B15402" s="34"/>
    </row>
    <row r="15403" spans="2:2" x14ac:dyDescent="0.3">
      <c r="B15403" s="34"/>
    </row>
    <row r="15404" spans="2:2" x14ac:dyDescent="0.3">
      <c r="B15404" s="34"/>
    </row>
    <row r="15405" spans="2:2" x14ac:dyDescent="0.3">
      <c r="B15405" s="34"/>
    </row>
    <row r="15406" spans="2:2" x14ac:dyDescent="0.3">
      <c r="B15406" s="34"/>
    </row>
    <row r="15407" spans="2:2" x14ac:dyDescent="0.3">
      <c r="B15407" s="34"/>
    </row>
    <row r="15408" spans="2:2" x14ac:dyDescent="0.3">
      <c r="B15408" s="34"/>
    </row>
    <row r="15409" spans="2:2" x14ac:dyDescent="0.3">
      <c r="B15409" s="34"/>
    </row>
    <row r="15410" spans="2:2" x14ac:dyDescent="0.3">
      <c r="B15410" s="34"/>
    </row>
    <row r="15411" spans="2:2" x14ac:dyDescent="0.3">
      <c r="B15411" s="34"/>
    </row>
    <row r="15412" spans="2:2" x14ac:dyDescent="0.3">
      <c r="B15412" s="34"/>
    </row>
    <row r="15413" spans="2:2" x14ac:dyDescent="0.3">
      <c r="B15413" s="34"/>
    </row>
    <row r="15414" spans="2:2" x14ac:dyDescent="0.3">
      <c r="B15414" s="34"/>
    </row>
    <row r="15415" spans="2:2" x14ac:dyDescent="0.3">
      <c r="B15415" s="34"/>
    </row>
    <row r="15416" spans="2:2" x14ac:dyDescent="0.3">
      <c r="B15416" s="34"/>
    </row>
    <row r="15417" spans="2:2" x14ac:dyDescent="0.3">
      <c r="B15417" s="34"/>
    </row>
    <row r="15418" spans="2:2" x14ac:dyDescent="0.3">
      <c r="B15418" s="34"/>
    </row>
    <row r="15419" spans="2:2" x14ac:dyDescent="0.3">
      <c r="B15419" s="34"/>
    </row>
    <row r="15420" spans="2:2" x14ac:dyDescent="0.3">
      <c r="B15420" s="34"/>
    </row>
    <row r="15421" spans="2:2" x14ac:dyDescent="0.3">
      <c r="B15421" s="34"/>
    </row>
    <row r="15422" spans="2:2" x14ac:dyDescent="0.3">
      <c r="B15422" s="34"/>
    </row>
    <row r="15423" spans="2:2" x14ac:dyDescent="0.3">
      <c r="B15423" s="34"/>
    </row>
    <row r="15424" spans="2:2" x14ac:dyDescent="0.3">
      <c r="B15424" s="34"/>
    </row>
    <row r="15425" spans="2:2" x14ac:dyDescent="0.3">
      <c r="B15425" s="34"/>
    </row>
    <row r="15426" spans="2:2" x14ac:dyDescent="0.3">
      <c r="B15426" s="34"/>
    </row>
    <row r="15427" spans="2:2" x14ac:dyDescent="0.3">
      <c r="B15427" s="34"/>
    </row>
    <row r="15428" spans="2:2" x14ac:dyDescent="0.3">
      <c r="B15428" s="34"/>
    </row>
    <row r="15429" spans="2:2" x14ac:dyDescent="0.3">
      <c r="B15429" s="34"/>
    </row>
    <row r="15430" spans="2:2" x14ac:dyDescent="0.3">
      <c r="B15430" s="34"/>
    </row>
    <row r="15431" spans="2:2" x14ac:dyDescent="0.3">
      <c r="B15431" s="34"/>
    </row>
    <row r="15432" spans="2:2" x14ac:dyDescent="0.3">
      <c r="B15432" s="34"/>
    </row>
    <row r="15433" spans="2:2" x14ac:dyDescent="0.3">
      <c r="B15433" s="34"/>
    </row>
    <row r="15434" spans="2:2" x14ac:dyDescent="0.3">
      <c r="B15434" s="34"/>
    </row>
    <row r="15435" spans="2:2" x14ac:dyDescent="0.3">
      <c r="B15435" s="34"/>
    </row>
    <row r="15436" spans="2:2" x14ac:dyDescent="0.3">
      <c r="B15436" s="34"/>
    </row>
    <row r="15437" spans="2:2" x14ac:dyDescent="0.3">
      <c r="B15437" s="34"/>
    </row>
    <row r="15438" spans="2:2" x14ac:dyDescent="0.3">
      <c r="B15438" s="34"/>
    </row>
    <row r="15439" spans="2:2" x14ac:dyDescent="0.3">
      <c r="B15439" s="34"/>
    </row>
    <row r="15440" spans="2:2" x14ac:dyDescent="0.3">
      <c r="B15440" s="34"/>
    </row>
    <row r="15441" spans="2:2" x14ac:dyDescent="0.3">
      <c r="B15441" s="34"/>
    </row>
    <row r="15442" spans="2:2" x14ac:dyDescent="0.3">
      <c r="B15442" s="34"/>
    </row>
    <row r="15443" spans="2:2" x14ac:dyDescent="0.3">
      <c r="B15443" s="34"/>
    </row>
    <row r="15444" spans="2:2" x14ac:dyDescent="0.3">
      <c r="B15444" s="34"/>
    </row>
    <row r="15445" spans="2:2" x14ac:dyDescent="0.3">
      <c r="B15445" s="34"/>
    </row>
    <row r="15446" spans="2:2" x14ac:dyDescent="0.3">
      <c r="B15446" s="34"/>
    </row>
    <row r="15447" spans="2:2" x14ac:dyDescent="0.3">
      <c r="B15447" s="34"/>
    </row>
    <row r="15448" spans="2:2" x14ac:dyDescent="0.3">
      <c r="B15448" s="34"/>
    </row>
    <row r="15449" spans="2:2" x14ac:dyDescent="0.3">
      <c r="B15449" s="34"/>
    </row>
    <row r="15450" spans="2:2" x14ac:dyDescent="0.3">
      <c r="B15450" s="34"/>
    </row>
    <row r="15451" spans="2:2" x14ac:dyDescent="0.3">
      <c r="B15451" s="34"/>
    </row>
    <row r="15452" spans="2:2" x14ac:dyDescent="0.3">
      <c r="B15452" s="34"/>
    </row>
    <row r="15453" spans="2:2" x14ac:dyDescent="0.3">
      <c r="B15453" s="34"/>
    </row>
    <row r="15454" spans="2:2" x14ac:dyDescent="0.3">
      <c r="B15454" s="34"/>
    </row>
    <row r="15455" spans="2:2" x14ac:dyDescent="0.3">
      <c r="B15455" s="34"/>
    </row>
    <row r="15456" spans="2:2" x14ac:dyDescent="0.3">
      <c r="B15456" s="34"/>
    </row>
    <row r="15457" spans="2:2" x14ac:dyDescent="0.3">
      <c r="B15457" s="34"/>
    </row>
    <row r="15458" spans="2:2" x14ac:dyDescent="0.3">
      <c r="B15458" s="34"/>
    </row>
    <row r="15459" spans="2:2" x14ac:dyDescent="0.3">
      <c r="B15459" s="34"/>
    </row>
    <row r="15460" spans="2:2" x14ac:dyDescent="0.3">
      <c r="B15460" s="34"/>
    </row>
    <row r="15461" spans="2:2" x14ac:dyDescent="0.3">
      <c r="B15461" s="34"/>
    </row>
    <row r="15462" spans="2:2" x14ac:dyDescent="0.3">
      <c r="B15462" s="34"/>
    </row>
    <row r="15463" spans="2:2" x14ac:dyDescent="0.3">
      <c r="B15463" s="34"/>
    </row>
    <row r="15464" spans="2:2" x14ac:dyDescent="0.3">
      <c r="B15464" s="34"/>
    </row>
    <row r="15465" spans="2:2" x14ac:dyDescent="0.3">
      <c r="B15465" s="34"/>
    </row>
    <row r="15466" spans="2:2" x14ac:dyDescent="0.3">
      <c r="B15466" s="34"/>
    </row>
    <row r="15467" spans="2:2" x14ac:dyDescent="0.3">
      <c r="B15467" s="34"/>
    </row>
    <row r="15468" spans="2:2" x14ac:dyDescent="0.3">
      <c r="B15468" s="34"/>
    </row>
    <row r="15469" spans="2:2" x14ac:dyDescent="0.3">
      <c r="B15469" s="34"/>
    </row>
    <row r="15470" spans="2:2" x14ac:dyDescent="0.3">
      <c r="B15470" s="34"/>
    </row>
    <row r="15471" spans="2:2" x14ac:dyDescent="0.3">
      <c r="B15471" s="34"/>
    </row>
    <row r="15472" spans="2:2" x14ac:dyDescent="0.3">
      <c r="B15472" s="34"/>
    </row>
    <row r="15473" spans="2:2" x14ac:dyDescent="0.3">
      <c r="B15473" s="34"/>
    </row>
    <row r="15474" spans="2:2" x14ac:dyDescent="0.3">
      <c r="B15474" s="34"/>
    </row>
    <row r="15475" spans="2:2" x14ac:dyDescent="0.3">
      <c r="B15475" s="34"/>
    </row>
    <row r="15476" spans="2:2" x14ac:dyDescent="0.3">
      <c r="B15476" s="34"/>
    </row>
    <row r="15477" spans="2:2" x14ac:dyDescent="0.3">
      <c r="B15477" s="34"/>
    </row>
    <row r="15478" spans="2:2" x14ac:dyDescent="0.3">
      <c r="B15478" s="34"/>
    </row>
    <row r="15479" spans="2:2" x14ac:dyDescent="0.3">
      <c r="B15479" s="34"/>
    </row>
    <row r="15480" spans="2:2" x14ac:dyDescent="0.3">
      <c r="B15480" s="34"/>
    </row>
    <row r="15481" spans="2:2" x14ac:dyDescent="0.3">
      <c r="B15481" s="34"/>
    </row>
    <row r="15482" spans="2:2" x14ac:dyDescent="0.3">
      <c r="B15482" s="34"/>
    </row>
    <row r="15483" spans="2:2" x14ac:dyDescent="0.3">
      <c r="B15483" s="34"/>
    </row>
    <row r="15484" spans="2:2" x14ac:dyDescent="0.3">
      <c r="B15484" s="34"/>
    </row>
    <row r="15485" spans="2:2" x14ac:dyDescent="0.3">
      <c r="B15485" s="34"/>
    </row>
    <row r="15486" spans="2:2" x14ac:dyDescent="0.3">
      <c r="B15486" s="34"/>
    </row>
    <row r="15487" spans="2:2" x14ac:dyDescent="0.3">
      <c r="B15487" s="34"/>
    </row>
    <row r="15488" spans="2:2" x14ac:dyDescent="0.3">
      <c r="B15488" s="34"/>
    </row>
    <row r="15489" spans="2:2" x14ac:dyDescent="0.3">
      <c r="B15489" s="34"/>
    </row>
    <row r="15490" spans="2:2" x14ac:dyDescent="0.3">
      <c r="B15490" s="34"/>
    </row>
    <row r="15491" spans="2:2" x14ac:dyDescent="0.3">
      <c r="B15491" s="34"/>
    </row>
    <row r="15492" spans="2:2" x14ac:dyDescent="0.3">
      <c r="B15492" s="34"/>
    </row>
    <row r="15493" spans="2:2" x14ac:dyDescent="0.3">
      <c r="B15493" s="34"/>
    </row>
    <row r="15494" spans="2:2" x14ac:dyDescent="0.3">
      <c r="B15494" s="34"/>
    </row>
    <row r="15495" spans="2:2" x14ac:dyDescent="0.3">
      <c r="B15495" s="34"/>
    </row>
    <row r="15496" spans="2:2" x14ac:dyDescent="0.3">
      <c r="B15496" s="34"/>
    </row>
    <row r="15497" spans="2:2" x14ac:dyDescent="0.3">
      <c r="B15497" s="34"/>
    </row>
    <row r="15498" spans="2:2" x14ac:dyDescent="0.3">
      <c r="B15498" s="34"/>
    </row>
    <row r="15499" spans="2:2" x14ac:dyDescent="0.3">
      <c r="B15499" s="34"/>
    </row>
    <row r="15500" spans="2:2" x14ac:dyDescent="0.3">
      <c r="B15500" s="34"/>
    </row>
    <row r="15501" spans="2:2" x14ac:dyDescent="0.3">
      <c r="B15501" s="34"/>
    </row>
    <row r="15502" spans="2:2" x14ac:dyDescent="0.3">
      <c r="B15502" s="34"/>
    </row>
    <row r="15503" spans="2:2" x14ac:dyDescent="0.3">
      <c r="B15503" s="34"/>
    </row>
    <row r="15504" spans="2:2" x14ac:dyDescent="0.3">
      <c r="B15504" s="34"/>
    </row>
    <row r="15505" spans="2:2" x14ac:dyDescent="0.3">
      <c r="B15505" s="34"/>
    </row>
    <row r="15506" spans="2:2" x14ac:dyDescent="0.3">
      <c r="B15506" s="34"/>
    </row>
    <row r="15507" spans="2:2" x14ac:dyDescent="0.3">
      <c r="B15507" s="34"/>
    </row>
    <row r="15508" spans="2:2" x14ac:dyDescent="0.3">
      <c r="B15508" s="34"/>
    </row>
    <row r="15509" spans="2:2" x14ac:dyDescent="0.3">
      <c r="B15509" s="34"/>
    </row>
    <row r="15510" spans="2:2" x14ac:dyDescent="0.3">
      <c r="B15510" s="34"/>
    </row>
    <row r="15511" spans="2:2" x14ac:dyDescent="0.3">
      <c r="B15511" s="34"/>
    </row>
    <row r="15512" spans="2:2" x14ac:dyDescent="0.3">
      <c r="B15512" s="34"/>
    </row>
    <row r="15513" spans="2:2" x14ac:dyDescent="0.3">
      <c r="B15513" s="34"/>
    </row>
    <row r="15514" spans="2:2" x14ac:dyDescent="0.3">
      <c r="B15514" s="34"/>
    </row>
    <row r="15515" spans="2:2" x14ac:dyDescent="0.3">
      <c r="B15515" s="34"/>
    </row>
    <row r="15516" spans="2:2" x14ac:dyDescent="0.3">
      <c r="B15516" s="34"/>
    </row>
    <row r="15517" spans="2:2" x14ac:dyDescent="0.3">
      <c r="B15517" s="34"/>
    </row>
    <row r="15518" spans="2:2" x14ac:dyDescent="0.3">
      <c r="B15518" s="34"/>
    </row>
    <row r="15519" spans="2:2" x14ac:dyDescent="0.3">
      <c r="B15519" s="34"/>
    </row>
    <row r="15520" spans="2:2" x14ac:dyDescent="0.3">
      <c r="B15520" s="34"/>
    </row>
    <row r="15521" spans="2:2" x14ac:dyDescent="0.3">
      <c r="B15521" s="34"/>
    </row>
    <row r="15522" spans="2:2" x14ac:dyDescent="0.3">
      <c r="B15522" s="34"/>
    </row>
    <row r="15523" spans="2:2" x14ac:dyDescent="0.3">
      <c r="B15523" s="34"/>
    </row>
    <row r="15524" spans="2:2" x14ac:dyDescent="0.3">
      <c r="B15524" s="34"/>
    </row>
    <row r="15525" spans="2:2" x14ac:dyDescent="0.3">
      <c r="B15525" s="34"/>
    </row>
    <row r="15526" spans="2:2" x14ac:dyDescent="0.3">
      <c r="B15526" s="34"/>
    </row>
    <row r="15527" spans="2:2" x14ac:dyDescent="0.3">
      <c r="B15527" s="34"/>
    </row>
    <row r="15528" spans="2:2" x14ac:dyDescent="0.3">
      <c r="B15528" s="34"/>
    </row>
    <row r="15529" spans="2:2" x14ac:dyDescent="0.3">
      <c r="B15529" s="34"/>
    </row>
    <row r="15530" spans="2:2" x14ac:dyDescent="0.3">
      <c r="B15530" s="34"/>
    </row>
    <row r="15531" spans="2:2" x14ac:dyDescent="0.3">
      <c r="B15531" s="34"/>
    </row>
    <row r="15532" spans="2:2" x14ac:dyDescent="0.3">
      <c r="B15532" s="34"/>
    </row>
    <row r="15533" spans="2:2" x14ac:dyDescent="0.3">
      <c r="B15533" s="34"/>
    </row>
    <row r="15534" spans="2:2" x14ac:dyDescent="0.3">
      <c r="B15534" s="34"/>
    </row>
    <row r="15535" spans="2:2" x14ac:dyDescent="0.3">
      <c r="B15535" s="34"/>
    </row>
    <row r="15536" spans="2:2" x14ac:dyDescent="0.3">
      <c r="B15536" s="34"/>
    </row>
    <row r="15537" spans="2:2" x14ac:dyDescent="0.3">
      <c r="B15537" s="34"/>
    </row>
    <row r="15538" spans="2:2" x14ac:dyDescent="0.3">
      <c r="B15538" s="34"/>
    </row>
    <row r="15539" spans="2:2" x14ac:dyDescent="0.3">
      <c r="B15539" s="34"/>
    </row>
    <row r="15540" spans="2:2" x14ac:dyDescent="0.3">
      <c r="B15540" s="34"/>
    </row>
    <row r="15541" spans="2:2" x14ac:dyDescent="0.3">
      <c r="B15541" s="34"/>
    </row>
    <row r="15542" spans="2:2" x14ac:dyDescent="0.3">
      <c r="B15542" s="34"/>
    </row>
    <row r="15543" spans="2:2" x14ac:dyDescent="0.3">
      <c r="B15543" s="34"/>
    </row>
    <row r="15544" spans="2:2" x14ac:dyDescent="0.3">
      <c r="B15544" s="34"/>
    </row>
    <row r="15545" spans="2:2" x14ac:dyDescent="0.3">
      <c r="B15545" s="34"/>
    </row>
    <row r="15546" spans="2:2" x14ac:dyDescent="0.3">
      <c r="B15546" s="34"/>
    </row>
    <row r="15547" spans="2:2" x14ac:dyDescent="0.3">
      <c r="B15547" s="34"/>
    </row>
    <row r="15548" spans="2:2" x14ac:dyDescent="0.3">
      <c r="B15548" s="34"/>
    </row>
    <row r="15549" spans="2:2" x14ac:dyDescent="0.3">
      <c r="B15549" s="34"/>
    </row>
    <row r="15550" spans="2:2" x14ac:dyDescent="0.3">
      <c r="B15550" s="34"/>
    </row>
    <row r="15551" spans="2:2" x14ac:dyDescent="0.3">
      <c r="B15551" s="34"/>
    </row>
    <row r="15552" spans="2:2" x14ac:dyDescent="0.3">
      <c r="B15552" s="34"/>
    </row>
    <row r="15553" spans="2:2" x14ac:dyDescent="0.3">
      <c r="B15553" s="34"/>
    </row>
    <row r="15554" spans="2:2" x14ac:dyDescent="0.3">
      <c r="B15554" s="34"/>
    </row>
    <row r="15555" spans="2:2" x14ac:dyDescent="0.3">
      <c r="B15555" s="34"/>
    </row>
    <row r="15556" spans="2:2" x14ac:dyDescent="0.3">
      <c r="B15556" s="34"/>
    </row>
    <row r="15557" spans="2:2" x14ac:dyDescent="0.3">
      <c r="B15557" s="34"/>
    </row>
    <row r="15558" spans="2:2" x14ac:dyDescent="0.3">
      <c r="B15558" s="34"/>
    </row>
    <row r="15559" spans="2:2" x14ac:dyDescent="0.3">
      <c r="B15559" s="34"/>
    </row>
    <row r="15560" spans="2:2" x14ac:dyDescent="0.3">
      <c r="B15560" s="34"/>
    </row>
    <row r="15561" spans="2:2" x14ac:dyDescent="0.3">
      <c r="B15561" s="34"/>
    </row>
    <row r="15562" spans="2:2" x14ac:dyDescent="0.3">
      <c r="B15562" s="34"/>
    </row>
    <row r="15563" spans="2:2" x14ac:dyDescent="0.3">
      <c r="B15563" s="34"/>
    </row>
    <row r="15564" spans="2:2" x14ac:dyDescent="0.3">
      <c r="B15564" s="34"/>
    </row>
    <row r="15565" spans="2:2" x14ac:dyDescent="0.3">
      <c r="B15565" s="34"/>
    </row>
    <row r="15566" spans="2:2" x14ac:dyDescent="0.3">
      <c r="B15566" s="34"/>
    </row>
    <row r="15567" spans="2:2" x14ac:dyDescent="0.3">
      <c r="B15567" s="34"/>
    </row>
    <row r="15568" spans="2:2" x14ac:dyDescent="0.3">
      <c r="B15568" s="34"/>
    </row>
    <row r="15569" spans="2:2" x14ac:dyDescent="0.3">
      <c r="B15569" s="34"/>
    </row>
    <row r="15570" spans="2:2" x14ac:dyDescent="0.3">
      <c r="B15570" s="34"/>
    </row>
    <row r="15571" spans="2:2" x14ac:dyDescent="0.3">
      <c r="B15571" s="34"/>
    </row>
    <row r="15572" spans="2:2" x14ac:dyDescent="0.3">
      <c r="B15572" s="34"/>
    </row>
    <row r="15573" spans="2:2" x14ac:dyDescent="0.3">
      <c r="B15573" s="34"/>
    </row>
    <row r="15574" spans="2:2" x14ac:dyDescent="0.3">
      <c r="B15574" s="34"/>
    </row>
    <row r="15575" spans="2:2" x14ac:dyDescent="0.3">
      <c r="B15575" s="34"/>
    </row>
    <row r="15576" spans="2:2" x14ac:dyDescent="0.3">
      <c r="B15576" s="34"/>
    </row>
    <row r="15577" spans="2:2" x14ac:dyDescent="0.3">
      <c r="B15577" s="34"/>
    </row>
    <row r="15578" spans="2:2" x14ac:dyDescent="0.3">
      <c r="B15578" s="34"/>
    </row>
    <row r="15579" spans="2:2" x14ac:dyDescent="0.3">
      <c r="B15579" s="34"/>
    </row>
    <row r="15580" spans="2:2" x14ac:dyDescent="0.3">
      <c r="B15580" s="34"/>
    </row>
    <row r="15581" spans="2:2" x14ac:dyDescent="0.3">
      <c r="B15581" s="34"/>
    </row>
    <row r="15582" spans="2:2" x14ac:dyDescent="0.3">
      <c r="B15582" s="34"/>
    </row>
    <row r="15583" spans="2:2" x14ac:dyDescent="0.3">
      <c r="B15583" s="34"/>
    </row>
    <row r="15584" spans="2:2" x14ac:dyDescent="0.3">
      <c r="B15584" s="34"/>
    </row>
    <row r="15585" spans="2:2" x14ac:dyDescent="0.3">
      <c r="B15585" s="34"/>
    </row>
    <row r="15586" spans="2:2" x14ac:dyDescent="0.3">
      <c r="B15586" s="34"/>
    </row>
    <row r="15587" spans="2:2" x14ac:dyDescent="0.3">
      <c r="B15587" s="34"/>
    </row>
    <row r="15588" spans="2:2" x14ac:dyDescent="0.3">
      <c r="B15588" s="34"/>
    </row>
    <row r="15589" spans="2:2" x14ac:dyDescent="0.3">
      <c r="B15589" s="34"/>
    </row>
    <row r="15590" spans="2:2" x14ac:dyDescent="0.3">
      <c r="B15590" s="34"/>
    </row>
    <row r="15591" spans="2:2" x14ac:dyDescent="0.3">
      <c r="B15591" s="34"/>
    </row>
    <row r="15592" spans="2:2" x14ac:dyDescent="0.3">
      <c r="B15592" s="34"/>
    </row>
    <row r="15593" spans="2:2" x14ac:dyDescent="0.3">
      <c r="B15593" s="34"/>
    </row>
    <row r="15594" spans="2:2" x14ac:dyDescent="0.3">
      <c r="B15594" s="34"/>
    </row>
    <row r="15595" spans="2:2" x14ac:dyDescent="0.3">
      <c r="B15595" s="34"/>
    </row>
    <row r="15596" spans="2:2" x14ac:dyDescent="0.3">
      <c r="B15596" s="34"/>
    </row>
    <row r="15597" spans="2:2" x14ac:dyDescent="0.3">
      <c r="B15597" s="34"/>
    </row>
    <row r="15598" spans="2:2" x14ac:dyDescent="0.3">
      <c r="B15598" s="34"/>
    </row>
    <row r="15599" spans="2:2" x14ac:dyDescent="0.3">
      <c r="B15599" s="34"/>
    </row>
    <row r="15600" spans="2:2" x14ac:dyDescent="0.3">
      <c r="B15600" s="34"/>
    </row>
    <row r="15601" spans="2:2" x14ac:dyDescent="0.3">
      <c r="B15601" s="34"/>
    </row>
    <row r="15602" spans="2:2" x14ac:dyDescent="0.3">
      <c r="B15602" s="34"/>
    </row>
    <row r="15603" spans="2:2" x14ac:dyDescent="0.3">
      <c r="B15603" s="34"/>
    </row>
    <row r="15604" spans="2:2" x14ac:dyDescent="0.3">
      <c r="B15604" s="34"/>
    </row>
    <row r="15605" spans="2:2" x14ac:dyDescent="0.3">
      <c r="B15605" s="34"/>
    </row>
    <row r="15606" spans="2:2" x14ac:dyDescent="0.3">
      <c r="B15606" s="34"/>
    </row>
    <row r="15607" spans="2:2" x14ac:dyDescent="0.3">
      <c r="B15607" s="34"/>
    </row>
    <row r="15608" spans="2:2" x14ac:dyDescent="0.3">
      <c r="B15608" s="34"/>
    </row>
    <row r="15609" spans="2:2" x14ac:dyDescent="0.3">
      <c r="B15609" s="34"/>
    </row>
    <row r="15610" spans="2:2" x14ac:dyDescent="0.3">
      <c r="B15610" s="34"/>
    </row>
    <row r="15611" spans="2:2" x14ac:dyDescent="0.3">
      <c r="B15611" s="34"/>
    </row>
    <row r="15612" spans="2:2" x14ac:dyDescent="0.3">
      <c r="B15612" s="34"/>
    </row>
    <row r="15613" spans="2:2" x14ac:dyDescent="0.3">
      <c r="B15613" s="34"/>
    </row>
    <row r="15614" spans="2:2" x14ac:dyDescent="0.3">
      <c r="B15614" s="34"/>
    </row>
    <row r="15615" spans="2:2" x14ac:dyDescent="0.3">
      <c r="B15615" s="34"/>
    </row>
    <row r="15616" spans="2:2" x14ac:dyDescent="0.3">
      <c r="B15616" s="34"/>
    </row>
    <row r="15617" spans="2:2" x14ac:dyDescent="0.3">
      <c r="B15617" s="34"/>
    </row>
    <row r="15618" spans="2:2" x14ac:dyDescent="0.3">
      <c r="B15618" s="34"/>
    </row>
    <row r="15619" spans="2:2" x14ac:dyDescent="0.3">
      <c r="B15619" s="34"/>
    </row>
    <row r="15620" spans="2:2" x14ac:dyDescent="0.3">
      <c r="B15620" s="34"/>
    </row>
    <row r="15621" spans="2:2" x14ac:dyDescent="0.3">
      <c r="B15621" s="34"/>
    </row>
    <row r="15622" spans="2:2" x14ac:dyDescent="0.3">
      <c r="B15622" s="34"/>
    </row>
    <row r="15623" spans="2:2" x14ac:dyDescent="0.3">
      <c r="B15623" s="34"/>
    </row>
    <row r="15624" spans="2:2" x14ac:dyDescent="0.3">
      <c r="B15624" s="34"/>
    </row>
    <row r="15625" spans="2:2" x14ac:dyDescent="0.3">
      <c r="B15625" s="34"/>
    </row>
    <row r="15626" spans="2:2" x14ac:dyDescent="0.3">
      <c r="B15626" s="34"/>
    </row>
    <row r="15627" spans="2:2" x14ac:dyDescent="0.3">
      <c r="B15627" s="34"/>
    </row>
    <row r="15628" spans="2:2" x14ac:dyDescent="0.3">
      <c r="B15628" s="34"/>
    </row>
    <row r="15629" spans="2:2" x14ac:dyDescent="0.3">
      <c r="B15629" s="34"/>
    </row>
    <row r="15630" spans="2:2" x14ac:dyDescent="0.3">
      <c r="B15630" s="34"/>
    </row>
    <row r="15631" spans="2:2" x14ac:dyDescent="0.3">
      <c r="B15631" s="34"/>
    </row>
    <row r="15632" spans="2:2" x14ac:dyDescent="0.3">
      <c r="B15632" s="34"/>
    </row>
    <row r="15633" spans="2:2" x14ac:dyDescent="0.3">
      <c r="B15633" s="34"/>
    </row>
    <row r="15634" spans="2:2" x14ac:dyDescent="0.3">
      <c r="B15634" s="34"/>
    </row>
    <row r="15635" spans="2:2" x14ac:dyDescent="0.3">
      <c r="B15635" s="34"/>
    </row>
    <row r="15636" spans="2:2" x14ac:dyDescent="0.3">
      <c r="B15636" s="34"/>
    </row>
    <row r="15637" spans="2:2" x14ac:dyDescent="0.3">
      <c r="B15637" s="34"/>
    </row>
    <row r="15638" spans="2:2" x14ac:dyDescent="0.3">
      <c r="B15638" s="34"/>
    </row>
    <row r="15639" spans="2:2" x14ac:dyDescent="0.3">
      <c r="B15639" s="34"/>
    </row>
    <row r="15640" spans="2:2" x14ac:dyDescent="0.3">
      <c r="B15640" s="34"/>
    </row>
    <row r="15641" spans="2:2" x14ac:dyDescent="0.3">
      <c r="B15641" s="34"/>
    </row>
    <row r="15642" spans="2:2" x14ac:dyDescent="0.3">
      <c r="B15642" s="34"/>
    </row>
    <row r="15643" spans="2:2" x14ac:dyDescent="0.3">
      <c r="B15643" s="34"/>
    </row>
    <row r="15644" spans="2:2" x14ac:dyDescent="0.3">
      <c r="B15644" s="34"/>
    </row>
    <row r="15645" spans="2:2" x14ac:dyDescent="0.3">
      <c r="B15645" s="34"/>
    </row>
    <row r="15646" spans="2:2" x14ac:dyDescent="0.3">
      <c r="B15646" s="34"/>
    </row>
    <row r="15647" spans="2:2" x14ac:dyDescent="0.3">
      <c r="B15647" s="34"/>
    </row>
    <row r="15648" spans="2:2" x14ac:dyDescent="0.3">
      <c r="B15648" s="34"/>
    </row>
    <row r="15649" spans="2:2" x14ac:dyDescent="0.3">
      <c r="B15649" s="34"/>
    </row>
    <row r="15650" spans="2:2" x14ac:dyDescent="0.3">
      <c r="B15650" s="34"/>
    </row>
    <row r="15651" spans="2:2" x14ac:dyDescent="0.3">
      <c r="B15651" s="34"/>
    </row>
    <row r="15652" spans="2:2" x14ac:dyDescent="0.3">
      <c r="B15652" s="34"/>
    </row>
    <row r="15653" spans="2:2" x14ac:dyDescent="0.3">
      <c r="B15653" s="34"/>
    </row>
    <row r="15654" spans="2:2" x14ac:dyDescent="0.3">
      <c r="B15654" s="34"/>
    </row>
    <row r="15655" spans="2:2" x14ac:dyDescent="0.3">
      <c r="B15655" s="34"/>
    </row>
    <row r="15656" spans="2:2" x14ac:dyDescent="0.3">
      <c r="B15656" s="34"/>
    </row>
    <row r="15657" spans="2:2" x14ac:dyDescent="0.3">
      <c r="B15657" s="34"/>
    </row>
    <row r="15658" spans="2:2" x14ac:dyDescent="0.3">
      <c r="B15658" s="34"/>
    </row>
    <row r="15659" spans="2:2" x14ac:dyDescent="0.3">
      <c r="B15659" s="34"/>
    </row>
    <row r="15660" spans="2:2" x14ac:dyDescent="0.3">
      <c r="B15660" s="34"/>
    </row>
    <row r="15661" spans="2:2" x14ac:dyDescent="0.3">
      <c r="B15661" s="34"/>
    </row>
    <row r="15662" spans="2:2" x14ac:dyDescent="0.3">
      <c r="B15662" s="34"/>
    </row>
    <row r="15663" spans="2:2" x14ac:dyDescent="0.3">
      <c r="B15663" s="34"/>
    </row>
    <row r="15664" spans="2:2" x14ac:dyDescent="0.3">
      <c r="B15664" s="34"/>
    </row>
    <row r="15665" spans="2:2" x14ac:dyDescent="0.3">
      <c r="B15665" s="34"/>
    </row>
    <row r="15666" spans="2:2" x14ac:dyDescent="0.3">
      <c r="B15666" s="34"/>
    </row>
    <row r="15667" spans="2:2" x14ac:dyDescent="0.3">
      <c r="B15667" s="34"/>
    </row>
    <row r="15668" spans="2:2" x14ac:dyDescent="0.3">
      <c r="B15668" s="34"/>
    </row>
    <row r="15669" spans="2:2" x14ac:dyDescent="0.3">
      <c r="B15669" s="34"/>
    </row>
    <row r="15670" spans="2:2" x14ac:dyDescent="0.3">
      <c r="B15670" s="34"/>
    </row>
    <row r="15671" spans="2:2" x14ac:dyDescent="0.3">
      <c r="B15671" s="34"/>
    </row>
    <row r="15672" spans="2:2" x14ac:dyDescent="0.3">
      <c r="B15672" s="34"/>
    </row>
    <row r="15673" spans="2:2" x14ac:dyDescent="0.3">
      <c r="B15673" s="34"/>
    </row>
    <row r="15674" spans="2:2" x14ac:dyDescent="0.3">
      <c r="B15674" s="34"/>
    </row>
    <row r="15675" spans="2:2" x14ac:dyDescent="0.3">
      <c r="B15675" s="34"/>
    </row>
    <row r="15676" spans="2:2" x14ac:dyDescent="0.3">
      <c r="B15676" s="34"/>
    </row>
    <row r="15677" spans="2:2" x14ac:dyDescent="0.3">
      <c r="B15677" s="34"/>
    </row>
    <row r="15678" spans="2:2" x14ac:dyDescent="0.3">
      <c r="B15678" s="34"/>
    </row>
    <row r="15679" spans="2:2" x14ac:dyDescent="0.3">
      <c r="B15679" s="34"/>
    </row>
    <row r="15680" spans="2:2" x14ac:dyDescent="0.3">
      <c r="B15680" s="34"/>
    </row>
    <row r="15681" spans="2:2" x14ac:dyDescent="0.3">
      <c r="B15681" s="34"/>
    </row>
    <row r="15682" spans="2:2" x14ac:dyDescent="0.3">
      <c r="B15682" s="34"/>
    </row>
    <row r="15683" spans="2:2" x14ac:dyDescent="0.3">
      <c r="B15683" s="34"/>
    </row>
    <row r="15684" spans="2:2" x14ac:dyDescent="0.3">
      <c r="B15684" s="34"/>
    </row>
    <row r="15685" spans="2:2" x14ac:dyDescent="0.3">
      <c r="B15685" s="34"/>
    </row>
    <row r="15686" spans="2:2" x14ac:dyDescent="0.3">
      <c r="B15686" s="34"/>
    </row>
    <row r="15687" spans="2:2" x14ac:dyDescent="0.3">
      <c r="B15687" s="34"/>
    </row>
    <row r="15688" spans="2:2" x14ac:dyDescent="0.3">
      <c r="B15688" s="34"/>
    </row>
    <row r="15689" spans="2:2" x14ac:dyDescent="0.3">
      <c r="B15689" s="34"/>
    </row>
    <row r="15690" spans="2:2" x14ac:dyDescent="0.3">
      <c r="B15690" s="34"/>
    </row>
    <row r="15691" spans="2:2" x14ac:dyDescent="0.3">
      <c r="B15691" s="34"/>
    </row>
    <row r="15692" spans="2:2" x14ac:dyDescent="0.3">
      <c r="B15692" s="34"/>
    </row>
    <row r="15693" spans="2:2" x14ac:dyDescent="0.3">
      <c r="B15693" s="34"/>
    </row>
    <row r="15694" spans="2:2" x14ac:dyDescent="0.3">
      <c r="B15694" s="34"/>
    </row>
    <row r="15695" spans="2:2" x14ac:dyDescent="0.3">
      <c r="B15695" s="34"/>
    </row>
    <row r="15696" spans="2:2" x14ac:dyDescent="0.3">
      <c r="B15696" s="34"/>
    </row>
    <row r="15697" spans="2:2" x14ac:dyDescent="0.3">
      <c r="B15697" s="34"/>
    </row>
    <row r="15698" spans="2:2" x14ac:dyDescent="0.3">
      <c r="B15698" s="34"/>
    </row>
    <row r="15699" spans="2:2" x14ac:dyDescent="0.3">
      <c r="B15699" s="34"/>
    </row>
    <row r="15700" spans="2:2" x14ac:dyDescent="0.3">
      <c r="B15700" s="34"/>
    </row>
    <row r="15701" spans="2:2" x14ac:dyDescent="0.3">
      <c r="B15701" s="34"/>
    </row>
    <row r="15702" spans="2:2" x14ac:dyDescent="0.3">
      <c r="B15702" s="34"/>
    </row>
    <row r="15703" spans="2:2" x14ac:dyDescent="0.3">
      <c r="B15703" s="34"/>
    </row>
    <row r="15704" spans="2:2" x14ac:dyDescent="0.3">
      <c r="B15704" s="34"/>
    </row>
    <row r="15705" spans="2:2" x14ac:dyDescent="0.3">
      <c r="B15705" s="34"/>
    </row>
    <row r="15706" spans="2:2" x14ac:dyDescent="0.3">
      <c r="B15706" s="34"/>
    </row>
    <row r="15707" spans="2:2" x14ac:dyDescent="0.3">
      <c r="B15707" s="34"/>
    </row>
    <row r="15708" spans="2:2" x14ac:dyDescent="0.3">
      <c r="B15708" s="34"/>
    </row>
    <row r="15709" spans="2:2" x14ac:dyDescent="0.3">
      <c r="B15709" s="34"/>
    </row>
    <row r="15710" spans="2:2" x14ac:dyDescent="0.3">
      <c r="B15710" s="34"/>
    </row>
    <row r="15711" spans="2:2" x14ac:dyDescent="0.3">
      <c r="B15711" s="34"/>
    </row>
    <row r="15712" spans="2:2" x14ac:dyDescent="0.3">
      <c r="B15712" s="34"/>
    </row>
    <row r="15713" spans="2:2" x14ac:dyDescent="0.3">
      <c r="B15713" s="34"/>
    </row>
    <row r="15714" spans="2:2" x14ac:dyDescent="0.3">
      <c r="B15714" s="34"/>
    </row>
    <row r="15715" spans="2:2" x14ac:dyDescent="0.3">
      <c r="B15715" s="34"/>
    </row>
    <row r="15716" spans="2:2" x14ac:dyDescent="0.3">
      <c r="B15716" s="34"/>
    </row>
    <row r="15717" spans="2:2" x14ac:dyDescent="0.3">
      <c r="B15717" s="34"/>
    </row>
    <row r="15718" spans="2:2" x14ac:dyDescent="0.3">
      <c r="B15718" s="34"/>
    </row>
    <row r="15719" spans="2:2" x14ac:dyDescent="0.3">
      <c r="B15719" s="34"/>
    </row>
    <row r="15720" spans="2:2" x14ac:dyDescent="0.3">
      <c r="B15720" s="34"/>
    </row>
    <row r="15721" spans="2:2" x14ac:dyDescent="0.3">
      <c r="B15721" s="34"/>
    </row>
    <row r="15722" spans="2:2" x14ac:dyDescent="0.3">
      <c r="B15722" s="34"/>
    </row>
    <row r="15723" spans="2:2" x14ac:dyDescent="0.3">
      <c r="B15723" s="34"/>
    </row>
    <row r="15724" spans="2:2" x14ac:dyDescent="0.3">
      <c r="B15724" s="34"/>
    </row>
    <row r="15725" spans="2:2" x14ac:dyDescent="0.3">
      <c r="B15725" s="34"/>
    </row>
    <row r="15726" spans="2:2" x14ac:dyDescent="0.3">
      <c r="B15726" s="34"/>
    </row>
    <row r="15727" spans="2:2" x14ac:dyDescent="0.3">
      <c r="B15727" s="34"/>
    </row>
    <row r="15728" spans="2:2" x14ac:dyDescent="0.3">
      <c r="B15728" s="34"/>
    </row>
    <row r="15729" spans="2:2" x14ac:dyDescent="0.3">
      <c r="B15729" s="34"/>
    </row>
    <row r="15730" spans="2:2" x14ac:dyDescent="0.3">
      <c r="B15730" s="34"/>
    </row>
    <row r="15731" spans="2:2" x14ac:dyDescent="0.3">
      <c r="B15731" s="34"/>
    </row>
    <row r="15732" spans="2:2" x14ac:dyDescent="0.3">
      <c r="B15732" s="34"/>
    </row>
    <row r="15733" spans="2:2" x14ac:dyDescent="0.3">
      <c r="B15733" s="34"/>
    </row>
    <row r="15734" spans="2:2" x14ac:dyDescent="0.3">
      <c r="B15734" s="34"/>
    </row>
    <row r="15735" spans="2:2" x14ac:dyDescent="0.3">
      <c r="B15735" s="34"/>
    </row>
    <row r="15736" spans="2:2" x14ac:dyDescent="0.3">
      <c r="B15736" s="34"/>
    </row>
    <row r="15737" spans="2:2" x14ac:dyDescent="0.3">
      <c r="B15737" s="34"/>
    </row>
    <row r="15738" spans="2:2" x14ac:dyDescent="0.3">
      <c r="B15738" s="34"/>
    </row>
    <row r="15739" spans="2:2" x14ac:dyDescent="0.3">
      <c r="B15739" s="34"/>
    </row>
    <row r="15740" spans="2:2" x14ac:dyDescent="0.3">
      <c r="B15740" s="34"/>
    </row>
    <row r="15741" spans="2:2" x14ac:dyDescent="0.3">
      <c r="B15741" s="34"/>
    </row>
    <row r="15742" spans="2:2" x14ac:dyDescent="0.3">
      <c r="B15742" s="34"/>
    </row>
    <row r="15743" spans="2:2" x14ac:dyDescent="0.3">
      <c r="B15743" s="34"/>
    </row>
    <row r="15744" spans="2:2" x14ac:dyDescent="0.3">
      <c r="B15744" s="34"/>
    </row>
    <row r="15745" spans="2:2" x14ac:dyDescent="0.3">
      <c r="B15745" s="34"/>
    </row>
    <row r="15746" spans="2:2" x14ac:dyDescent="0.3">
      <c r="B15746" s="34"/>
    </row>
    <row r="15747" spans="2:2" x14ac:dyDescent="0.3">
      <c r="B15747" s="34"/>
    </row>
    <row r="15748" spans="2:2" x14ac:dyDescent="0.3">
      <c r="B15748" s="34"/>
    </row>
    <row r="15749" spans="2:2" x14ac:dyDescent="0.3">
      <c r="B15749" s="34"/>
    </row>
    <row r="15750" spans="2:2" x14ac:dyDescent="0.3">
      <c r="B15750" s="34"/>
    </row>
    <row r="15751" spans="2:2" x14ac:dyDescent="0.3">
      <c r="B15751" s="34"/>
    </row>
    <row r="15752" spans="2:2" x14ac:dyDescent="0.3">
      <c r="B15752" s="34"/>
    </row>
    <row r="15753" spans="2:2" x14ac:dyDescent="0.3">
      <c r="B15753" s="34"/>
    </row>
    <row r="15754" spans="2:2" x14ac:dyDescent="0.3">
      <c r="B15754" s="34"/>
    </row>
    <row r="15755" spans="2:2" x14ac:dyDescent="0.3">
      <c r="B15755" s="34"/>
    </row>
    <row r="15756" spans="2:2" x14ac:dyDescent="0.3">
      <c r="B15756" s="34"/>
    </row>
    <row r="15757" spans="2:2" x14ac:dyDescent="0.3">
      <c r="B15757" s="34"/>
    </row>
    <row r="15758" spans="2:2" x14ac:dyDescent="0.3">
      <c r="B15758" s="34"/>
    </row>
    <row r="15759" spans="2:2" x14ac:dyDescent="0.3">
      <c r="B15759" s="34"/>
    </row>
    <row r="15760" spans="2:2" x14ac:dyDescent="0.3">
      <c r="B15760" s="34"/>
    </row>
    <row r="15761" spans="2:2" x14ac:dyDescent="0.3">
      <c r="B15761" s="34"/>
    </row>
    <row r="15762" spans="2:2" x14ac:dyDescent="0.3">
      <c r="B15762" s="34"/>
    </row>
    <row r="15763" spans="2:2" x14ac:dyDescent="0.3">
      <c r="B15763" s="34"/>
    </row>
    <row r="15764" spans="2:2" x14ac:dyDescent="0.3">
      <c r="B15764" s="34"/>
    </row>
    <row r="15765" spans="2:2" x14ac:dyDescent="0.3">
      <c r="B15765" s="34"/>
    </row>
    <row r="15766" spans="2:2" x14ac:dyDescent="0.3">
      <c r="B15766" s="34"/>
    </row>
    <row r="15767" spans="2:2" x14ac:dyDescent="0.3">
      <c r="B15767" s="34"/>
    </row>
    <row r="15768" spans="2:2" x14ac:dyDescent="0.3">
      <c r="B15768" s="34"/>
    </row>
    <row r="15769" spans="2:2" x14ac:dyDescent="0.3">
      <c r="B15769" s="34"/>
    </row>
    <row r="15770" spans="2:2" x14ac:dyDescent="0.3">
      <c r="B15770" s="34"/>
    </row>
    <row r="15771" spans="2:2" x14ac:dyDescent="0.3">
      <c r="B15771" s="34"/>
    </row>
    <row r="15772" spans="2:2" x14ac:dyDescent="0.3">
      <c r="B15772" s="34"/>
    </row>
    <row r="15773" spans="2:2" x14ac:dyDescent="0.3">
      <c r="B15773" s="34"/>
    </row>
    <row r="15774" spans="2:2" x14ac:dyDescent="0.3">
      <c r="B15774" s="34"/>
    </row>
    <row r="15775" spans="2:2" x14ac:dyDescent="0.3">
      <c r="B15775" s="34"/>
    </row>
    <row r="15776" spans="2:2" x14ac:dyDescent="0.3">
      <c r="B15776" s="34"/>
    </row>
    <row r="15777" spans="2:2" x14ac:dyDescent="0.3">
      <c r="B15777" s="34"/>
    </row>
    <row r="15778" spans="2:2" x14ac:dyDescent="0.3">
      <c r="B15778" s="34"/>
    </row>
    <row r="15779" spans="2:2" x14ac:dyDescent="0.3">
      <c r="B15779" s="34"/>
    </row>
    <row r="15780" spans="2:2" x14ac:dyDescent="0.3">
      <c r="B15780" s="34"/>
    </row>
    <row r="15781" spans="2:2" x14ac:dyDescent="0.3">
      <c r="B15781" s="34"/>
    </row>
    <row r="15782" spans="2:2" x14ac:dyDescent="0.3">
      <c r="B15782" s="34"/>
    </row>
    <row r="15783" spans="2:2" x14ac:dyDescent="0.3">
      <c r="B15783" s="34"/>
    </row>
    <row r="15784" spans="2:2" x14ac:dyDescent="0.3">
      <c r="B15784" s="34"/>
    </row>
    <row r="15785" spans="2:2" x14ac:dyDescent="0.3">
      <c r="B15785" s="34"/>
    </row>
    <row r="15786" spans="2:2" x14ac:dyDescent="0.3">
      <c r="B15786" s="34"/>
    </row>
    <row r="15787" spans="2:2" x14ac:dyDescent="0.3">
      <c r="B15787" s="34"/>
    </row>
    <row r="15788" spans="2:2" x14ac:dyDescent="0.3">
      <c r="B15788" s="34"/>
    </row>
    <row r="15789" spans="2:2" x14ac:dyDescent="0.3">
      <c r="B15789" s="34"/>
    </row>
    <row r="15790" spans="2:2" x14ac:dyDescent="0.3">
      <c r="B15790" s="34"/>
    </row>
    <row r="15791" spans="2:2" x14ac:dyDescent="0.3">
      <c r="B15791" s="34"/>
    </row>
    <row r="15792" spans="2:2" x14ac:dyDescent="0.3">
      <c r="B15792" s="34"/>
    </row>
    <row r="15793" spans="2:2" x14ac:dyDescent="0.3">
      <c r="B15793" s="34"/>
    </row>
    <row r="15794" spans="2:2" x14ac:dyDescent="0.3">
      <c r="B15794" s="34"/>
    </row>
    <row r="15795" spans="2:2" x14ac:dyDescent="0.3">
      <c r="B15795" s="34"/>
    </row>
    <row r="15796" spans="2:2" x14ac:dyDescent="0.3">
      <c r="B15796" s="34"/>
    </row>
    <row r="15797" spans="2:2" x14ac:dyDescent="0.3">
      <c r="B15797" s="34"/>
    </row>
    <row r="15798" spans="2:2" x14ac:dyDescent="0.3">
      <c r="B15798" s="34"/>
    </row>
    <row r="15799" spans="2:2" x14ac:dyDescent="0.3">
      <c r="B15799" s="34"/>
    </row>
    <row r="15800" spans="2:2" x14ac:dyDescent="0.3">
      <c r="B15800" s="34"/>
    </row>
    <row r="15801" spans="2:2" x14ac:dyDescent="0.3">
      <c r="B15801" s="34"/>
    </row>
    <row r="15802" spans="2:2" x14ac:dyDescent="0.3">
      <c r="B15802" s="34"/>
    </row>
    <row r="15803" spans="2:2" x14ac:dyDescent="0.3">
      <c r="B15803" s="34"/>
    </row>
    <row r="15804" spans="2:2" x14ac:dyDescent="0.3">
      <c r="B15804" s="34"/>
    </row>
    <row r="15805" spans="2:2" x14ac:dyDescent="0.3">
      <c r="B15805" s="34"/>
    </row>
    <row r="15806" spans="2:2" x14ac:dyDescent="0.3">
      <c r="B15806" s="34"/>
    </row>
    <row r="15807" spans="2:2" x14ac:dyDescent="0.3">
      <c r="B15807" s="34"/>
    </row>
    <row r="15808" spans="2:2" x14ac:dyDescent="0.3">
      <c r="B15808" s="34"/>
    </row>
    <row r="15809" spans="2:2" x14ac:dyDescent="0.3">
      <c r="B15809" s="34"/>
    </row>
    <row r="15810" spans="2:2" x14ac:dyDescent="0.3">
      <c r="B15810" s="34"/>
    </row>
    <row r="15811" spans="2:2" x14ac:dyDescent="0.3">
      <c r="B15811" s="34"/>
    </row>
    <row r="15812" spans="2:2" x14ac:dyDescent="0.3">
      <c r="B15812" s="34"/>
    </row>
    <row r="15813" spans="2:2" x14ac:dyDescent="0.3">
      <c r="B15813" s="34"/>
    </row>
    <row r="15814" spans="2:2" x14ac:dyDescent="0.3">
      <c r="B15814" s="34"/>
    </row>
    <row r="15815" spans="2:2" x14ac:dyDescent="0.3">
      <c r="B15815" s="34"/>
    </row>
    <row r="15816" spans="2:2" x14ac:dyDescent="0.3">
      <c r="B15816" s="34"/>
    </row>
    <row r="15817" spans="2:2" x14ac:dyDescent="0.3">
      <c r="B15817" s="34"/>
    </row>
    <row r="15818" spans="2:2" x14ac:dyDescent="0.3">
      <c r="B15818" s="34"/>
    </row>
    <row r="15819" spans="2:2" x14ac:dyDescent="0.3">
      <c r="B15819" s="34"/>
    </row>
    <row r="15820" spans="2:2" x14ac:dyDescent="0.3">
      <c r="B15820" s="34"/>
    </row>
    <row r="15821" spans="2:2" x14ac:dyDescent="0.3">
      <c r="B15821" s="34"/>
    </row>
    <row r="15822" spans="2:2" x14ac:dyDescent="0.3">
      <c r="B15822" s="34"/>
    </row>
    <row r="15823" spans="2:2" x14ac:dyDescent="0.3">
      <c r="B15823" s="34"/>
    </row>
    <row r="15824" spans="2:2" x14ac:dyDescent="0.3">
      <c r="B15824" s="34"/>
    </row>
    <row r="15825" spans="2:2" x14ac:dyDescent="0.3">
      <c r="B15825" s="34"/>
    </row>
    <row r="15826" spans="2:2" x14ac:dyDescent="0.3">
      <c r="B15826" s="34"/>
    </row>
    <row r="15827" spans="2:2" x14ac:dyDescent="0.3">
      <c r="B15827" s="34"/>
    </row>
    <row r="15828" spans="2:2" x14ac:dyDescent="0.3">
      <c r="B15828" s="34"/>
    </row>
    <row r="15829" spans="2:2" x14ac:dyDescent="0.3">
      <c r="B15829" s="34"/>
    </row>
    <row r="15830" spans="2:2" x14ac:dyDescent="0.3">
      <c r="B15830" s="34"/>
    </row>
    <row r="15831" spans="2:2" x14ac:dyDescent="0.3">
      <c r="B15831" s="34"/>
    </row>
    <row r="15832" spans="2:2" x14ac:dyDescent="0.3">
      <c r="B15832" s="34"/>
    </row>
    <row r="15833" spans="2:2" x14ac:dyDescent="0.3">
      <c r="B15833" s="34"/>
    </row>
    <row r="15834" spans="2:2" x14ac:dyDescent="0.3">
      <c r="B15834" s="34"/>
    </row>
    <row r="15835" spans="2:2" x14ac:dyDescent="0.3">
      <c r="B15835" s="34"/>
    </row>
    <row r="15836" spans="2:2" x14ac:dyDescent="0.3">
      <c r="B15836" s="34"/>
    </row>
    <row r="15837" spans="2:2" x14ac:dyDescent="0.3">
      <c r="B15837" s="34"/>
    </row>
    <row r="15838" spans="2:2" x14ac:dyDescent="0.3">
      <c r="B15838" s="34"/>
    </row>
    <row r="15839" spans="2:2" x14ac:dyDescent="0.3">
      <c r="B15839" s="34"/>
    </row>
    <row r="15840" spans="2:2" x14ac:dyDescent="0.3">
      <c r="B15840" s="34"/>
    </row>
    <row r="15841" spans="2:2" x14ac:dyDescent="0.3">
      <c r="B15841" s="34"/>
    </row>
    <row r="15842" spans="2:2" x14ac:dyDescent="0.3">
      <c r="B15842" s="34"/>
    </row>
    <row r="15843" spans="2:2" x14ac:dyDescent="0.3">
      <c r="B15843" s="34"/>
    </row>
    <row r="15844" spans="2:2" x14ac:dyDescent="0.3">
      <c r="B15844" s="34"/>
    </row>
    <row r="15845" spans="2:2" x14ac:dyDescent="0.3">
      <c r="B15845" s="34"/>
    </row>
    <row r="15846" spans="2:2" x14ac:dyDescent="0.3">
      <c r="B15846" s="34"/>
    </row>
    <row r="15847" spans="2:2" x14ac:dyDescent="0.3">
      <c r="B15847" s="34"/>
    </row>
    <row r="15848" spans="2:2" x14ac:dyDescent="0.3">
      <c r="B15848" s="34"/>
    </row>
    <row r="15849" spans="2:2" x14ac:dyDescent="0.3">
      <c r="B15849" s="34"/>
    </row>
    <row r="15850" spans="2:2" x14ac:dyDescent="0.3">
      <c r="B15850" s="34"/>
    </row>
    <row r="15851" spans="2:2" x14ac:dyDescent="0.3">
      <c r="B15851" s="34"/>
    </row>
    <row r="15852" spans="2:2" x14ac:dyDescent="0.3">
      <c r="B15852" s="34"/>
    </row>
    <row r="15853" spans="2:2" x14ac:dyDescent="0.3">
      <c r="B15853" s="34"/>
    </row>
    <row r="15854" spans="2:2" x14ac:dyDescent="0.3">
      <c r="B15854" s="34"/>
    </row>
    <row r="15855" spans="2:2" x14ac:dyDescent="0.3">
      <c r="B15855" s="34"/>
    </row>
    <row r="15856" spans="2:2" x14ac:dyDescent="0.3">
      <c r="B15856" s="34"/>
    </row>
    <row r="15857" spans="2:2" x14ac:dyDescent="0.3">
      <c r="B15857" s="34"/>
    </row>
    <row r="15858" spans="2:2" x14ac:dyDescent="0.3">
      <c r="B15858" s="34"/>
    </row>
    <row r="15859" spans="2:2" x14ac:dyDescent="0.3">
      <c r="B15859" s="34"/>
    </row>
    <row r="15860" spans="2:2" x14ac:dyDescent="0.3">
      <c r="B15860" s="34"/>
    </row>
    <row r="15861" spans="2:2" x14ac:dyDescent="0.3">
      <c r="B15861" s="34"/>
    </row>
    <row r="15862" spans="2:2" x14ac:dyDescent="0.3">
      <c r="B15862" s="34"/>
    </row>
    <row r="15863" spans="2:2" x14ac:dyDescent="0.3">
      <c r="B15863" s="34"/>
    </row>
    <row r="15864" spans="2:2" x14ac:dyDescent="0.3">
      <c r="B15864" s="34"/>
    </row>
    <row r="15865" spans="2:2" x14ac:dyDescent="0.3">
      <c r="B15865" s="34"/>
    </row>
    <row r="15866" spans="2:2" x14ac:dyDescent="0.3">
      <c r="B15866" s="34"/>
    </row>
    <row r="15867" spans="2:2" x14ac:dyDescent="0.3">
      <c r="B15867" s="34"/>
    </row>
    <row r="15868" spans="2:2" x14ac:dyDescent="0.3">
      <c r="B15868" s="34"/>
    </row>
    <row r="15869" spans="2:2" x14ac:dyDescent="0.3">
      <c r="B15869" s="34"/>
    </row>
    <row r="15870" spans="2:2" x14ac:dyDescent="0.3">
      <c r="B15870" s="34"/>
    </row>
    <row r="15871" spans="2:2" x14ac:dyDescent="0.3">
      <c r="B15871" s="34"/>
    </row>
    <row r="15872" spans="2:2" x14ac:dyDescent="0.3">
      <c r="B15872" s="34"/>
    </row>
    <row r="15873" spans="2:2" x14ac:dyDescent="0.3">
      <c r="B15873" s="34"/>
    </row>
    <row r="15874" spans="2:2" x14ac:dyDescent="0.3">
      <c r="B15874" s="34"/>
    </row>
    <row r="15875" spans="2:2" x14ac:dyDescent="0.3">
      <c r="B15875" s="34"/>
    </row>
    <row r="15876" spans="2:2" x14ac:dyDescent="0.3">
      <c r="B15876" s="34"/>
    </row>
    <row r="15877" spans="2:2" x14ac:dyDescent="0.3">
      <c r="B15877" s="34"/>
    </row>
    <row r="15878" spans="2:2" x14ac:dyDescent="0.3">
      <c r="B15878" s="34"/>
    </row>
    <row r="15879" spans="2:2" x14ac:dyDescent="0.3">
      <c r="B15879" s="34"/>
    </row>
    <row r="15880" spans="2:2" x14ac:dyDescent="0.3">
      <c r="B15880" s="34"/>
    </row>
    <row r="15881" spans="2:2" x14ac:dyDescent="0.3">
      <c r="B15881" s="34"/>
    </row>
    <row r="15882" spans="2:2" x14ac:dyDescent="0.3">
      <c r="B15882" s="34"/>
    </row>
    <row r="15883" spans="2:2" x14ac:dyDescent="0.3">
      <c r="B15883" s="34"/>
    </row>
    <row r="15884" spans="2:2" x14ac:dyDescent="0.3">
      <c r="B15884" s="34"/>
    </row>
    <row r="15885" spans="2:2" x14ac:dyDescent="0.3">
      <c r="B15885" s="34"/>
    </row>
    <row r="15886" spans="2:2" x14ac:dyDescent="0.3">
      <c r="B15886" s="34"/>
    </row>
    <row r="15887" spans="2:2" x14ac:dyDescent="0.3">
      <c r="B15887" s="34"/>
    </row>
    <row r="15888" spans="2:2" x14ac:dyDescent="0.3">
      <c r="B15888" s="34"/>
    </row>
    <row r="15889" spans="2:2" x14ac:dyDescent="0.3">
      <c r="B15889" s="34"/>
    </row>
    <row r="15890" spans="2:2" x14ac:dyDescent="0.3">
      <c r="B15890" s="34"/>
    </row>
    <row r="15891" spans="2:2" x14ac:dyDescent="0.3">
      <c r="B15891" s="34"/>
    </row>
    <row r="15892" spans="2:2" x14ac:dyDescent="0.3">
      <c r="B15892" s="34"/>
    </row>
    <row r="15893" spans="2:2" x14ac:dyDescent="0.3">
      <c r="B15893" s="34"/>
    </row>
    <row r="15894" spans="2:2" x14ac:dyDescent="0.3">
      <c r="B15894" s="34"/>
    </row>
    <row r="15895" spans="2:2" x14ac:dyDescent="0.3">
      <c r="B15895" s="34"/>
    </row>
    <row r="15896" spans="2:2" x14ac:dyDescent="0.3">
      <c r="B15896" s="34"/>
    </row>
    <row r="15897" spans="2:2" x14ac:dyDescent="0.3">
      <c r="B15897" s="34"/>
    </row>
    <row r="15898" spans="2:2" x14ac:dyDescent="0.3">
      <c r="B15898" s="34"/>
    </row>
    <row r="15899" spans="2:2" x14ac:dyDescent="0.3">
      <c r="B15899" s="34"/>
    </row>
    <row r="15900" spans="2:2" x14ac:dyDescent="0.3">
      <c r="B15900" s="34"/>
    </row>
    <row r="15901" spans="2:2" x14ac:dyDescent="0.3">
      <c r="B15901" s="34"/>
    </row>
    <row r="15902" spans="2:2" x14ac:dyDescent="0.3">
      <c r="B15902" s="34"/>
    </row>
    <row r="15903" spans="2:2" x14ac:dyDescent="0.3">
      <c r="B15903" s="34"/>
    </row>
    <row r="15904" spans="2:2" x14ac:dyDescent="0.3">
      <c r="B15904" s="34"/>
    </row>
    <row r="15905" spans="2:2" x14ac:dyDescent="0.3">
      <c r="B15905" s="34"/>
    </row>
    <row r="15906" spans="2:2" x14ac:dyDescent="0.3">
      <c r="B15906" s="34"/>
    </row>
    <row r="15907" spans="2:2" x14ac:dyDescent="0.3">
      <c r="B15907" s="34"/>
    </row>
    <row r="15908" spans="2:2" x14ac:dyDescent="0.3">
      <c r="B15908" s="34"/>
    </row>
    <row r="15909" spans="2:2" x14ac:dyDescent="0.3">
      <c r="B15909" s="34"/>
    </row>
    <row r="15910" spans="2:2" x14ac:dyDescent="0.3">
      <c r="B15910" s="34"/>
    </row>
    <row r="15911" spans="2:2" x14ac:dyDescent="0.3">
      <c r="B15911" s="34"/>
    </row>
    <row r="15912" spans="2:2" x14ac:dyDescent="0.3">
      <c r="B15912" s="34"/>
    </row>
    <row r="15913" spans="2:2" x14ac:dyDescent="0.3">
      <c r="B15913" s="34"/>
    </row>
    <row r="15914" spans="2:2" x14ac:dyDescent="0.3">
      <c r="B15914" s="34"/>
    </row>
    <row r="15915" spans="2:2" x14ac:dyDescent="0.3">
      <c r="B15915" s="34"/>
    </row>
    <row r="15916" spans="2:2" x14ac:dyDescent="0.3">
      <c r="B15916" s="34"/>
    </row>
    <row r="15917" spans="2:2" x14ac:dyDescent="0.3">
      <c r="B15917" s="34"/>
    </row>
    <row r="15918" spans="2:2" x14ac:dyDescent="0.3">
      <c r="B15918" s="34"/>
    </row>
    <row r="15919" spans="2:2" x14ac:dyDescent="0.3">
      <c r="B15919" s="34"/>
    </row>
    <row r="15920" spans="2:2" x14ac:dyDescent="0.3">
      <c r="B15920" s="34"/>
    </row>
    <row r="15921" spans="2:2" x14ac:dyDescent="0.3">
      <c r="B15921" s="34"/>
    </row>
    <row r="15922" spans="2:2" x14ac:dyDescent="0.3">
      <c r="B15922" s="34"/>
    </row>
    <row r="15923" spans="2:2" x14ac:dyDescent="0.3">
      <c r="B15923" s="34"/>
    </row>
    <row r="15924" spans="2:2" x14ac:dyDescent="0.3">
      <c r="B15924" s="34"/>
    </row>
    <row r="15925" spans="2:2" x14ac:dyDescent="0.3">
      <c r="B15925" s="34"/>
    </row>
    <row r="15926" spans="2:2" x14ac:dyDescent="0.3">
      <c r="B15926" s="34"/>
    </row>
    <row r="15927" spans="2:2" x14ac:dyDescent="0.3">
      <c r="B15927" s="34"/>
    </row>
    <row r="15928" spans="2:2" x14ac:dyDescent="0.3">
      <c r="B15928" s="34"/>
    </row>
    <row r="15929" spans="2:2" x14ac:dyDescent="0.3">
      <c r="B15929" s="34"/>
    </row>
    <row r="15930" spans="2:2" x14ac:dyDescent="0.3">
      <c r="B15930" s="34"/>
    </row>
    <row r="15931" spans="2:2" x14ac:dyDescent="0.3">
      <c r="B15931" s="34"/>
    </row>
    <row r="15932" spans="2:2" x14ac:dyDescent="0.3">
      <c r="B15932" s="34"/>
    </row>
    <row r="15933" spans="2:2" x14ac:dyDescent="0.3">
      <c r="B15933" s="34"/>
    </row>
    <row r="15934" spans="2:2" x14ac:dyDescent="0.3">
      <c r="B15934" s="34"/>
    </row>
    <row r="15935" spans="2:2" x14ac:dyDescent="0.3">
      <c r="B15935" s="34"/>
    </row>
    <row r="15936" spans="2:2" x14ac:dyDescent="0.3">
      <c r="B15936" s="34"/>
    </row>
    <row r="15937" spans="2:2" x14ac:dyDescent="0.3">
      <c r="B15937" s="34"/>
    </row>
    <row r="15938" spans="2:2" x14ac:dyDescent="0.3">
      <c r="B15938" s="34"/>
    </row>
    <row r="15939" spans="2:2" x14ac:dyDescent="0.3">
      <c r="B15939" s="34"/>
    </row>
    <row r="15940" spans="2:2" x14ac:dyDescent="0.3">
      <c r="B15940" s="34"/>
    </row>
    <row r="15941" spans="2:2" x14ac:dyDescent="0.3">
      <c r="B15941" s="34"/>
    </row>
    <row r="15942" spans="2:2" x14ac:dyDescent="0.3">
      <c r="B15942" s="34"/>
    </row>
    <row r="15943" spans="2:2" x14ac:dyDescent="0.3">
      <c r="B15943" s="34"/>
    </row>
    <row r="15944" spans="2:2" x14ac:dyDescent="0.3">
      <c r="B15944" s="34"/>
    </row>
    <row r="15945" spans="2:2" x14ac:dyDescent="0.3">
      <c r="B15945" s="34"/>
    </row>
    <row r="15946" spans="2:2" x14ac:dyDescent="0.3">
      <c r="B15946" s="34"/>
    </row>
    <row r="15947" spans="2:2" x14ac:dyDescent="0.3">
      <c r="B15947" s="34"/>
    </row>
    <row r="15948" spans="2:2" x14ac:dyDescent="0.3">
      <c r="B15948" s="34"/>
    </row>
    <row r="15949" spans="2:2" x14ac:dyDescent="0.3">
      <c r="B15949" s="34"/>
    </row>
    <row r="15950" spans="2:2" x14ac:dyDescent="0.3">
      <c r="B15950" s="34"/>
    </row>
    <row r="15951" spans="2:2" x14ac:dyDescent="0.3">
      <c r="B15951" s="34"/>
    </row>
    <row r="15952" spans="2:2" x14ac:dyDescent="0.3">
      <c r="B15952" s="34"/>
    </row>
    <row r="15953" spans="2:2" x14ac:dyDescent="0.3">
      <c r="B15953" s="34"/>
    </row>
    <row r="15954" spans="2:2" x14ac:dyDescent="0.3">
      <c r="B15954" s="34"/>
    </row>
    <row r="15955" spans="2:2" x14ac:dyDescent="0.3">
      <c r="B15955" s="34"/>
    </row>
    <row r="15956" spans="2:2" x14ac:dyDescent="0.3">
      <c r="B15956" s="34"/>
    </row>
    <row r="15957" spans="2:2" x14ac:dyDescent="0.3">
      <c r="B15957" s="34"/>
    </row>
    <row r="15958" spans="2:2" x14ac:dyDescent="0.3">
      <c r="B15958" s="34"/>
    </row>
    <row r="15959" spans="2:2" x14ac:dyDescent="0.3">
      <c r="B15959" s="34"/>
    </row>
    <row r="15960" spans="2:2" x14ac:dyDescent="0.3">
      <c r="B15960" s="34"/>
    </row>
    <row r="15961" spans="2:2" x14ac:dyDescent="0.3">
      <c r="B15961" s="34"/>
    </row>
    <row r="15962" spans="2:2" x14ac:dyDescent="0.3">
      <c r="B15962" s="34"/>
    </row>
    <row r="15963" spans="2:2" x14ac:dyDescent="0.3">
      <c r="B15963" s="34"/>
    </row>
    <row r="15964" spans="2:2" x14ac:dyDescent="0.3">
      <c r="B15964" s="34"/>
    </row>
    <row r="15965" spans="2:2" x14ac:dyDescent="0.3">
      <c r="B15965" s="34"/>
    </row>
    <row r="15966" spans="2:2" x14ac:dyDescent="0.3">
      <c r="B15966" s="34"/>
    </row>
    <row r="15967" spans="2:2" x14ac:dyDescent="0.3">
      <c r="B15967" s="34"/>
    </row>
    <row r="15968" spans="2:2" x14ac:dyDescent="0.3">
      <c r="B15968" s="34"/>
    </row>
    <row r="15969" spans="2:2" x14ac:dyDescent="0.3">
      <c r="B15969" s="34"/>
    </row>
    <row r="15970" spans="2:2" x14ac:dyDescent="0.3">
      <c r="B15970" s="34"/>
    </row>
    <row r="15971" spans="2:2" x14ac:dyDescent="0.3">
      <c r="B15971" s="34"/>
    </row>
    <row r="15972" spans="2:2" x14ac:dyDescent="0.3">
      <c r="B15972" s="34"/>
    </row>
    <row r="15973" spans="2:2" x14ac:dyDescent="0.3">
      <c r="B15973" s="34"/>
    </row>
    <row r="15974" spans="2:2" x14ac:dyDescent="0.3">
      <c r="B15974" s="34"/>
    </row>
    <row r="15975" spans="2:2" x14ac:dyDescent="0.3">
      <c r="B15975" s="34"/>
    </row>
    <row r="15976" spans="2:2" x14ac:dyDescent="0.3">
      <c r="B15976" s="34"/>
    </row>
    <row r="15977" spans="2:2" x14ac:dyDescent="0.3">
      <c r="B15977" s="34"/>
    </row>
    <row r="15978" spans="2:2" x14ac:dyDescent="0.3">
      <c r="B15978" s="34"/>
    </row>
    <row r="15979" spans="2:2" x14ac:dyDescent="0.3">
      <c r="B15979" s="34"/>
    </row>
    <row r="15980" spans="2:2" x14ac:dyDescent="0.3">
      <c r="B15980" s="34"/>
    </row>
    <row r="15981" spans="2:2" x14ac:dyDescent="0.3">
      <c r="B15981" s="34"/>
    </row>
    <row r="15982" spans="2:2" x14ac:dyDescent="0.3">
      <c r="B15982" s="34"/>
    </row>
    <row r="15983" spans="2:2" x14ac:dyDescent="0.3">
      <c r="B15983" s="34"/>
    </row>
    <row r="15984" spans="2:2" x14ac:dyDescent="0.3">
      <c r="B15984" s="34"/>
    </row>
    <row r="15985" spans="2:2" x14ac:dyDescent="0.3">
      <c r="B15985" s="34"/>
    </row>
    <row r="15986" spans="2:2" x14ac:dyDescent="0.3">
      <c r="B15986" s="34"/>
    </row>
    <row r="15987" spans="2:2" x14ac:dyDescent="0.3">
      <c r="B15987" s="34"/>
    </row>
    <row r="15988" spans="2:2" x14ac:dyDescent="0.3">
      <c r="B15988" s="34"/>
    </row>
    <row r="15989" spans="2:2" x14ac:dyDescent="0.3">
      <c r="B15989" s="34"/>
    </row>
    <row r="15990" spans="2:2" x14ac:dyDescent="0.3">
      <c r="B15990" s="34"/>
    </row>
    <row r="15991" spans="2:2" x14ac:dyDescent="0.3">
      <c r="B15991" s="34"/>
    </row>
    <row r="15992" spans="2:2" x14ac:dyDescent="0.3">
      <c r="B15992" s="34"/>
    </row>
    <row r="15993" spans="2:2" x14ac:dyDescent="0.3">
      <c r="B15993" s="34"/>
    </row>
    <row r="15994" spans="2:2" x14ac:dyDescent="0.3">
      <c r="B15994" s="34"/>
    </row>
    <row r="15995" spans="2:2" x14ac:dyDescent="0.3">
      <c r="B15995" s="34"/>
    </row>
    <row r="15996" spans="2:2" x14ac:dyDescent="0.3">
      <c r="B15996" s="34"/>
    </row>
    <row r="15997" spans="2:2" x14ac:dyDescent="0.3">
      <c r="B15997" s="34"/>
    </row>
    <row r="15998" spans="2:2" x14ac:dyDescent="0.3">
      <c r="B15998" s="34"/>
    </row>
    <row r="15999" spans="2:2" x14ac:dyDescent="0.3">
      <c r="B15999" s="34"/>
    </row>
    <row r="16000" spans="2:2" x14ac:dyDescent="0.3">
      <c r="B16000" s="34"/>
    </row>
    <row r="16001" spans="2:2" x14ac:dyDescent="0.3">
      <c r="B16001" s="34"/>
    </row>
    <row r="16002" spans="2:2" x14ac:dyDescent="0.3">
      <c r="B16002" s="34"/>
    </row>
    <row r="16003" spans="2:2" x14ac:dyDescent="0.3">
      <c r="B16003" s="34"/>
    </row>
    <row r="16004" spans="2:2" x14ac:dyDescent="0.3">
      <c r="B16004" s="34"/>
    </row>
    <row r="16005" spans="2:2" x14ac:dyDescent="0.3">
      <c r="B16005" s="34"/>
    </row>
    <row r="16006" spans="2:2" x14ac:dyDescent="0.3">
      <c r="B16006" s="34"/>
    </row>
    <row r="16007" spans="2:2" x14ac:dyDescent="0.3">
      <c r="B16007" s="34"/>
    </row>
    <row r="16008" spans="2:2" x14ac:dyDescent="0.3">
      <c r="B16008" s="34"/>
    </row>
    <row r="16009" spans="2:2" x14ac:dyDescent="0.3">
      <c r="B16009" s="34"/>
    </row>
    <row r="16010" spans="2:2" x14ac:dyDescent="0.3">
      <c r="B16010" s="34"/>
    </row>
    <row r="16011" spans="2:2" x14ac:dyDescent="0.3">
      <c r="B16011" s="34"/>
    </row>
    <row r="16012" spans="2:2" x14ac:dyDescent="0.3">
      <c r="B16012" s="34"/>
    </row>
    <row r="16013" spans="2:2" x14ac:dyDescent="0.3">
      <c r="B16013" s="34"/>
    </row>
    <row r="16014" spans="2:2" x14ac:dyDescent="0.3">
      <c r="B16014" s="34"/>
    </row>
    <row r="16015" spans="2:2" x14ac:dyDescent="0.3">
      <c r="B16015" s="34"/>
    </row>
    <row r="16016" spans="2:2" x14ac:dyDescent="0.3">
      <c r="B16016" s="34"/>
    </row>
    <row r="16017" spans="2:2" x14ac:dyDescent="0.3">
      <c r="B16017" s="34"/>
    </row>
    <row r="16018" spans="2:2" x14ac:dyDescent="0.3">
      <c r="B16018" s="34"/>
    </row>
    <row r="16019" spans="2:2" x14ac:dyDescent="0.3">
      <c r="B16019" s="34"/>
    </row>
    <row r="16020" spans="2:2" x14ac:dyDescent="0.3">
      <c r="B16020" s="34"/>
    </row>
    <row r="16021" spans="2:2" x14ac:dyDescent="0.3">
      <c r="B16021" s="34"/>
    </row>
    <row r="16022" spans="2:2" x14ac:dyDescent="0.3">
      <c r="B16022" s="34"/>
    </row>
    <row r="16023" spans="2:2" x14ac:dyDescent="0.3">
      <c r="B16023" s="34"/>
    </row>
    <row r="16024" spans="2:2" x14ac:dyDescent="0.3">
      <c r="B16024" s="34"/>
    </row>
    <row r="16025" spans="2:2" x14ac:dyDescent="0.3">
      <c r="B16025" s="34"/>
    </row>
    <row r="16026" spans="2:2" x14ac:dyDescent="0.3">
      <c r="B16026" s="34"/>
    </row>
    <row r="16027" spans="2:2" x14ac:dyDescent="0.3">
      <c r="B16027" s="34"/>
    </row>
    <row r="16028" spans="2:2" x14ac:dyDescent="0.3">
      <c r="B16028" s="34"/>
    </row>
    <row r="16029" spans="2:2" x14ac:dyDescent="0.3">
      <c r="B16029" s="34"/>
    </row>
    <row r="16030" spans="2:2" x14ac:dyDescent="0.3">
      <c r="B16030" s="34"/>
    </row>
    <row r="16031" spans="2:2" x14ac:dyDescent="0.3">
      <c r="B16031" s="34"/>
    </row>
    <row r="16032" spans="2:2" x14ac:dyDescent="0.3">
      <c r="B16032" s="34"/>
    </row>
    <row r="16033" spans="2:2" x14ac:dyDescent="0.3">
      <c r="B16033" s="34"/>
    </row>
    <row r="16034" spans="2:2" x14ac:dyDescent="0.3">
      <c r="B16034" s="34"/>
    </row>
    <row r="16035" spans="2:2" x14ac:dyDescent="0.3">
      <c r="B16035" s="34"/>
    </row>
    <row r="16036" spans="2:2" x14ac:dyDescent="0.3">
      <c r="B16036" s="34"/>
    </row>
    <row r="16037" spans="2:2" x14ac:dyDescent="0.3">
      <c r="B16037" s="34"/>
    </row>
    <row r="16038" spans="2:2" x14ac:dyDescent="0.3">
      <c r="B16038" s="34"/>
    </row>
    <row r="16039" spans="2:2" x14ac:dyDescent="0.3">
      <c r="B16039" s="34"/>
    </row>
    <row r="16040" spans="2:2" x14ac:dyDescent="0.3">
      <c r="B16040" s="34"/>
    </row>
    <row r="16041" spans="2:2" x14ac:dyDescent="0.3">
      <c r="B16041" s="34"/>
    </row>
    <row r="16042" spans="2:2" x14ac:dyDescent="0.3">
      <c r="B16042" s="34"/>
    </row>
    <row r="16043" spans="2:2" x14ac:dyDescent="0.3">
      <c r="B16043" s="34"/>
    </row>
    <row r="16044" spans="2:2" x14ac:dyDescent="0.3">
      <c r="B16044" s="34"/>
    </row>
    <row r="16045" spans="2:2" x14ac:dyDescent="0.3">
      <c r="B16045" s="34"/>
    </row>
    <row r="16046" spans="2:2" x14ac:dyDescent="0.3">
      <c r="B16046" s="34"/>
    </row>
    <row r="16047" spans="2:2" x14ac:dyDescent="0.3">
      <c r="B16047" s="34"/>
    </row>
    <row r="16048" spans="2:2" x14ac:dyDescent="0.3">
      <c r="B16048" s="34"/>
    </row>
    <row r="16049" spans="2:2" x14ac:dyDescent="0.3">
      <c r="B16049" s="34"/>
    </row>
    <row r="16050" spans="2:2" x14ac:dyDescent="0.3">
      <c r="B16050" s="34"/>
    </row>
    <row r="16051" spans="2:2" x14ac:dyDescent="0.3">
      <c r="B16051" s="34"/>
    </row>
    <row r="16052" spans="2:2" x14ac:dyDescent="0.3">
      <c r="B16052" s="34"/>
    </row>
    <row r="16053" spans="2:2" x14ac:dyDescent="0.3">
      <c r="B16053" s="34"/>
    </row>
    <row r="16054" spans="2:2" x14ac:dyDescent="0.3">
      <c r="B16054" s="34"/>
    </row>
    <row r="16055" spans="2:2" x14ac:dyDescent="0.3">
      <c r="B16055" s="34"/>
    </row>
    <row r="16056" spans="2:2" x14ac:dyDescent="0.3">
      <c r="B16056" s="34"/>
    </row>
    <row r="16057" spans="2:2" x14ac:dyDescent="0.3">
      <c r="B16057" s="34"/>
    </row>
    <row r="16058" spans="2:2" x14ac:dyDescent="0.3">
      <c r="B16058" s="34"/>
    </row>
    <row r="16059" spans="2:2" x14ac:dyDescent="0.3">
      <c r="B16059" s="34"/>
    </row>
    <row r="16060" spans="2:2" x14ac:dyDescent="0.3">
      <c r="B16060" s="34"/>
    </row>
    <row r="16061" spans="2:2" x14ac:dyDescent="0.3">
      <c r="B16061" s="34"/>
    </row>
    <row r="16062" spans="2:2" x14ac:dyDescent="0.3">
      <c r="B16062" s="34"/>
    </row>
    <row r="16063" spans="2:2" x14ac:dyDescent="0.3">
      <c r="B16063" s="34"/>
    </row>
    <row r="16064" spans="2:2" x14ac:dyDescent="0.3">
      <c r="B16064" s="34"/>
    </row>
    <row r="16065" spans="2:2" x14ac:dyDescent="0.3">
      <c r="B16065" s="34"/>
    </row>
    <row r="16066" spans="2:2" x14ac:dyDescent="0.3">
      <c r="B16066" s="34"/>
    </row>
    <row r="16067" spans="2:2" x14ac:dyDescent="0.3">
      <c r="B16067" s="34"/>
    </row>
    <row r="16068" spans="2:2" x14ac:dyDescent="0.3">
      <c r="B16068" s="34"/>
    </row>
    <row r="16069" spans="2:2" x14ac:dyDescent="0.3">
      <c r="B16069" s="34"/>
    </row>
    <row r="16070" spans="2:2" x14ac:dyDescent="0.3">
      <c r="B16070" s="34"/>
    </row>
    <row r="16071" spans="2:2" x14ac:dyDescent="0.3">
      <c r="B16071" s="34"/>
    </row>
    <row r="16072" spans="2:2" x14ac:dyDescent="0.3">
      <c r="B16072" s="34"/>
    </row>
    <row r="16073" spans="2:2" x14ac:dyDescent="0.3">
      <c r="B16073" s="34"/>
    </row>
    <row r="16074" spans="2:2" x14ac:dyDescent="0.3">
      <c r="B16074" s="34"/>
    </row>
    <row r="16075" spans="2:2" x14ac:dyDescent="0.3">
      <c r="B16075" s="34"/>
    </row>
    <row r="16076" spans="2:2" x14ac:dyDescent="0.3">
      <c r="B16076" s="34"/>
    </row>
    <row r="16077" spans="2:2" x14ac:dyDescent="0.3">
      <c r="B16077" s="34"/>
    </row>
    <row r="16078" spans="2:2" x14ac:dyDescent="0.3">
      <c r="B16078" s="34"/>
    </row>
    <row r="16079" spans="2:2" x14ac:dyDescent="0.3">
      <c r="B16079" s="34"/>
    </row>
    <row r="16080" spans="2:2" x14ac:dyDescent="0.3">
      <c r="B16080" s="34"/>
    </row>
    <row r="16081" spans="2:2" x14ac:dyDescent="0.3">
      <c r="B16081" s="34"/>
    </row>
    <row r="16082" spans="2:2" x14ac:dyDescent="0.3">
      <c r="B16082" s="34"/>
    </row>
    <row r="16083" spans="2:2" x14ac:dyDescent="0.3">
      <c r="B16083" s="34"/>
    </row>
    <row r="16084" spans="2:2" x14ac:dyDescent="0.3">
      <c r="B16084" s="34"/>
    </row>
    <row r="16085" spans="2:2" x14ac:dyDescent="0.3">
      <c r="B16085" s="34"/>
    </row>
    <row r="16086" spans="2:2" x14ac:dyDescent="0.3">
      <c r="B16086" s="34"/>
    </row>
    <row r="16087" spans="2:2" x14ac:dyDescent="0.3">
      <c r="B16087" s="34"/>
    </row>
    <row r="16088" spans="2:2" x14ac:dyDescent="0.3">
      <c r="B16088" s="34"/>
    </row>
    <row r="16089" spans="2:2" x14ac:dyDescent="0.3">
      <c r="B16089" s="34"/>
    </row>
    <row r="16090" spans="2:2" x14ac:dyDescent="0.3">
      <c r="B16090" s="34"/>
    </row>
    <row r="16091" spans="2:2" x14ac:dyDescent="0.3">
      <c r="B16091" s="34"/>
    </row>
    <row r="16092" spans="2:2" x14ac:dyDescent="0.3">
      <c r="B16092" s="34"/>
    </row>
    <row r="16093" spans="2:2" x14ac:dyDescent="0.3">
      <c r="B16093" s="34"/>
    </row>
    <row r="16094" spans="2:2" x14ac:dyDescent="0.3">
      <c r="B16094" s="34"/>
    </row>
    <row r="16095" spans="2:2" x14ac:dyDescent="0.3">
      <c r="B16095" s="34"/>
    </row>
    <row r="16096" spans="2:2" x14ac:dyDescent="0.3">
      <c r="B16096" s="34"/>
    </row>
    <row r="16097" spans="2:2" x14ac:dyDescent="0.3">
      <c r="B16097" s="34"/>
    </row>
    <row r="16098" spans="2:2" x14ac:dyDescent="0.3">
      <c r="B16098" s="34"/>
    </row>
    <row r="16099" spans="2:2" x14ac:dyDescent="0.3">
      <c r="B16099" s="34"/>
    </row>
    <row r="16100" spans="2:2" x14ac:dyDescent="0.3">
      <c r="B16100" s="34"/>
    </row>
    <row r="16101" spans="2:2" x14ac:dyDescent="0.3">
      <c r="B16101" s="34"/>
    </row>
    <row r="16102" spans="2:2" x14ac:dyDescent="0.3">
      <c r="B16102" s="34"/>
    </row>
    <row r="16103" spans="2:2" x14ac:dyDescent="0.3">
      <c r="B16103" s="34"/>
    </row>
    <row r="16104" spans="2:2" x14ac:dyDescent="0.3">
      <c r="B16104" s="34"/>
    </row>
    <row r="16105" spans="2:2" x14ac:dyDescent="0.3">
      <c r="B16105" s="34"/>
    </row>
    <row r="16106" spans="2:2" x14ac:dyDescent="0.3">
      <c r="B16106" s="34"/>
    </row>
    <row r="16107" spans="2:2" x14ac:dyDescent="0.3">
      <c r="B16107" s="34"/>
    </row>
    <row r="16108" spans="2:2" x14ac:dyDescent="0.3">
      <c r="B16108" s="34"/>
    </row>
    <row r="16109" spans="2:2" x14ac:dyDescent="0.3">
      <c r="B16109" s="34"/>
    </row>
    <row r="16110" spans="2:2" x14ac:dyDescent="0.3">
      <c r="B16110" s="34"/>
    </row>
    <row r="16111" spans="2:2" x14ac:dyDescent="0.3">
      <c r="B16111" s="34"/>
    </row>
    <row r="16112" spans="2:2" x14ac:dyDescent="0.3">
      <c r="B16112" s="34"/>
    </row>
    <row r="16113" spans="2:2" x14ac:dyDescent="0.3">
      <c r="B16113" s="34"/>
    </row>
    <row r="16114" spans="2:2" x14ac:dyDescent="0.3">
      <c r="B16114" s="34"/>
    </row>
    <row r="16115" spans="2:2" x14ac:dyDescent="0.3">
      <c r="B16115" s="34"/>
    </row>
    <row r="16116" spans="2:2" x14ac:dyDescent="0.3">
      <c r="B16116" s="34"/>
    </row>
    <row r="16117" spans="2:2" x14ac:dyDescent="0.3">
      <c r="B16117" s="34"/>
    </row>
    <row r="16118" spans="2:2" x14ac:dyDescent="0.3">
      <c r="B16118" s="34"/>
    </row>
    <row r="16119" spans="2:2" x14ac:dyDescent="0.3">
      <c r="B16119" s="34"/>
    </row>
    <row r="16120" spans="2:2" x14ac:dyDescent="0.3">
      <c r="B16120" s="34"/>
    </row>
    <row r="16121" spans="2:2" x14ac:dyDescent="0.3">
      <c r="B16121" s="34"/>
    </row>
    <row r="16122" spans="2:2" x14ac:dyDescent="0.3">
      <c r="B16122" s="34"/>
    </row>
    <row r="16123" spans="2:2" x14ac:dyDescent="0.3">
      <c r="B16123" s="34"/>
    </row>
    <row r="16124" spans="2:2" x14ac:dyDescent="0.3">
      <c r="B16124" s="34"/>
    </row>
    <row r="16125" spans="2:2" x14ac:dyDescent="0.3">
      <c r="B16125" s="34"/>
    </row>
    <row r="16126" spans="2:2" x14ac:dyDescent="0.3">
      <c r="B16126" s="34"/>
    </row>
    <row r="16127" spans="2:2" x14ac:dyDescent="0.3">
      <c r="B16127" s="34"/>
    </row>
    <row r="16128" spans="2:2" x14ac:dyDescent="0.3">
      <c r="B16128" s="34"/>
    </row>
    <row r="16129" spans="2:2" x14ac:dyDescent="0.3">
      <c r="B16129" s="34"/>
    </row>
    <row r="16130" spans="2:2" x14ac:dyDescent="0.3">
      <c r="B16130" s="34"/>
    </row>
    <row r="16131" spans="2:2" x14ac:dyDescent="0.3">
      <c r="B16131" s="34"/>
    </row>
    <row r="16132" spans="2:2" x14ac:dyDescent="0.3">
      <c r="B16132" s="34"/>
    </row>
    <row r="16133" spans="2:2" x14ac:dyDescent="0.3">
      <c r="B16133" s="34"/>
    </row>
    <row r="16134" spans="2:2" x14ac:dyDescent="0.3">
      <c r="B16134" s="34"/>
    </row>
    <row r="16135" spans="2:2" x14ac:dyDescent="0.3">
      <c r="B16135" s="34"/>
    </row>
    <row r="16136" spans="2:2" x14ac:dyDescent="0.3">
      <c r="B16136" s="34"/>
    </row>
    <row r="16137" spans="2:2" x14ac:dyDescent="0.3">
      <c r="B16137" s="34"/>
    </row>
    <row r="16138" spans="2:2" x14ac:dyDescent="0.3">
      <c r="B16138" s="34"/>
    </row>
    <row r="16139" spans="2:2" x14ac:dyDescent="0.3">
      <c r="B16139" s="34"/>
    </row>
    <row r="16140" spans="2:2" x14ac:dyDescent="0.3">
      <c r="B16140" s="34"/>
    </row>
    <row r="16141" spans="2:2" x14ac:dyDescent="0.3">
      <c r="B16141" s="34"/>
    </row>
    <row r="16142" spans="2:2" x14ac:dyDescent="0.3">
      <c r="B16142" s="34"/>
    </row>
    <row r="16143" spans="2:2" x14ac:dyDescent="0.3">
      <c r="B16143" s="34"/>
    </row>
    <row r="16144" spans="2:2" x14ac:dyDescent="0.3">
      <c r="B16144" s="34"/>
    </row>
    <row r="16145" spans="2:2" x14ac:dyDescent="0.3">
      <c r="B16145" s="34"/>
    </row>
    <row r="16146" spans="2:2" x14ac:dyDescent="0.3">
      <c r="B16146" s="34"/>
    </row>
    <row r="16147" spans="2:2" x14ac:dyDescent="0.3">
      <c r="B16147" s="34"/>
    </row>
    <row r="16148" spans="2:2" x14ac:dyDescent="0.3">
      <c r="B16148" s="34"/>
    </row>
    <row r="16149" spans="2:2" x14ac:dyDescent="0.3">
      <c r="B16149" s="34"/>
    </row>
    <row r="16150" spans="2:2" x14ac:dyDescent="0.3">
      <c r="B16150" s="34"/>
    </row>
    <row r="16151" spans="2:2" x14ac:dyDescent="0.3">
      <c r="B16151" s="34"/>
    </row>
    <row r="16152" spans="2:2" x14ac:dyDescent="0.3">
      <c r="B16152" s="34"/>
    </row>
    <row r="16153" spans="2:2" x14ac:dyDescent="0.3">
      <c r="B16153" s="34"/>
    </row>
    <row r="16154" spans="2:2" x14ac:dyDescent="0.3">
      <c r="B16154" s="34"/>
    </row>
    <row r="16155" spans="2:2" x14ac:dyDescent="0.3">
      <c r="B16155" s="34"/>
    </row>
    <row r="16156" spans="2:2" x14ac:dyDescent="0.3">
      <c r="B16156" s="34"/>
    </row>
    <row r="16157" spans="2:2" x14ac:dyDescent="0.3">
      <c r="B16157" s="34"/>
    </row>
    <row r="16158" spans="2:2" x14ac:dyDescent="0.3">
      <c r="B16158" s="34"/>
    </row>
    <row r="16159" spans="2:2" x14ac:dyDescent="0.3">
      <c r="B16159" s="34"/>
    </row>
    <row r="16160" spans="2:2" x14ac:dyDescent="0.3">
      <c r="B16160" s="34"/>
    </row>
    <row r="16161" spans="2:2" x14ac:dyDescent="0.3">
      <c r="B16161" s="34"/>
    </row>
    <row r="16162" spans="2:2" x14ac:dyDescent="0.3">
      <c r="B16162" s="34"/>
    </row>
    <row r="16163" spans="2:2" x14ac:dyDescent="0.3">
      <c r="B16163" s="34"/>
    </row>
    <row r="16164" spans="2:2" x14ac:dyDescent="0.3">
      <c r="B16164" s="34"/>
    </row>
    <row r="16165" spans="2:2" x14ac:dyDescent="0.3">
      <c r="B16165" s="34"/>
    </row>
    <row r="16166" spans="2:2" x14ac:dyDescent="0.3">
      <c r="B16166" s="34"/>
    </row>
    <row r="16167" spans="2:2" x14ac:dyDescent="0.3">
      <c r="B16167" s="34"/>
    </row>
    <row r="16168" spans="2:2" x14ac:dyDescent="0.3">
      <c r="B16168" s="34"/>
    </row>
    <row r="16169" spans="2:2" x14ac:dyDescent="0.3">
      <c r="B16169" s="34"/>
    </row>
    <row r="16170" spans="2:2" x14ac:dyDescent="0.3">
      <c r="B16170" s="34"/>
    </row>
    <row r="16171" spans="2:2" x14ac:dyDescent="0.3">
      <c r="B16171" s="34"/>
    </row>
    <row r="16172" spans="2:2" x14ac:dyDescent="0.3">
      <c r="B16172" s="34"/>
    </row>
    <row r="16173" spans="2:2" x14ac:dyDescent="0.3">
      <c r="B16173" s="34"/>
    </row>
    <row r="16174" spans="2:2" x14ac:dyDescent="0.3">
      <c r="B16174" s="34"/>
    </row>
    <row r="16175" spans="2:2" x14ac:dyDescent="0.3">
      <c r="B16175" s="34"/>
    </row>
    <row r="16176" spans="2:2" x14ac:dyDescent="0.3">
      <c r="B16176" s="34"/>
    </row>
    <row r="16177" spans="2:2" x14ac:dyDescent="0.3">
      <c r="B16177" s="34"/>
    </row>
    <row r="16178" spans="2:2" x14ac:dyDescent="0.3">
      <c r="B16178" s="34"/>
    </row>
    <row r="16179" spans="2:2" x14ac:dyDescent="0.3">
      <c r="B16179" s="34"/>
    </row>
    <row r="16180" spans="2:2" x14ac:dyDescent="0.3">
      <c r="B16180" s="34"/>
    </row>
    <row r="16181" spans="2:2" x14ac:dyDescent="0.3">
      <c r="B16181" s="34"/>
    </row>
    <row r="16182" spans="2:2" x14ac:dyDescent="0.3">
      <c r="B16182" s="34"/>
    </row>
    <row r="16183" spans="2:2" x14ac:dyDescent="0.3">
      <c r="B16183" s="34"/>
    </row>
    <row r="16184" spans="2:2" x14ac:dyDescent="0.3">
      <c r="B16184" s="34"/>
    </row>
    <row r="16185" spans="2:2" x14ac:dyDescent="0.3">
      <c r="B16185" s="34"/>
    </row>
    <row r="16186" spans="2:2" x14ac:dyDescent="0.3">
      <c r="B16186" s="34"/>
    </row>
    <row r="16187" spans="2:2" x14ac:dyDescent="0.3">
      <c r="B16187" s="34"/>
    </row>
    <row r="16188" spans="2:2" x14ac:dyDescent="0.3">
      <c r="B16188" s="34"/>
    </row>
    <row r="16189" spans="2:2" x14ac:dyDescent="0.3">
      <c r="B16189" s="34"/>
    </row>
    <row r="16190" spans="2:2" x14ac:dyDescent="0.3">
      <c r="B16190" s="34"/>
    </row>
    <row r="16191" spans="2:2" x14ac:dyDescent="0.3">
      <c r="B16191" s="34"/>
    </row>
    <row r="16192" spans="2:2" x14ac:dyDescent="0.3">
      <c r="B16192" s="34"/>
    </row>
    <row r="16193" spans="2:2" x14ac:dyDescent="0.3">
      <c r="B16193" s="34"/>
    </row>
    <row r="16194" spans="2:2" x14ac:dyDescent="0.3">
      <c r="B16194" s="34"/>
    </row>
    <row r="16195" spans="2:2" x14ac:dyDescent="0.3">
      <c r="B16195" s="34"/>
    </row>
    <row r="16196" spans="2:2" x14ac:dyDescent="0.3">
      <c r="B16196" s="34"/>
    </row>
    <row r="16197" spans="2:2" x14ac:dyDescent="0.3">
      <c r="B16197" s="34"/>
    </row>
    <row r="16198" spans="2:2" x14ac:dyDescent="0.3">
      <c r="B16198" s="34"/>
    </row>
    <row r="16199" spans="2:2" x14ac:dyDescent="0.3">
      <c r="B16199" s="34"/>
    </row>
    <row r="16200" spans="2:2" x14ac:dyDescent="0.3">
      <c r="B16200" s="34"/>
    </row>
    <row r="16201" spans="2:2" x14ac:dyDescent="0.3">
      <c r="B16201" s="34"/>
    </row>
    <row r="16202" spans="2:2" x14ac:dyDescent="0.3">
      <c r="B16202" s="34"/>
    </row>
    <row r="16203" spans="2:2" x14ac:dyDescent="0.3">
      <c r="B16203" s="34"/>
    </row>
    <row r="16204" spans="2:2" x14ac:dyDescent="0.3">
      <c r="B16204" s="34"/>
    </row>
    <row r="16205" spans="2:2" x14ac:dyDescent="0.3">
      <c r="B16205" s="34"/>
    </row>
    <row r="16206" spans="2:2" x14ac:dyDescent="0.3">
      <c r="B16206" s="34"/>
    </row>
    <row r="16207" spans="2:2" x14ac:dyDescent="0.3">
      <c r="B16207" s="34"/>
    </row>
    <row r="16208" spans="2:2" x14ac:dyDescent="0.3">
      <c r="B16208" s="34"/>
    </row>
    <row r="16209" spans="2:2" x14ac:dyDescent="0.3">
      <c r="B16209" s="34"/>
    </row>
    <row r="16210" spans="2:2" x14ac:dyDescent="0.3">
      <c r="B16210" s="34"/>
    </row>
    <row r="16211" spans="2:2" x14ac:dyDescent="0.3">
      <c r="B16211" s="34"/>
    </row>
    <row r="16212" spans="2:2" x14ac:dyDescent="0.3">
      <c r="B16212" s="34"/>
    </row>
    <row r="16213" spans="2:2" x14ac:dyDescent="0.3">
      <c r="B16213" s="34"/>
    </row>
    <row r="16214" spans="2:2" x14ac:dyDescent="0.3">
      <c r="B16214" s="34"/>
    </row>
    <row r="16215" spans="2:2" x14ac:dyDescent="0.3">
      <c r="B16215" s="34"/>
    </row>
    <row r="16216" spans="2:2" x14ac:dyDescent="0.3">
      <c r="B16216" s="34"/>
    </row>
    <row r="16217" spans="2:2" x14ac:dyDescent="0.3">
      <c r="B16217" s="34"/>
    </row>
    <row r="16218" spans="2:2" x14ac:dyDescent="0.3">
      <c r="B16218" s="34"/>
    </row>
    <row r="16219" spans="2:2" x14ac:dyDescent="0.3">
      <c r="B16219" s="34"/>
    </row>
    <row r="16220" spans="2:2" x14ac:dyDescent="0.3">
      <c r="B16220" s="34"/>
    </row>
    <row r="16221" spans="2:2" x14ac:dyDescent="0.3">
      <c r="B16221" s="34"/>
    </row>
    <row r="16222" spans="2:2" x14ac:dyDescent="0.3">
      <c r="B16222" s="34"/>
    </row>
    <row r="16223" spans="2:2" x14ac:dyDescent="0.3">
      <c r="B16223" s="34"/>
    </row>
    <row r="16224" spans="2:2" x14ac:dyDescent="0.3">
      <c r="B16224" s="34"/>
    </row>
    <row r="16225" spans="2:2" x14ac:dyDescent="0.3">
      <c r="B16225" s="34"/>
    </row>
    <row r="16226" spans="2:2" x14ac:dyDescent="0.3">
      <c r="B16226" s="34"/>
    </row>
    <row r="16227" spans="2:2" x14ac:dyDescent="0.3">
      <c r="B16227" s="34"/>
    </row>
    <row r="16228" spans="2:2" x14ac:dyDescent="0.3">
      <c r="B16228" s="34"/>
    </row>
    <row r="16229" spans="2:2" x14ac:dyDescent="0.3">
      <c r="B16229" s="34"/>
    </row>
    <row r="16230" spans="2:2" x14ac:dyDescent="0.3">
      <c r="B16230" s="34"/>
    </row>
    <row r="16231" spans="2:2" x14ac:dyDescent="0.3">
      <c r="B16231" s="34"/>
    </row>
    <row r="16232" spans="2:2" x14ac:dyDescent="0.3">
      <c r="B16232" s="34"/>
    </row>
    <row r="16233" spans="2:2" x14ac:dyDescent="0.3">
      <c r="B16233" s="34"/>
    </row>
    <row r="16234" spans="2:2" x14ac:dyDescent="0.3">
      <c r="B16234" s="34"/>
    </row>
    <row r="16235" spans="2:2" x14ac:dyDescent="0.3">
      <c r="B16235" s="34"/>
    </row>
    <row r="16236" spans="2:2" x14ac:dyDescent="0.3">
      <c r="B16236" s="34"/>
    </row>
    <row r="16237" spans="2:2" x14ac:dyDescent="0.3">
      <c r="B16237" s="34"/>
    </row>
    <row r="16238" spans="2:2" x14ac:dyDescent="0.3">
      <c r="B16238" s="34"/>
    </row>
    <row r="16239" spans="2:2" x14ac:dyDescent="0.3">
      <c r="B16239" s="34"/>
    </row>
    <row r="16240" spans="2:2" x14ac:dyDescent="0.3">
      <c r="B16240" s="34"/>
    </row>
    <row r="16241" spans="2:2" x14ac:dyDescent="0.3">
      <c r="B16241" s="34"/>
    </row>
    <row r="16242" spans="2:2" x14ac:dyDescent="0.3">
      <c r="B16242" s="34"/>
    </row>
    <row r="16243" spans="2:2" x14ac:dyDescent="0.3">
      <c r="B16243" s="34"/>
    </row>
    <row r="16244" spans="2:2" x14ac:dyDescent="0.3">
      <c r="B16244" s="34"/>
    </row>
    <row r="16245" spans="2:2" x14ac:dyDescent="0.3">
      <c r="B16245" s="34"/>
    </row>
    <row r="16246" spans="2:2" x14ac:dyDescent="0.3">
      <c r="B16246" s="34"/>
    </row>
    <row r="16247" spans="2:2" x14ac:dyDescent="0.3">
      <c r="B16247" s="34"/>
    </row>
    <row r="16248" spans="2:2" x14ac:dyDescent="0.3">
      <c r="B16248" s="34"/>
    </row>
    <row r="16249" spans="2:2" x14ac:dyDescent="0.3">
      <c r="B16249" s="34"/>
    </row>
    <row r="16250" spans="2:2" x14ac:dyDescent="0.3">
      <c r="B16250" s="34"/>
    </row>
    <row r="16251" spans="2:2" x14ac:dyDescent="0.3">
      <c r="B16251" s="34"/>
    </row>
    <row r="16252" spans="2:2" x14ac:dyDescent="0.3">
      <c r="B16252" s="34"/>
    </row>
    <row r="16253" spans="2:2" x14ac:dyDescent="0.3">
      <c r="B16253" s="34"/>
    </row>
    <row r="16254" spans="2:2" x14ac:dyDescent="0.3">
      <c r="B16254" s="34"/>
    </row>
    <row r="16255" spans="2:2" x14ac:dyDescent="0.3">
      <c r="B16255" s="34"/>
    </row>
    <row r="16256" spans="2:2" x14ac:dyDescent="0.3">
      <c r="B16256" s="34"/>
    </row>
    <row r="16257" spans="2:2" x14ac:dyDescent="0.3">
      <c r="B16257" s="34"/>
    </row>
    <row r="16258" spans="2:2" x14ac:dyDescent="0.3">
      <c r="B16258" s="34"/>
    </row>
    <row r="16259" spans="2:2" x14ac:dyDescent="0.3">
      <c r="B16259" s="34"/>
    </row>
    <row r="16260" spans="2:2" x14ac:dyDescent="0.3">
      <c r="B16260" s="34"/>
    </row>
    <row r="16261" spans="2:2" x14ac:dyDescent="0.3">
      <c r="B16261" s="34"/>
    </row>
    <row r="16262" spans="2:2" x14ac:dyDescent="0.3">
      <c r="B16262" s="34"/>
    </row>
    <row r="16263" spans="2:2" x14ac:dyDescent="0.3">
      <c r="B16263" s="34"/>
    </row>
    <row r="16264" spans="2:2" x14ac:dyDescent="0.3">
      <c r="B16264" s="34"/>
    </row>
    <row r="16265" spans="2:2" x14ac:dyDescent="0.3">
      <c r="B16265" s="34"/>
    </row>
    <row r="16266" spans="2:2" x14ac:dyDescent="0.3">
      <c r="B16266" s="34"/>
    </row>
    <row r="16267" spans="2:2" x14ac:dyDescent="0.3">
      <c r="B16267" s="34"/>
    </row>
    <row r="16268" spans="2:2" x14ac:dyDescent="0.3">
      <c r="B16268" s="34"/>
    </row>
    <row r="16269" spans="2:2" x14ac:dyDescent="0.3">
      <c r="B16269" s="34"/>
    </row>
    <row r="16270" spans="2:2" x14ac:dyDescent="0.3">
      <c r="B16270" s="34"/>
    </row>
    <row r="16271" spans="2:2" x14ac:dyDescent="0.3">
      <c r="B16271" s="34"/>
    </row>
    <row r="16272" spans="2:2" x14ac:dyDescent="0.3">
      <c r="B16272" s="34"/>
    </row>
    <row r="16273" spans="2:2" x14ac:dyDescent="0.3">
      <c r="B16273" s="34"/>
    </row>
    <row r="16274" spans="2:2" x14ac:dyDescent="0.3">
      <c r="B16274" s="34"/>
    </row>
    <row r="16275" spans="2:2" x14ac:dyDescent="0.3">
      <c r="B16275" s="34"/>
    </row>
    <row r="16276" spans="2:2" x14ac:dyDescent="0.3">
      <c r="B16276" s="34"/>
    </row>
    <row r="16277" spans="2:2" x14ac:dyDescent="0.3">
      <c r="B16277" s="34"/>
    </row>
    <row r="16278" spans="2:2" x14ac:dyDescent="0.3">
      <c r="B16278" s="34"/>
    </row>
    <row r="16279" spans="2:2" x14ac:dyDescent="0.3">
      <c r="B16279" s="34"/>
    </row>
    <row r="16280" spans="2:2" x14ac:dyDescent="0.3">
      <c r="B16280" s="34"/>
    </row>
    <row r="16281" spans="2:2" x14ac:dyDescent="0.3">
      <c r="B16281" s="34"/>
    </row>
    <row r="16282" spans="2:2" x14ac:dyDescent="0.3">
      <c r="B16282" s="34"/>
    </row>
    <row r="16283" spans="2:2" x14ac:dyDescent="0.3">
      <c r="B16283" s="34"/>
    </row>
    <row r="16284" spans="2:2" x14ac:dyDescent="0.3">
      <c r="B16284" s="34"/>
    </row>
    <row r="16285" spans="2:2" x14ac:dyDescent="0.3">
      <c r="B16285" s="34"/>
    </row>
    <row r="16286" spans="2:2" x14ac:dyDescent="0.3">
      <c r="B16286" s="34"/>
    </row>
    <row r="16287" spans="2:2" x14ac:dyDescent="0.3">
      <c r="B16287" s="34"/>
    </row>
    <row r="16288" spans="2:2" x14ac:dyDescent="0.3">
      <c r="B16288" s="34"/>
    </row>
    <row r="16289" spans="2:2" x14ac:dyDescent="0.3">
      <c r="B16289" s="34"/>
    </row>
    <row r="16290" spans="2:2" x14ac:dyDescent="0.3">
      <c r="B16290" s="34"/>
    </row>
    <row r="16291" spans="2:2" x14ac:dyDescent="0.3">
      <c r="B16291" s="34"/>
    </row>
    <row r="16292" spans="2:2" x14ac:dyDescent="0.3">
      <c r="B16292" s="34"/>
    </row>
    <row r="16293" spans="2:2" x14ac:dyDescent="0.3">
      <c r="B16293" s="34"/>
    </row>
    <row r="16294" spans="2:2" x14ac:dyDescent="0.3">
      <c r="B16294" s="34"/>
    </row>
    <row r="16295" spans="2:2" x14ac:dyDescent="0.3">
      <c r="B16295" s="34"/>
    </row>
    <row r="16296" spans="2:2" x14ac:dyDescent="0.3">
      <c r="B16296" s="34"/>
    </row>
    <row r="16297" spans="2:2" x14ac:dyDescent="0.3">
      <c r="B16297" s="34"/>
    </row>
    <row r="16298" spans="2:2" x14ac:dyDescent="0.3">
      <c r="B16298" s="34"/>
    </row>
    <row r="16299" spans="2:2" x14ac:dyDescent="0.3">
      <c r="B16299" s="34"/>
    </row>
    <row r="16300" spans="2:2" x14ac:dyDescent="0.3">
      <c r="B16300" s="34"/>
    </row>
    <row r="16301" spans="2:2" x14ac:dyDescent="0.3">
      <c r="B16301" s="34"/>
    </row>
    <row r="16302" spans="2:2" x14ac:dyDescent="0.3">
      <c r="B16302" s="34"/>
    </row>
    <row r="16303" spans="2:2" x14ac:dyDescent="0.3">
      <c r="B16303" s="34"/>
    </row>
    <row r="16304" spans="2:2" x14ac:dyDescent="0.3">
      <c r="B16304" s="34"/>
    </row>
    <row r="16305" spans="2:2" x14ac:dyDescent="0.3">
      <c r="B16305" s="34"/>
    </row>
    <row r="16306" spans="2:2" x14ac:dyDescent="0.3">
      <c r="B16306" s="34"/>
    </row>
    <row r="16307" spans="2:2" x14ac:dyDescent="0.3">
      <c r="B16307" s="34"/>
    </row>
    <row r="16308" spans="2:2" x14ac:dyDescent="0.3">
      <c r="B16308" s="34"/>
    </row>
    <row r="16309" spans="2:2" x14ac:dyDescent="0.3">
      <c r="B16309" s="34"/>
    </row>
    <row r="16310" spans="2:2" x14ac:dyDescent="0.3">
      <c r="B16310" s="34"/>
    </row>
    <row r="16311" spans="2:2" x14ac:dyDescent="0.3">
      <c r="B16311" s="34"/>
    </row>
    <row r="16312" spans="2:2" x14ac:dyDescent="0.3">
      <c r="B16312" s="34"/>
    </row>
    <row r="16313" spans="2:2" x14ac:dyDescent="0.3">
      <c r="B16313" s="34"/>
    </row>
    <row r="16314" spans="2:2" x14ac:dyDescent="0.3">
      <c r="B16314" s="34"/>
    </row>
    <row r="16315" spans="2:2" x14ac:dyDescent="0.3">
      <c r="B16315" s="34"/>
    </row>
    <row r="16316" spans="2:2" x14ac:dyDescent="0.3">
      <c r="B16316" s="34"/>
    </row>
    <row r="16317" spans="2:2" x14ac:dyDescent="0.3">
      <c r="B16317" s="34"/>
    </row>
    <row r="16318" spans="2:2" x14ac:dyDescent="0.3">
      <c r="B16318" s="34"/>
    </row>
    <row r="16319" spans="2:2" x14ac:dyDescent="0.3">
      <c r="B16319" s="34"/>
    </row>
    <row r="16320" spans="2:2" x14ac:dyDescent="0.3">
      <c r="B16320" s="34"/>
    </row>
    <row r="16321" spans="2:2" x14ac:dyDescent="0.3">
      <c r="B16321" s="34"/>
    </row>
    <row r="16322" spans="2:2" x14ac:dyDescent="0.3">
      <c r="B16322" s="34"/>
    </row>
    <row r="16323" spans="2:2" x14ac:dyDescent="0.3">
      <c r="B16323" s="34"/>
    </row>
    <row r="16324" spans="2:2" x14ac:dyDescent="0.3">
      <c r="B16324" s="34"/>
    </row>
    <row r="16325" spans="2:2" x14ac:dyDescent="0.3">
      <c r="B16325" s="34"/>
    </row>
    <row r="16326" spans="2:2" x14ac:dyDescent="0.3">
      <c r="B16326" s="34"/>
    </row>
    <row r="16327" spans="2:2" x14ac:dyDescent="0.3">
      <c r="B16327" s="34"/>
    </row>
    <row r="16328" spans="2:2" x14ac:dyDescent="0.3">
      <c r="B16328" s="34"/>
    </row>
    <row r="16329" spans="2:2" x14ac:dyDescent="0.3">
      <c r="B16329" s="34"/>
    </row>
    <row r="16330" spans="2:2" x14ac:dyDescent="0.3">
      <c r="B16330" s="34"/>
    </row>
    <row r="16331" spans="2:2" x14ac:dyDescent="0.3">
      <c r="B16331" s="34"/>
    </row>
    <row r="16332" spans="2:2" x14ac:dyDescent="0.3">
      <c r="B16332" s="34"/>
    </row>
    <row r="16333" spans="2:2" x14ac:dyDescent="0.3">
      <c r="B16333" s="34"/>
    </row>
    <row r="16334" spans="2:2" x14ac:dyDescent="0.3">
      <c r="B16334" s="34"/>
    </row>
    <row r="16335" spans="2:2" x14ac:dyDescent="0.3">
      <c r="B16335" s="34"/>
    </row>
    <row r="16336" spans="2:2" x14ac:dyDescent="0.3">
      <c r="B16336" s="34"/>
    </row>
    <row r="16337" spans="2:2" x14ac:dyDescent="0.3">
      <c r="B16337" s="34"/>
    </row>
    <row r="16338" spans="2:2" x14ac:dyDescent="0.3">
      <c r="B16338" s="34"/>
    </row>
    <row r="16339" spans="2:2" x14ac:dyDescent="0.3">
      <c r="B16339" s="34"/>
    </row>
    <row r="16340" spans="2:2" x14ac:dyDescent="0.3">
      <c r="B16340" s="34"/>
    </row>
    <row r="16341" spans="2:2" x14ac:dyDescent="0.3">
      <c r="B16341" s="34"/>
    </row>
    <row r="16342" spans="2:2" x14ac:dyDescent="0.3">
      <c r="B16342" s="34"/>
    </row>
    <row r="16343" spans="2:2" x14ac:dyDescent="0.3">
      <c r="B16343" s="34"/>
    </row>
    <row r="16344" spans="2:2" x14ac:dyDescent="0.3">
      <c r="B16344" s="34"/>
    </row>
    <row r="16345" spans="2:2" x14ac:dyDescent="0.3">
      <c r="B16345" s="34"/>
    </row>
    <row r="16346" spans="2:2" x14ac:dyDescent="0.3">
      <c r="B16346" s="34"/>
    </row>
    <row r="16347" spans="2:2" x14ac:dyDescent="0.3">
      <c r="B16347" s="34"/>
    </row>
    <row r="16348" spans="2:2" x14ac:dyDescent="0.3">
      <c r="B16348" s="34"/>
    </row>
    <row r="16349" spans="2:2" x14ac:dyDescent="0.3">
      <c r="B16349" s="34"/>
    </row>
    <row r="16350" spans="2:2" x14ac:dyDescent="0.3">
      <c r="B16350" s="34"/>
    </row>
    <row r="16351" spans="2:2" x14ac:dyDescent="0.3">
      <c r="B16351" s="34"/>
    </row>
    <row r="16352" spans="2:2" x14ac:dyDescent="0.3">
      <c r="B16352" s="34"/>
    </row>
    <row r="16353" spans="2:2" x14ac:dyDescent="0.3">
      <c r="B16353" s="34"/>
    </row>
    <row r="16354" spans="2:2" x14ac:dyDescent="0.3">
      <c r="B16354" s="34"/>
    </row>
    <row r="16355" spans="2:2" x14ac:dyDescent="0.3">
      <c r="B16355" s="34"/>
    </row>
    <row r="16356" spans="2:2" x14ac:dyDescent="0.3">
      <c r="B16356" s="34"/>
    </row>
    <row r="16357" spans="2:2" x14ac:dyDescent="0.3">
      <c r="B16357" s="34"/>
    </row>
    <row r="16358" spans="2:2" x14ac:dyDescent="0.3">
      <c r="B16358" s="34"/>
    </row>
    <row r="16359" spans="2:2" x14ac:dyDescent="0.3">
      <c r="B16359" s="34"/>
    </row>
    <row r="16360" spans="2:2" x14ac:dyDescent="0.3">
      <c r="B16360" s="34"/>
    </row>
    <row r="16361" spans="2:2" x14ac:dyDescent="0.3">
      <c r="B16361" s="34"/>
    </row>
    <row r="16362" spans="2:2" x14ac:dyDescent="0.3">
      <c r="B16362" s="34"/>
    </row>
    <row r="16363" spans="2:2" x14ac:dyDescent="0.3">
      <c r="B16363" s="34"/>
    </row>
    <row r="16364" spans="2:2" x14ac:dyDescent="0.3">
      <c r="B16364" s="34"/>
    </row>
    <row r="16365" spans="2:2" x14ac:dyDescent="0.3">
      <c r="B16365" s="34"/>
    </row>
    <row r="16366" spans="2:2" x14ac:dyDescent="0.3">
      <c r="B16366" s="34"/>
    </row>
    <row r="16367" spans="2:2" x14ac:dyDescent="0.3">
      <c r="B16367" s="34"/>
    </row>
    <row r="16368" spans="2:2" x14ac:dyDescent="0.3">
      <c r="B16368" s="34"/>
    </row>
    <row r="16369" spans="2:2" x14ac:dyDescent="0.3">
      <c r="B16369" s="34"/>
    </row>
    <row r="16370" spans="2:2" x14ac:dyDescent="0.3">
      <c r="B16370" s="34"/>
    </row>
    <row r="16371" spans="2:2" x14ac:dyDescent="0.3">
      <c r="B16371" s="34"/>
    </row>
    <row r="16372" spans="2:2" x14ac:dyDescent="0.3">
      <c r="B16372" s="34"/>
    </row>
    <row r="16373" spans="2:2" x14ac:dyDescent="0.3">
      <c r="B16373" s="34"/>
    </row>
    <row r="16374" spans="2:2" x14ac:dyDescent="0.3">
      <c r="B16374" s="34"/>
    </row>
    <row r="16375" spans="2:2" x14ac:dyDescent="0.3">
      <c r="B16375" s="34"/>
    </row>
    <row r="16376" spans="2:2" x14ac:dyDescent="0.3">
      <c r="B16376" s="34"/>
    </row>
    <row r="16377" spans="2:2" x14ac:dyDescent="0.3">
      <c r="B16377" s="34"/>
    </row>
    <row r="16378" spans="2:2" x14ac:dyDescent="0.3">
      <c r="B16378" s="34"/>
    </row>
    <row r="16379" spans="2:2" x14ac:dyDescent="0.3">
      <c r="B16379" s="34"/>
    </row>
    <row r="16380" spans="2:2" x14ac:dyDescent="0.3">
      <c r="B16380" s="34"/>
    </row>
    <row r="16381" spans="2:2" x14ac:dyDescent="0.3">
      <c r="B16381" s="34"/>
    </row>
    <row r="16382" spans="2:2" x14ac:dyDescent="0.3">
      <c r="B16382" s="34"/>
    </row>
    <row r="16383" spans="2:2" x14ac:dyDescent="0.3">
      <c r="B16383" s="34"/>
    </row>
    <row r="16384" spans="2:2" x14ac:dyDescent="0.3">
      <c r="B16384" s="34"/>
    </row>
    <row r="16385" spans="2:2" x14ac:dyDescent="0.3">
      <c r="B16385" s="34"/>
    </row>
    <row r="16386" spans="2:2" x14ac:dyDescent="0.3">
      <c r="B16386" s="34"/>
    </row>
    <row r="16387" spans="2:2" x14ac:dyDescent="0.3">
      <c r="B16387" s="34"/>
    </row>
    <row r="16388" spans="2:2" x14ac:dyDescent="0.3">
      <c r="B16388" s="34"/>
    </row>
    <row r="16389" spans="2:2" x14ac:dyDescent="0.3">
      <c r="B16389" s="34"/>
    </row>
    <row r="16390" spans="2:2" x14ac:dyDescent="0.3">
      <c r="B16390" s="34"/>
    </row>
    <row r="16391" spans="2:2" x14ac:dyDescent="0.3">
      <c r="B16391" s="34"/>
    </row>
    <row r="16392" spans="2:2" x14ac:dyDescent="0.3">
      <c r="B16392" s="34"/>
    </row>
    <row r="16393" spans="2:2" x14ac:dyDescent="0.3">
      <c r="B16393" s="34"/>
    </row>
    <row r="16394" spans="2:2" x14ac:dyDescent="0.3">
      <c r="B16394" s="34"/>
    </row>
    <row r="16395" spans="2:2" x14ac:dyDescent="0.3">
      <c r="B16395" s="34"/>
    </row>
    <row r="16396" spans="2:2" x14ac:dyDescent="0.3">
      <c r="B16396" s="34"/>
    </row>
    <row r="16397" spans="2:2" x14ac:dyDescent="0.3">
      <c r="B16397" s="34"/>
    </row>
    <row r="16398" spans="2:2" x14ac:dyDescent="0.3">
      <c r="B16398" s="34"/>
    </row>
    <row r="16399" spans="2:2" x14ac:dyDescent="0.3">
      <c r="B16399" s="34"/>
    </row>
    <row r="16400" spans="2:2" x14ac:dyDescent="0.3">
      <c r="B16400" s="34"/>
    </row>
    <row r="16401" spans="2:2" x14ac:dyDescent="0.3">
      <c r="B16401" s="34"/>
    </row>
    <row r="16402" spans="2:2" x14ac:dyDescent="0.3">
      <c r="B16402" s="34"/>
    </row>
    <row r="16403" spans="2:2" x14ac:dyDescent="0.3">
      <c r="B16403" s="34"/>
    </row>
    <row r="16404" spans="2:2" x14ac:dyDescent="0.3">
      <c r="B16404" s="34"/>
    </row>
    <row r="16405" spans="2:2" x14ac:dyDescent="0.3">
      <c r="B16405" s="34"/>
    </row>
    <row r="16406" spans="2:2" x14ac:dyDescent="0.3">
      <c r="B16406" s="34"/>
    </row>
    <row r="16407" spans="2:2" x14ac:dyDescent="0.3">
      <c r="B16407" s="34"/>
    </row>
    <row r="16408" spans="2:2" x14ac:dyDescent="0.3">
      <c r="B16408" s="34"/>
    </row>
    <row r="16409" spans="2:2" x14ac:dyDescent="0.3">
      <c r="B16409" s="34"/>
    </row>
    <row r="16410" spans="2:2" x14ac:dyDescent="0.3">
      <c r="B16410" s="34"/>
    </row>
    <row r="16411" spans="2:2" x14ac:dyDescent="0.3">
      <c r="B16411" s="34"/>
    </row>
    <row r="16412" spans="2:2" x14ac:dyDescent="0.3">
      <c r="B16412" s="34"/>
    </row>
    <row r="16413" spans="2:2" x14ac:dyDescent="0.3">
      <c r="B16413" s="34"/>
    </row>
    <row r="16414" spans="2:2" x14ac:dyDescent="0.3">
      <c r="B16414" s="34"/>
    </row>
    <row r="16415" spans="2:2" x14ac:dyDescent="0.3">
      <c r="B16415" s="34"/>
    </row>
    <row r="16416" spans="2:2" x14ac:dyDescent="0.3">
      <c r="B16416" s="34"/>
    </row>
    <row r="16417" spans="2:2" x14ac:dyDescent="0.3">
      <c r="B16417" s="34"/>
    </row>
    <row r="16418" spans="2:2" x14ac:dyDescent="0.3">
      <c r="B16418" s="34"/>
    </row>
    <row r="16419" spans="2:2" x14ac:dyDescent="0.3">
      <c r="B16419" s="34"/>
    </row>
    <row r="16420" spans="2:2" x14ac:dyDescent="0.3">
      <c r="B16420" s="34"/>
    </row>
    <row r="16421" spans="2:2" x14ac:dyDescent="0.3">
      <c r="B16421" s="34"/>
    </row>
    <row r="16422" spans="2:2" x14ac:dyDescent="0.3">
      <c r="B16422" s="34"/>
    </row>
    <row r="16423" spans="2:2" x14ac:dyDescent="0.3">
      <c r="B16423" s="34"/>
    </row>
    <row r="16424" spans="2:2" x14ac:dyDescent="0.3">
      <c r="B16424" s="34"/>
    </row>
    <row r="16425" spans="2:2" x14ac:dyDescent="0.3">
      <c r="B16425" s="34"/>
    </row>
    <row r="16426" spans="2:2" x14ac:dyDescent="0.3">
      <c r="B16426" s="34"/>
    </row>
    <row r="16427" spans="2:2" x14ac:dyDescent="0.3">
      <c r="B16427" s="34"/>
    </row>
    <row r="16428" spans="2:2" x14ac:dyDescent="0.3">
      <c r="B16428" s="34"/>
    </row>
    <row r="16429" spans="2:2" x14ac:dyDescent="0.3">
      <c r="B16429" s="34"/>
    </row>
    <row r="16430" spans="2:2" x14ac:dyDescent="0.3">
      <c r="B16430" s="34"/>
    </row>
    <row r="16431" spans="2:2" x14ac:dyDescent="0.3">
      <c r="B16431" s="34"/>
    </row>
    <row r="16432" spans="2:2" x14ac:dyDescent="0.3">
      <c r="B16432" s="34"/>
    </row>
    <row r="16433" spans="2:2" x14ac:dyDescent="0.3">
      <c r="B16433" s="34"/>
    </row>
    <row r="16434" spans="2:2" x14ac:dyDescent="0.3">
      <c r="B16434" s="34"/>
    </row>
    <row r="16435" spans="2:2" x14ac:dyDescent="0.3">
      <c r="B16435" s="34"/>
    </row>
    <row r="16436" spans="2:2" x14ac:dyDescent="0.3">
      <c r="B16436" s="34"/>
    </row>
    <row r="16437" spans="2:2" x14ac:dyDescent="0.3">
      <c r="B16437" s="34"/>
    </row>
    <row r="16438" spans="2:2" x14ac:dyDescent="0.3">
      <c r="B16438" s="34"/>
    </row>
    <row r="16439" spans="2:2" x14ac:dyDescent="0.3">
      <c r="B16439" s="34"/>
    </row>
    <row r="16440" spans="2:2" x14ac:dyDescent="0.3">
      <c r="B16440" s="34"/>
    </row>
    <row r="16441" spans="2:2" x14ac:dyDescent="0.3">
      <c r="B16441" s="34"/>
    </row>
    <row r="16442" spans="2:2" x14ac:dyDescent="0.3">
      <c r="B16442" s="34"/>
    </row>
    <row r="16443" spans="2:2" x14ac:dyDescent="0.3">
      <c r="B16443" s="34"/>
    </row>
    <row r="16444" spans="2:2" x14ac:dyDescent="0.3">
      <c r="B16444" s="34"/>
    </row>
    <row r="16445" spans="2:2" x14ac:dyDescent="0.3">
      <c r="B16445" s="34"/>
    </row>
    <row r="16446" spans="2:2" x14ac:dyDescent="0.3">
      <c r="B16446" s="34"/>
    </row>
    <row r="16447" spans="2:2" x14ac:dyDescent="0.3">
      <c r="B16447" s="34"/>
    </row>
    <row r="16448" spans="2:2" x14ac:dyDescent="0.3">
      <c r="B16448" s="34"/>
    </row>
    <row r="16449" spans="2:2" x14ac:dyDescent="0.3">
      <c r="B16449" s="34"/>
    </row>
    <row r="16450" spans="2:2" x14ac:dyDescent="0.3">
      <c r="B16450" s="34"/>
    </row>
    <row r="16451" spans="2:2" x14ac:dyDescent="0.3">
      <c r="B16451" s="34"/>
    </row>
    <row r="16452" spans="2:2" x14ac:dyDescent="0.3">
      <c r="B16452" s="34"/>
    </row>
    <row r="16453" spans="2:2" x14ac:dyDescent="0.3">
      <c r="B16453" s="34"/>
    </row>
    <row r="16454" spans="2:2" x14ac:dyDescent="0.3">
      <c r="B16454" s="34"/>
    </row>
    <row r="16455" spans="2:2" x14ac:dyDescent="0.3">
      <c r="B16455" s="34"/>
    </row>
    <row r="16456" spans="2:2" x14ac:dyDescent="0.3">
      <c r="B16456" s="34"/>
    </row>
    <row r="16457" spans="2:2" x14ac:dyDescent="0.3">
      <c r="B16457" s="34"/>
    </row>
    <row r="16458" spans="2:2" x14ac:dyDescent="0.3">
      <c r="B16458" s="34"/>
    </row>
    <row r="16459" spans="2:2" x14ac:dyDescent="0.3">
      <c r="B16459" s="34"/>
    </row>
    <row r="16460" spans="2:2" x14ac:dyDescent="0.3">
      <c r="B16460" s="34"/>
    </row>
    <row r="16461" spans="2:2" x14ac:dyDescent="0.3">
      <c r="B16461" s="34"/>
    </row>
    <row r="16462" spans="2:2" x14ac:dyDescent="0.3">
      <c r="B16462" s="34"/>
    </row>
    <row r="16463" spans="2:2" x14ac:dyDescent="0.3">
      <c r="B16463" s="34"/>
    </row>
    <row r="16464" spans="2:2" x14ac:dyDescent="0.3">
      <c r="B16464" s="34"/>
    </row>
    <row r="16465" spans="2:2" x14ac:dyDescent="0.3">
      <c r="B16465" s="34"/>
    </row>
    <row r="16466" spans="2:2" x14ac:dyDescent="0.3">
      <c r="B16466" s="34"/>
    </row>
    <row r="16467" spans="2:2" x14ac:dyDescent="0.3">
      <c r="B16467" s="34"/>
    </row>
    <row r="16468" spans="2:2" x14ac:dyDescent="0.3">
      <c r="B16468" s="34"/>
    </row>
    <row r="16469" spans="2:2" x14ac:dyDescent="0.3">
      <c r="B16469" s="34"/>
    </row>
    <row r="16470" spans="2:2" x14ac:dyDescent="0.3">
      <c r="B16470" s="34"/>
    </row>
    <row r="16471" spans="2:2" x14ac:dyDescent="0.3">
      <c r="B16471" s="34"/>
    </row>
    <row r="16472" spans="2:2" x14ac:dyDescent="0.3">
      <c r="B16472" s="34"/>
    </row>
    <row r="16473" spans="2:2" x14ac:dyDescent="0.3">
      <c r="B16473" s="34"/>
    </row>
    <row r="16474" spans="2:2" x14ac:dyDescent="0.3">
      <c r="B16474" s="34"/>
    </row>
    <row r="16475" spans="2:2" x14ac:dyDescent="0.3">
      <c r="B16475" s="34"/>
    </row>
    <row r="16476" spans="2:2" x14ac:dyDescent="0.3">
      <c r="B16476" s="34"/>
    </row>
    <row r="16477" spans="2:2" x14ac:dyDescent="0.3">
      <c r="B16477" s="34"/>
    </row>
    <row r="16478" spans="2:2" x14ac:dyDescent="0.3">
      <c r="B16478" s="34"/>
    </row>
    <row r="16479" spans="2:2" x14ac:dyDescent="0.3">
      <c r="B16479" s="34"/>
    </row>
    <row r="16480" spans="2:2" x14ac:dyDescent="0.3">
      <c r="B16480" s="34"/>
    </row>
    <row r="16481" spans="2:2" x14ac:dyDescent="0.3">
      <c r="B16481" s="34"/>
    </row>
    <row r="16482" spans="2:2" x14ac:dyDescent="0.3">
      <c r="B16482" s="34"/>
    </row>
    <row r="16483" spans="2:2" x14ac:dyDescent="0.3">
      <c r="B16483" s="34"/>
    </row>
    <row r="16484" spans="2:2" x14ac:dyDescent="0.3">
      <c r="B16484" s="34"/>
    </row>
    <row r="16485" spans="2:2" x14ac:dyDescent="0.3">
      <c r="B16485" s="34"/>
    </row>
    <row r="16486" spans="2:2" x14ac:dyDescent="0.3">
      <c r="B16486" s="34"/>
    </row>
    <row r="16487" spans="2:2" x14ac:dyDescent="0.3">
      <c r="B16487" s="34"/>
    </row>
    <row r="16488" spans="2:2" x14ac:dyDescent="0.3">
      <c r="B16488" s="34"/>
    </row>
    <row r="16489" spans="2:2" x14ac:dyDescent="0.3">
      <c r="B16489" s="34"/>
    </row>
    <row r="16490" spans="2:2" x14ac:dyDescent="0.3">
      <c r="B16490" s="34"/>
    </row>
    <row r="16491" spans="2:2" x14ac:dyDescent="0.3">
      <c r="B16491" s="34"/>
    </row>
    <row r="16492" spans="2:2" x14ac:dyDescent="0.3">
      <c r="B16492" s="34"/>
    </row>
    <row r="16493" spans="2:2" x14ac:dyDescent="0.3">
      <c r="B16493" s="34"/>
    </row>
    <row r="16494" spans="2:2" x14ac:dyDescent="0.3">
      <c r="B16494" s="34"/>
    </row>
    <row r="16495" spans="2:2" x14ac:dyDescent="0.3">
      <c r="B16495" s="34"/>
    </row>
    <row r="16496" spans="2:2" x14ac:dyDescent="0.3">
      <c r="B16496" s="34"/>
    </row>
    <row r="16497" spans="2:2" x14ac:dyDescent="0.3">
      <c r="B16497" s="34"/>
    </row>
    <row r="16498" spans="2:2" x14ac:dyDescent="0.3">
      <c r="B16498" s="34"/>
    </row>
    <row r="16499" spans="2:2" x14ac:dyDescent="0.3">
      <c r="B16499" s="34"/>
    </row>
    <row r="16500" spans="2:2" x14ac:dyDescent="0.3">
      <c r="B16500" s="34"/>
    </row>
    <row r="16501" spans="2:2" x14ac:dyDescent="0.3">
      <c r="B16501" s="34"/>
    </row>
    <row r="16502" spans="2:2" x14ac:dyDescent="0.3">
      <c r="B16502" s="34"/>
    </row>
    <row r="16503" spans="2:2" x14ac:dyDescent="0.3">
      <c r="B16503" s="34"/>
    </row>
    <row r="16504" spans="2:2" x14ac:dyDescent="0.3">
      <c r="B16504" s="34"/>
    </row>
    <row r="16505" spans="2:2" x14ac:dyDescent="0.3">
      <c r="B16505" s="34"/>
    </row>
    <row r="16506" spans="2:2" x14ac:dyDescent="0.3">
      <c r="B16506" s="34"/>
    </row>
    <row r="16507" spans="2:2" x14ac:dyDescent="0.3">
      <c r="B16507" s="34"/>
    </row>
    <row r="16508" spans="2:2" x14ac:dyDescent="0.3">
      <c r="B16508" s="34"/>
    </row>
    <row r="16509" spans="2:2" x14ac:dyDescent="0.3">
      <c r="B16509" s="34"/>
    </row>
    <row r="16510" spans="2:2" x14ac:dyDescent="0.3">
      <c r="B16510" s="34"/>
    </row>
    <row r="16511" spans="2:2" x14ac:dyDescent="0.3">
      <c r="B16511" s="34"/>
    </row>
    <row r="16512" spans="2:2" x14ac:dyDescent="0.3">
      <c r="B16512" s="34"/>
    </row>
    <row r="16513" spans="2:2" x14ac:dyDescent="0.3">
      <c r="B16513" s="34"/>
    </row>
    <row r="16514" spans="2:2" x14ac:dyDescent="0.3">
      <c r="B16514" s="34"/>
    </row>
    <row r="16515" spans="2:2" x14ac:dyDescent="0.3">
      <c r="B16515" s="34"/>
    </row>
    <row r="16516" spans="2:2" x14ac:dyDescent="0.3">
      <c r="B16516" s="34"/>
    </row>
    <row r="16517" spans="2:2" x14ac:dyDescent="0.3">
      <c r="B16517" s="34"/>
    </row>
    <row r="16518" spans="2:2" x14ac:dyDescent="0.3">
      <c r="B16518" s="34"/>
    </row>
    <row r="16519" spans="2:2" x14ac:dyDescent="0.3">
      <c r="B16519" s="34"/>
    </row>
    <row r="16520" spans="2:2" x14ac:dyDescent="0.3">
      <c r="B16520" s="34"/>
    </row>
    <row r="16521" spans="2:2" x14ac:dyDescent="0.3">
      <c r="B16521" s="34"/>
    </row>
    <row r="16522" spans="2:2" x14ac:dyDescent="0.3">
      <c r="B16522" s="34"/>
    </row>
    <row r="16523" spans="2:2" x14ac:dyDescent="0.3">
      <c r="B16523" s="34"/>
    </row>
    <row r="16524" spans="2:2" x14ac:dyDescent="0.3">
      <c r="B16524" s="34"/>
    </row>
    <row r="16525" spans="2:2" x14ac:dyDescent="0.3">
      <c r="B16525" s="34"/>
    </row>
  </sheetData>
  <pageMargins left="0.7" right="0.7" top="0.75" bottom="0.75" header="0.3" footer="0.3"/>
  <pageSetup paperSize="9" orientation="portrait" r:id="rId1"/>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7"/>
  <sheetViews>
    <sheetView topLeftCell="C25" zoomScale="90" zoomScaleNormal="90" workbookViewId="0">
      <selection activeCell="K42" sqref="K42"/>
    </sheetView>
  </sheetViews>
  <sheetFormatPr defaultRowHeight="14.4" x14ac:dyDescent="0.3"/>
  <cols>
    <col min="1" max="1" width="16.109375" customWidth="1"/>
    <col min="2" max="2" width="11.33203125" customWidth="1"/>
    <col min="3" max="3" width="13.109375" customWidth="1"/>
    <col min="4" max="4" width="13" customWidth="1"/>
    <col min="5" max="5" width="22.109375" customWidth="1"/>
    <col min="6" max="6" width="15.88671875" customWidth="1"/>
    <col min="7" max="7" width="16.44140625" customWidth="1"/>
    <col min="8" max="8" width="19.5546875" customWidth="1"/>
    <col min="9" max="9" width="18" customWidth="1"/>
    <col min="10" max="10" width="22.44140625" customWidth="1"/>
    <col min="11" max="11" width="16" customWidth="1"/>
    <col min="12" max="12" width="19.44140625" customWidth="1"/>
    <col min="13" max="13" width="14" customWidth="1"/>
    <col min="14" max="14" width="23.6640625" customWidth="1"/>
    <col min="15" max="15" width="33.109375" customWidth="1"/>
    <col min="16" max="16" width="19.33203125" customWidth="1"/>
  </cols>
  <sheetData>
    <row r="1" spans="1:18" ht="21" x14ac:dyDescent="0.4">
      <c r="A1" s="16" t="s">
        <v>1073</v>
      </c>
    </row>
    <row r="2" spans="1:18" ht="15" x14ac:dyDescent="0.25">
      <c r="A2" t="s">
        <v>1074</v>
      </c>
    </row>
    <row r="3" spans="1:18" ht="15" x14ac:dyDescent="0.25">
      <c r="A3" t="s">
        <v>1075</v>
      </c>
    </row>
    <row r="5" spans="1:18" ht="15" x14ac:dyDescent="0.25">
      <c r="A5" s="34" t="s">
        <v>95</v>
      </c>
      <c r="B5" s="34" t="s">
        <v>278</v>
      </c>
      <c r="C5" s="34" t="s">
        <v>291</v>
      </c>
      <c r="D5" s="34" t="s">
        <v>279</v>
      </c>
      <c r="E5" s="34" t="s">
        <v>280</v>
      </c>
      <c r="F5" s="34" t="s">
        <v>292</v>
      </c>
      <c r="G5" s="34" t="s">
        <v>281</v>
      </c>
      <c r="H5" s="34" t="s">
        <v>282</v>
      </c>
      <c r="I5" s="34" t="s">
        <v>283</v>
      </c>
      <c r="J5" s="34" t="s">
        <v>284</v>
      </c>
      <c r="K5" s="34" t="s">
        <v>285</v>
      </c>
      <c r="L5" s="34" t="s">
        <v>286</v>
      </c>
      <c r="M5" s="34" t="s">
        <v>287</v>
      </c>
      <c r="N5" s="34" t="s">
        <v>288</v>
      </c>
      <c r="O5" s="34" t="s">
        <v>289</v>
      </c>
      <c r="P5" s="34" t="s">
        <v>290</v>
      </c>
      <c r="Q5" s="34" t="s">
        <v>1077</v>
      </c>
      <c r="R5" s="34" t="s">
        <v>1078</v>
      </c>
    </row>
    <row r="6" spans="1:18" ht="15" x14ac:dyDescent="0.25">
      <c r="A6" s="34">
        <v>2005</v>
      </c>
      <c r="B6" s="34">
        <v>245</v>
      </c>
      <c r="C6" s="34">
        <v>83</v>
      </c>
      <c r="D6" s="34">
        <v>89</v>
      </c>
      <c r="E6" s="34">
        <v>90</v>
      </c>
      <c r="F6" s="34">
        <v>551</v>
      </c>
      <c r="G6" s="34">
        <v>0</v>
      </c>
      <c r="H6" s="34">
        <v>203</v>
      </c>
      <c r="I6" s="34">
        <v>256</v>
      </c>
      <c r="J6" s="34">
        <v>348</v>
      </c>
      <c r="K6" s="34">
        <v>231</v>
      </c>
      <c r="L6" s="34">
        <v>203</v>
      </c>
      <c r="M6" s="34">
        <v>14</v>
      </c>
      <c r="N6" s="34">
        <v>379</v>
      </c>
      <c r="O6" s="34">
        <v>309</v>
      </c>
      <c r="P6" s="34"/>
      <c r="Q6" s="214">
        <f>Tabel82[[#This Row],[Bibliotheek]]+Tabel82[[#This Row],[Jeugdcentrum TSAS]]+Tabel82[[#This Row],[CC Het Spoor]]+Tabel82[[#This Row],[Sporthal De Dageraad]]+Tabel82[[#This Row],[Sporthal Vlasschaard Bavikhove]]+Tabel82[[#This Row],[Forestiersstadion]]</f>
        <v>1412</v>
      </c>
      <c r="R6" s="214">
        <f>Tabel82[[#This Row],[SAMWD]]+Tabel82[[#This Row],[School Bavikhove]]+Tabel82[[#This Row],[School Centrum]]+Tabel82[[#This Row],[School Eiland / AHA!]]+Tabel82[[#This Row],[School Hulste]]+Tabel82[[#This Row],[School Stasegem]]</f>
        <v>1241</v>
      </c>
    </row>
    <row r="7" spans="1:18" ht="15" x14ac:dyDescent="0.25">
      <c r="A7" s="34">
        <v>2006</v>
      </c>
      <c r="B7" s="34">
        <v>548</v>
      </c>
      <c r="C7" s="34">
        <v>232</v>
      </c>
      <c r="D7" s="34">
        <v>102</v>
      </c>
      <c r="E7" s="34">
        <v>281</v>
      </c>
      <c r="F7" s="34">
        <v>499</v>
      </c>
      <c r="G7" s="34">
        <v>104</v>
      </c>
      <c r="H7" s="34">
        <v>214</v>
      </c>
      <c r="I7" s="34">
        <v>542</v>
      </c>
      <c r="J7" s="34">
        <v>545</v>
      </c>
      <c r="K7" s="34">
        <v>550</v>
      </c>
      <c r="L7" s="34">
        <v>456</v>
      </c>
      <c r="M7" s="34">
        <v>33</v>
      </c>
      <c r="N7" s="34">
        <v>747</v>
      </c>
      <c r="O7" s="34">
        <v>676</v>
      </c>
      <c r="P7" s="34"/>
      <c r="Q7" s="214">
        <f>Tabel82[[#This Row],[Bibliotheek]]+Tabel82[[#This Row],[Jeugdcentrum TSAS]]+Tabel82[[#This Row],[CC Het Spoor]]+Tabel82[[#This Row],[Sporthal De Dageraad]]+Tabel82[[#This Row],[Sporthal Vlasschaard Bavikhove]]+Tabel82[[#This Row],[Forestiersstadion]]</f>
        <v>2435</v>
      </c>
      <c r="R7" s="214">
        <f>Tabel82[[#This Row],[SAMWD]]+Tabel82[[#This Row],[School Bavikhove]]+Tabel82[[#This Row],[School Centrum]]+Tabel82[[#This Row],[School Eiland / AHA!]]+Tabel82[[#This Row],[School Hulste]]+Tabel82[[#This Row],[School Stasegem]]</f>
        <v>2411</v>
      </c>
    </row>
    <row r="8" spans="1:18" ht="15" x14ac:dyDescent="0.25">
      <c r="A8" s="34">
        <v>2007</v>
      </c>
      <c r="B8" s="34">
        <v>451</v>
      </c>
      <c r="C8" s="34">
        <v>166</v>
      </c>
      <c r="D8" s="34">
        <v>117</v>
      </c>
      <c r="E8" s="34">
        <v>268</v>
      </c>
      <c r="F8" s="34">
        <v>512</v>
      </c>
      <c r="G8" s="34">
        <v>110</v>
      </c>
      <c r="H8" s="34">
        <v>165</v>
      </c>
      <c r="I8" s="34">
        <v>562</v>
      </c>
      <c r="J8" s="34">
        <v>284</v>
      </c>
      <c r="K8" s="34">
        <v>200</v>
      </c>
      <c r="L8" s="34">
        <v>251</v>
      </c>
      <c r="M8" s="34">
        <v>29</v>
      </c>
      <c r="N8" s="34">
        <v>638</v>
      </c>
      <c r="O8" s="34">
        <v>583</v>
      </c>
      <c r="P8" s="34"/>
      <c r="Q8" s="214">
        <f>Tabel82[[#This Row],[Bibliotheek]]+Tabel82[[#This Row],[Jeugdcentrum TSAS]]+Tabel82[[#This Row],[CC Het Spoor]]+Tabel82[[#This Row],[Sporthal De Dageraad]]+Tabel82[[#This Row],[Sporthal Vlasschaard Bavikhove]]+Tabel82[[#This Row],[Forestiersstadion]]</f>
        <v>2167</v>
      </c>
      <c r="R8" s="214">
        <f>Tabel82[[#This Row],[SAMWD]]+Tabel82[[#This Row],[School Bavikhove]]+Tabel82[[#This Row],[School Centrum]]+Tabel82[[#This Row],[School Eiland / AHA!]]+Tabel82[[#This Row],[School Hulste]]+Tabel82[[#This Row],[School Stasegem]]</f>
        <v>1572</v>
      </c>
    </row>
    <row r="9" spans="1:18" ht="15" x14ac:dyDescent="0.25">
      <c r="A9" s="34">
        <v>2008</v>
      </c>
      <c r="B9" s="34">
        <v>387</v>
      </c>
      <c r="C9" s="34">
        <v>144</v>
      </c>
      <c r="D9" s="34">
        <v>120</v>
      </c>
      <c r="E9" s="34">
        <v>205</v>
      </c>
      <c r="F9" s="34">
        <v>790</v>
      </c>
      <c r="G9" s="34">
        <v>124</v>
      </c>
      <c r="H9" s="34">
        <v>182</v>
      </c>
      <c r="I9" s="34">
        <v>773</v>
      </c>
      <c r="J9" s="34">
        <v>165</v>
      </c>
      <c r="K9" s="34">
        <v>230</v>
      </c>
      <c r="L9" s="34">
        <v>518</v>
      </c>
      <c r="M9" s="34">
        <v>33</v>
      </c>
      <c r="N9" s="34">
        <v>588</v>
      </c>
      <c r="O9" s="34">
        <v>773</v>
      </c>
      <c r="P9" s="34"/>
      <c r="Q9" s="214">
        <f>Tabel82[[#This Row],[Bibliotheek]]+Tabel82[[#This Row],[Jeugdcentrum TSAS]]+Tabel82[[#This Row],[CC Het Spoor]]+Tabel82[[#This Row],[Sporthal De Dageraad]]+Tabel82[[#This Row],[Sporthal Vlasschaard Bavikhove]]+Tabel82[[#This Row],[Forestiersstadion]]</f>
        <v>2500</v>
      </c>
      <c r="R9" s="214">
        <f>Tabel82[[#This Row],[SAMWD]]+Tabel82[[#This Row],[School Bavikhove]]+Tabel82[[#This Row],[School Centrum]]+Tabel82[[#This Row],[School Eiland / AHA!]]+Tabel82[[#This Row],[School Hulste]]+Tabel82[[#This Row],[School Stasegem]]</f>
        <v>1992</v>
      </c>
    </row>
    <row r="10" spans="1:18" ht="15" x14ac:dyDescent="0.25">
      <c r="A10" s="34">
        <v>2009</v>
      </c>
      <c r="B10" s="34">
        <v>548</v>
      </c>
      <c r="C10" s="34">
        <v>232</v>
      </c>
      <c r="D10" s="34">
        <v>102</v>
      </c>
      <c r="E10" s="34">
        <v>281</v>
      </c>
      <c r="F10" s="34">
        <v>499</v>
      </c>
      <c r="G10" s="34">
        <v>104</v>
      </c>
      <c r="H10" s="34">
        <v>214</v>
      </c>
      <c r="I10" s="34">
        <v>542</v>
      </c>
      <c r="J10" s="34">
        <v>545</v>
      </c>
      <c r="K10" s="34">
        <v>550</v>
      </c>
      <c r="L10" s="34">
        <v>456</v>
      </c>
      <c r="M10" s="34">
        <v>33</v>
      </c>
      <c r="N10" s="34">
        <v>747</v>
      </c>
      <c r="O10" s="34">
        <v>676</v>
      </c>
      <c r="P10" s="34"/>
      <c r="Q10" s="214">
        <f>Tabel82[[#This Row],[Bibliotheek]]+Tabel82[[#This Row],[Jeugdcentrum TSAS]]+Tabel82[[#This Row],[CC Het Spoor]]+Tabel82[[#This Row],[Sporthal De Dageraad]]+Tabel82[[#This Row],[Sporthal Vlasschaard Bavikhove]]+Tabel82[[#This Row],[Forestiersstadion]]</f>
        <v>2435</v>
      </c>
      <c r="R10" s="214">
        <f>Tabel82[[#This Row],[SAMWD]]+Tabel82[[#This Row],[School Bavikhove]]+Tabel82[[#This Row],[School Centrum]]+Tabel82[[#This Row],[School Eiland / AHA!]]+Tabel82[[#This Row],[School Hulste]]+Tabel82[[#This Row],[School Stasegem]]</f>
        <v>2411</v>
      </c>
    </row>
    <row r="11" spans="1:18" ht="15" x14ac:dyDescent="0.25">
      <c r="A11" s="34">
        <v>2010</v>
      </c>
      <c r="B11" s="34">
        <v>451</v>
      </c>
      <c r="C11" s="34">
        <v>166</v>
      </c>
      <c r="D11" s="34">
        <v>117</v>
      </c>
      <c r="E11" s="34">
        <v>268</v>
      </c>
      <c r="F11" s="34">
        <v>512</v>
      </c>
      <c r="G11" s="34">
        <v>110</v>
      </c>
      <c r="H11" s="34">
        <v>165</v>
      </c>
      <c r="I11" s="34">
        <v>562</v>
      </c>
      <c r="J11" s="34">
        <v>284</v>
      </c>
      <c r="K11" s="34">
        <v>200</v>
      </c>
      <c r="L11" s="34">
        <v>251</v>
      </c>
      <c r="M11" s="34">
        <v>29</v>
      </c>
      <c r="N11" s="34">
        <v>638</v>
      </c>
      <c r="O11" s="34">
        <v>583</v>
      </c>
      <c r="P11" s="34"/>
      <c r="Q11" s="214">
        <f>Tabel82[[#This Row],[Bibliotheek]]+Tabel82[[#This Row],[Jeugdcentrum TSAS]]+Tabel82[[#This Row],[CC Het Spoor]]+Tabel82[[#This Row],[Sporthal De Dageraad]]+Tabel82[[#This Row],[Sporthal Vlasschaard Bavikhove]]+Tabel82[[#This Row],[Forestiersstadion]]</f>
        <v>2167</v>
      </c>
      <c r="R11" s="214">
        <f>Tabel82[[#This Row],[SAMWD]]+Tabel82[[#This Row],[School Bavikhove]]+Tabel82[[#This Row],[School Centrum]]+Tabel82[[#This Row],[School Eiland / AHA!]]+Tabel82[[#This Row],[School Hulste]]+Tabel82[[#This Row],[School Stasegem]]</f>
        <v>1572</v>
      </c>
    </row>
    <row r="12" spans="1:18" ht="15" x14ac:dyDescent="0.25">
      <c r="A12" s="34">
        <v>2011</v>
      </c>
      <c r="B12" s="34">
        <v>387</v>
      </c>
      <c r="C12" s="34">
        <v>144</v>
      </c>
      <c r="D12" s="34">
        <v>120</v>
      </c>
      <c r="E12" s="34">
        <v>205</v>
      </c>
      <c r="F12" s="34">
        <v>790</v>
      </c>
      <c r="G12" s="34">
        <v>124</v>
      </c>
      <c r="H12" s="34">
        <v>182</v>
      </c>
      <c r="I12" s="34">
        <v>773</v>
      </c>
      <c r="J12" s="34">
        <v>165</v>
      </c>
      <c r="K12" s="34">
        <v>230</v>
      </c>
      <c r="L12" s="34">
        <v>518</v>
      </c>
      <c r="M12" s="34">
        <v>33</v>
      </c>
      <c r="N12" s="34">
        <v>588</v>
      </c>
      <c r="O12" s="34">
        <v>773</v>
      </c>
      <c r="P12" s="34"/>
      <c r="Q12" s="214">
        <f>Tabel82[[#This Row],[Bibliotheek]]+Tabel82[[#This Row],[Jeugdcentrum TSAS]]+Tabel82[[#This Row],[CC Het Spoor]]+Tabel82[[#This Row],[Sporthal De Dageraad]]+Tabel82[[#This Row],[Sporthal Vlasschaard Bavikhove]]+Tabel82[[#This Row],[Forestiersstadion]]</f>
        <v>2500</v>
      </c>
      <c r="R12" s="214">
        <f>Tabel82[[#This Row],[SAMWD]]+Tabel82[[#This Row],[School Bavikhove]]+Tabel82[[#This Row],[School Centrum]]+Tabel82[[#This Row],[School Eiland / AHA!]]+Tabel82[[#This Row],[School Hulste]]+Tabel82[[#This Row],[School Stasegem]]</f>
        <v>1992</v>
      </c>
    </row>
    <row r="13" spans="1:18" ht="15" x14ac:dyDescent="0.25">
      <c r="A13" s="34">
        <v>2012</v>
      </c>
      <c r="B13" s="34">
        <v>548</v>
      </c>
      <c r="C13" s="34">
        <v>232</v>
      </c>
      <c r="D13" s="34">
        <v>102</v>
      </c>
      <c r="E13" s="34">
        <v>281</v>
      </c>
      <c r="F13" s="34">
        <v>499</v>
      </c>
      <c r="G13" s="34">
        <v>104</v>
      </c>
      <c r="H13" s="34">
        <v>214</v>
      </c>
      <c r="I13" s="34">
        <v>542</v>
      </c>
      <c r="J13" s="34">
        <v>545</v>
      </c>
      <c r="K13" s="34">
        <v>550</v>
      </c>
      <c r="L13" s="34">
        <v>456</v>
      </c>
      <c r="M13" s="34">
        <v>33</v>
      </c>
      <c r="N13" s="34">
        <v>747</v>
      </c>
      <c r="O13" s="34">
        <v>676</v>
      </c>
      <c r="P13" s="34"/>
      <c r="Q13" s="214">
        <f>Tabel82[[#This Row],[Bibliotheek]]+Tabel82[[#This Row],[Jeugdcentrum TSAS]]+Tabel82[[#This Row],[CC Het Spoor]]+Tabel82[[#This Row],[Sporthal De Dageraad]]+Tabel82[[#This Row],[Sporthal Vlasschaard Bavikhove]]+Tabel82[[#This Row],[Forestiersstadion]]</f>
        <v>2435</v>
      </c>
      <c r="R13" s="214">
        <f>Tabel82[[#This Row],[SAMWD]]+Tabel82[[#This Row],[School Bavikhove]]+Tabel82[[#This Row],[School Centrum]]+Tabel82[[#This Row],[School Eiland / AHA!]]+Tabel82[[#This Row],[School Hulste]]+Tabel82[[#This Row],[School Stasegem]]</f>
        <v>2411</v>
      </c>
    </row>
    <row r="14" spans="1:18" ht="15" x14ac:dyDescent="0.25">
      <c r="A14" s="34">
        <v>2013</v>
      </c>
      <c r="B14" s="34">
        <v>451</v>
      </c>
      <c r="C14" s="34">
        <v>166</v>
      </c>
      <c r="D14" s="34">
        <v>117</v>
      </c>
      <c r="E14" s="34">
        <v>268</v>
      </c>
      <c r="F14" s="34">
        <v>512</v>
      </c>
      <c r="G14" s="34">
        <v>110</v>
      </c>
      <c r="H14" s="34">
        <v>165</v>
      </c>
      <c r="I14" s="34">
        <v>562</v>
      </c>
      <c r="J14" s="34">
        <v>284</v>
      </c>
      <c r="K14" s="34">
        <v>200</v>
      </c>
      <c r="L14" s="34">
        <v>251</v>
      </c>
      <c r="M14" s="34">
        <v>29</v>
      </c>
      <c r="N14" s="34">
        <v>638</v>
      </c>
      <c r="O14" s="34">
        <v>583</v>
      </c>
      <c r="P14" s="34"/>
      <c r="Q14" s="214">
        <f>Tabel82[[#This Row],[Bibliotheek]]+Tabel82[[#This Row],[Jeugdcentrum TSAS]]+Tabel82[[#This Row],[CC Het Spoor]]+Tabel82[[#This Row],[Sporthal De Dageraad]]+Tabel82[[#This Row],[Sporthal Vlasschaard Bavikhove]]+Tabel82[[#This Row],[Forestiersstadion]]</f>
        <v>2167</v>
      </c>
      <c r="R14" s="214">
        <f>Tabel82[[#This Row],[SAMWD]]+Tabel82[[#This Row],[School Bavikhove]]+Tabel82[[#This Row],[School Centrum]]+Tabel82[[#This Row],[School Eiland / AHA!]]+Tabel82[[#This Row],[School Hulste]]+Tabel82[[#This Row],[School Stasegem]]</f>
        <v>1572</v>
      </c>
    </row>
    <row r="15" spans="1:18" ht="15" x14ac:dyDescent="0.25">
      <c r="A15" s="34">
        <v>2014</v>
      </c>
      <c r="B15" s="34">
        <v>387</v>
      </c>
      <c r="C15" s="34">
        <v>144</v>
      </c>
      <c r="D15" s="34">
        <v>120</v>
      </c>
      <c r="E15" s="34">
        <v>246</v>
      </c>
      <c r="F15" s="34">
        <v>790</v>
      </c>
      <c r="G15" s="34">
        <v>136</v>
      </c>
      <c r="H15" s="34">
        <v>182</v>
      </c>
      <c r="I15" s="34">
        <v>773</v>
      </c>
      <c r="J15" s="34">
        <v>165</v>
      </c>
      <c r="K15" s="34">
        <v>230</v>
      </c>
      <c r="L15" s="34">
        <v>518</v>
      </c>
      <c r="M15" s="34">
        <v>33</v>
      </c>
      <c r="N15" s="34">
        <v>588</v>
      </c>
      <c r="O15" s="34">
        <v>773</v>
      </c>
      <c r="P15" s="34"/>
      <c r="Q15" s="214">
        <f>Tabel82[[#This Row],[Bibliotheek]]+Tabel82[[#This Row],[Jeugdcentrum TSAS]]+Tabel82[[#This Row],[CC Het Spoor]]+Tabel82[[#This Row],[Sporthal De Dageraad]]+Tabel82[[#This Row],[Sporthal Vlasschaard Bavikhove]]+Tabel82[[#This Row],[Forestiersstadion]]</f>
        <v>2541</v>
      </c>
      <c r="R15" s="214">
        <f>Tabel82[[#This Row],[SAMWD]]+Tabel82[[#This Row],[School Bavikhove]]+Tabel82[[#This Row],[School Centrum]]+Tabel82[[#This Row],[School Eiland / AHA!]]+Tabel82[[#This Row],[School Hulste]]+Tabel82[[#This Row],[School Stasegem]]</f>
        <v>2004</v>
      </c>
    </row>
    <row r="16" spans="1:18" ht="15" x14ac:dyDescent="0.25">
      <c r="A16" s="34">
        <v>2015</v>
      </c>
      <c r="B16" s="34">
        <v>439</v>
      </c>
      <c r="C16" s="34">
        <v>98</v>
      </c>
      <c r="D16" s="34">
        <v>118</v>
      </c>
      <c r="E16" s="34">
        <v>257</v>
      </c>
      <c r="F16" s="34">
        <v>946</v>
      </c>
      <c r="G16" s="34">
        <v>133</v>
      </c>
      <c r="H16" s="34">
        <v>177</v>
      </c>
      <c r="I16" s="34">
        <v>743</v>
      </c>
      <c r="J16" s="34">
        <v>242</v>
      </c>
      <c r="K16" s="34">
        <v>267</v>
      </c>
      <c r="L16" s="34">
        <v>1009</v>
      </c>
      <c r="M16" s="34">
        <v>26</v>
      </c>
      <c r="N16" s="34">
        <v>561</v>
      </c>
      <c r="O16" s="34">
        <v>411</v>
      </c>
      <c r="P16" s="34">
        <v>2268</v>
      </c>
      <c r="Q16" s="214">
        <f>Tabel82[[#This Row],[Bibliotheek]]+Tabel82[[#This Row],[Jeugdcentrum TSAS]]+Tabel82[[#This Row],[CC Het Spoor]]+Tabel82[[#This Row],[Sporthal De Dageraad]]+Tabel82[[#This Row],[Sporthal Vlasschaard Bavikhove]]+Tabel82[[#This Row],[Forestiersstadion]]</f>
        <v>4541</v>
      </c>
      <c r="R16" s="214">
        <f>Tabel82[[#This Row],[SAMWD]]+Tabel82[[#This Row],[School Bavikhove]]+Tabel82[[#This Row],[School Centrum]]+Tabel82[[#This Row],[School Eiland / AHA!]]+Tabel82[[#This Row],[School Hulste]]+Tabel82[[#This Row],[School Stasegem]]</f>
        <v>2571</v>
      </c>
    </row>
    <row r="17" spans="1:18" ht="15" x14ac:dyDescent="0.25">
      <c r="A17" s="34">
        <v>2016</v>
      </c>
      <c r="B17" s="34">
        <v>403</v>
      </c>
      <c r="C17" s="34">
        <v>94</v>
      </c>
      <c r="D17" s="34">
        <v>114</v>
      </c>
      <c r="E17" s="34">
        <v>328</v>
      </c>
      <c r="F17" s="34">
        <v>623</v>
      </c>
      <c r="G17" s="34">
        <v>130</v>
      </c>
      <c r="H17" s="34">
        <v>293</v>
      </c>
      <c r="I17" s="34">
        <v>739</v>
      </c>
      <c r="J17" s="34">
        <v>314</v>
      </c>
      <c r="K17" s="34">
        <v>265</v>
      </c>
      <c r="L17" s="34">
        <v>1039</v>
      </c>
      <c r="M17" s="34">
        <v>24</v>
      </c>
      <c r="N17" s="34">
        <v>612</v>
      </c>
      <c r="O17" s="34">
        <v>346</v>
      </c>
      <c r="P17" s="34">
        <v>1953</v>
      </c>
      <c r="Q17" s="214">
        <f>Tabel82[[#This Row],[Bibliotheek]]+Tabel82[[#This Row],[Jeugdcentrum TSAS]]+Tabel82[[#This Row],[CC Het Spoor]]+Tabel82[[#This Row],[Sporthal De Dageraad]]+Tabel82[[#This Row],[Sporthal Vlasschaard Bavikhove]]+Tabel82[[#This Row],[Forestiersstadion]]</f>
        <v>3956</v>
      </c>
      <c r="R17" s="214">
        <f>Tabel82[[#This Row],[SAMWD]]+Tabel82[[#This Row],[School Bavikhove]]+Tabel82[[#This Row],[School Centrum]]+Tabel82[[#This Row],[School Eiland / AHA!]]+Tabel82[[#This Row],[School Hulste]]+Tabel82[[#This Row],[School Stasegem]]</f>
        <v>2780</v>
      </c>
    </row>
    <row r="23" spans="1:18" ht="21" x14ac:dyDescent="0.35">
      <c r="A23" s="16" t="s">
        <v>1335</v>
      </c>
    </row>
    <row r="24" spans="1:18" ht="15" x14ac:dyDescent="0.25">
      <c r="A24" s="196" t="s">
        <v>1074</v>
      </c>
    </row>
    <row r="25" spans="1:18" ht="15" x14ac:dyDescent="0.25">
      <c r="A25" s="196" t="s">
        <v>1075</v>
      </c>
    </row>
    <row r="27" spans="1:18" ht="15" x14ac:dyDescent="0.25">
      <c r="A27" t="s">
        <v>802</v>
      </c>
      <c r="B27" t="s">
        <v>803</v>
      </c>
      <c r="C27" t="s">
        <v>804</v>
      </c>
      <c r="D27" t="s">
        <v>805</v>
      </c>
      <c r="E27" t="s">
        <v>806</v>
      </c>
      <c r="F27" t="s">
        <v>807</v>
      </c>
      <c r="G27" t="s">
        <v>808</v>
      </c>
      <c r="H27" t="s">
        <v>809</v>
      </c>
      <c r="I27" t="s">
        <v>810</v>
      </c>
      <c r="J27" t="s">
        <v>811</v>
      </c>
      <c r="K27" t="s">
        <v>812</v>
      </c>
      <c r="L27" t="s">
        <v>813</v>
      </c>
      <c r="M27" t="s">
        <v>814</v>
      </c>
      <c r="N27" t="s">
        <v>815</v>
      </c>
    </row>
    <row r="28" spans="1:18" ht="15" x14ac:dyDescent="0.25">
      <c r="A28" t="s">
        <v>868</v>
      </c>
      <c r="B28" t="s">
        <v>878</v>
      </c>
      <c r="C28" t="s">
        <v>879</v>
      </c>
      <c r="D28">
        <v>137940</v>
      </c>
      <c r="E28" s="192">
        <v>42377</v>
      </c>
      <c r="F28">
        <v>142873</v>
      </c>
      <c r="G28" s="192">
        <v>42740</v>
      </c>
      <c r="H28">
        <v>363</v>
      </c>
      <c r="I28">
        <v>1900.17</v>
      </c>
      <c r="J28">
        <v>38.520000000000003</v>
      </c>
      <c r="K28">
        <v>4960</v>
      </c>
      <c r="L28">
        <v>1911</v>
      </c>
      <c r="M28" t="s">
        <v>819</v>
      </c>
      <c r="N28" s="193">
        <v>35735</v>
      </c>
    </row>
    <row r="29" spans="1:18" ht="15" x14ac:dyDescent="0.25">
      <c r="A29" t="s">
        <v>866</v>
      </c>
      <c r="B29" t="s">
        <v>858</v>
      </c>
      <c r="C29" t="s">
        <v>867</v>
      </c>
      <c r="D29">
        <v>114590</v>
      </c>
      <c r="E29" s="192">
        <v>42376</v>
      </c>
      <c r="F29">
        <v>118805</v>
      </c>
      <c r="G29" s="192">
        <v>42682</v>
      </c>
      <c r="H29">
        <v>306</v>
      </c>
      <c r="I29">
        <v>534.64</v>
      </c>
      <c r="J29">
        <v>12.68</v>
      </c>
      <c r="K29">
        <v>5028</v>
      </c>
      <c r="L29">
        <v>638</v>
      </c>
      <c r="M29" t="s">
        <v>819</v>
      </c>
      <c r="N29" s="193">
        <v>36800</v>
      </c>
    </row>
    <row r="30" spans="1:18" ht="15" x14ac:dyDescent="0.25">
      <c r="A30" t="s">
        <v>832</v>
      </c>
      <c r="B30" t="s">
        <v>833</v>
      </c>
      <c r="C30" t="s">
        <v>834</v>
      </c>
      <c r="D30">
        <v>76967</v>
      </c>
      <c r="E30" s="192">
        <v>42382</v>
      </c>
      <c r="F30">
        <v>82275</v>
      </c>
      <c r="G30" s="192">
        <v>42718</v>
      </c>
      <c r="H30">
        <v>336</v>
      </c>
      <c r="I30">
        <v>330.78</v>
      </c>
      <c r="J30">
        <v>6.23</v>
      </c>
      <c r="K30">
        <v>5766</v>
      </c>
      <c r="L30">
        <v>359</v>
      </c>
      <c r="M30" t="s">
        <v>819</v>
      </c>
      <c r="N30" s="193">
        <v>37926</v>
      </c>
    </row>
    <row r="31" spans="1:18" ht="15" x14ac:dyDescent="0.25">
      <c r="A31" t="s">
        <v>864</v>
      </c>
      <c r="B31" t="s">
        <v>855</v>
      </c>
      <c r="C31" t="s">
        <v>865</v>
      </c>
      <c r="D31">
        <v>65455</v>
      </c>
      <c r="E31" s="192">
        <v>42380</v>
      </c>
      <c r="F31">
        <v>70111</v>
      </c>
      <c r="G31" s="192">
        <v>42738</v>
      </c>
      <c r="H31">
        <v>358</v>
      </c>
      <c r="I31">
        <v>617.96</v>
      </c>
      <c r="J31">
        <v>13.27</v>
      </c>
      <c r="K31">
        <v>4747</v>
      </c>
      <c r="L31">
        <v>630</v>
      </c>
      <c r="M31" t="s">
        <v>819</v>
      </c>
      <c r="N31" s="193">
        <v>38718</v>
      </c>
    </row>
    <row r="32" spans="1:18" ht="15" x14ac:dyDescent="0.25">
      <c r="A32" t="s">
        <v>872</v>
      </c>
      <c r="B32" t="s">
        <v>855</v>
      </c>
      <c r="C32" t="s">
        <v>873</v>
      </c>
      <c r="D32">
        <v>55005</v>
      </c>
      <c r="E32" s="192">
        <v>42339</v>
      </c>
      <c r="F32">
        <v>61155</v>
      </c>
      <c r="G32" s="192">
        <v>42671</v>
      </c>
      <c r="H32">
        <v>332</v>
      </c>
      <c r="I32">
        <v>749.33</v>
      </c>
      <c r="J32">
        <v>12.18</v>
      </c>
      <c r="K32">
        <v>6761</v>
      </c>
      <c r="L32">
        <v>824</v>
      </c>
      <c r="M32" t="s">
        <v>819</v>
      </c>
      <c r="N32" s="193">
        <v>38718</v>
      </c>
    </row>
    <row r="33" spans="1:14" ht="15" x14ac:dyDescent="0.25">
      <c r="A33" t="s">
        <v>851</v>
      </c>
      <c r="B33" t="s">
        <v>852</v>
      </c>
      <c r="C33" t="s">
        <v>853</v>
      </c>
      <c r="D33">
        <v>88011</v>
      </c>
      <c r="E33" s="192">
        <v>42383</v>
      </c>
      <c r="F33">
        <v>95200</v>
      </c>
      <c r="G33" s="192">
        <v>42688</v>
      </c>
      <c r="H33">
        <v>305</v>
      </c>
      <c r="I33">
        <v>608.33000000000004</v>
      </c>
      <c r="J33">
        <v>8.4600000000000009</v>
      </c>
      <c r="K33">
        <v>8603</v>
      </c>
      <c r="L33">
        <v>728</v>
      </c>
      <c r="M33" t="s">
        <v>819</v>
      </c>
      <c r="N33" s="193">
        <v>38991</v>
      </c>
    </row>
    <row r="34" spans="1:14" ht="15" x14ac:dyDescent="0.25">
      <c r="A34" t="s">
        <v>860</v>
      </c>
      <c r="B34" t="s">
        <v>855</v>
      </c>
      <c r="C34" t="s">
        <v>861</v>
      </c>
      <c r="D34">
        <v>44388</v>
      </c>
      <c r="E34" s="192">
        <v>42354</v>
      </c>
      <c r="F34">
        <v>49410</v>
      </c>
      <c r="G34" s="192">
        <v>42733</v>
      </c>
      <c r="H34">
        <v>379</v>
      </c>
      <c r="I34">
        <v>617.37</v>
      </c>
      <c r="J34">
        <v>12.29</v>
      </c>
      <c r="K34">
        <v>4836</v>
      </c>
      <c r="L34">
        <v>595</v>
      </c>
      <c r="M34" t="s">
        <v>819</v>
      </c>
      <c r="N34" s="193">
        <v>38991</v>
      </c>
    </row>
    <row r="35" spans="1:14" ht="15" x14ac:dyDescent="0.25">
      <c r="A35" t="s">
        <v>854</v>
      </c>
      <c r="B35" t="s">
        <v>855</v>
      </c>
      <c r="C35" t="s">
        <v>856</v>
      </c>
      <c r="D35">
        <v>91388</v>
      </c>
      <c r="E35" s="192">
        <v>42383</v>
      </c>
      <c r="F35">
        <v>100665</v>
      </c>
      <c r="G35" s="192">
        <v>42745</v>
      </c>
      <c r="H35">
        <v>362</v>
      </c>
      <c r="I35">
        <v>1000.19</v>
      </c>
      <c r="J35">
        <v>10.78</v>
      </c>
      <c r="K35">
        <v>9354</v>
      </c>
      <c r="L35">
        <v>1008</v>
      </c>
      <c r="M35" t="s">
        <v>819</v>
      </c>
      <c r="N35" s="193">
        <v>39356</v>
      </c>
    </row>
    <row r="36" spans="1:14" ht="15" x14ac:dyDescent="0.25">
      <c r="A36" t="s">
        <v>835</v>
      </c>
      <c r="B36" t="s">
        <v>821</v>
      </c>
      <c r="C36" t="s">
        <v>836</v>
      </c>
      <c r="D36">
        <v>69498</v>
      </c>
      <c r="E36" s="192">
        <v>42353</v>
      </c>
      <c r="F36">
        <v>76341</v>
      </c>
      <c r="G36" s="192">
        <v>42738</v>
      </c>
      <c r="H36">
        <v>385</v>
      </c>
      <c r="I36">
        <v>511.41</v>
      </c>
      <c r="J36">
        <v>7.47</v>
      </c>
      <c r="K36">
        <v>6488</v>
      </c>
      <c r="L36">
        <v>485</v>
      </c>
      <c r="M36" t="s">
        <v>819</v>
      </c>
      <c r="N36" s="193">
        <v>39539</v>
      </c>
    </row>
    <row r="37" spans="1:14" ht="15" x14ac:dyDescent="0.25">
      <c r="A37" t="s">
        <v>857</v>
      </c>
      <c r="B37" t="s">
        <v>858</v>
      </c>
      <c r="C37" t="s">
        <v>859</v>
      </c>
      <c r="D37">
        <v>35250</v>
      </c>
      <c r="E37" s="192">
        <v>42338</v>
      </c>
      <c r="F37">
        <v>41463</v>
      </c>
      <c r="G37" s="192">
        <v>42724</v>
      </c>
      <c r="H37">
        <v>386</v>
      </c>
      <c r="I37">
        <v>613.57000000000005</v>
      </c>
      <c r="J37">
        <v>9.8800000000000008</v>
      </c>
      <c r="K37">
        <v>5875</v>
      </c>
      <c r="L37">
        <v>580</v>
      </c>
      <c r="M37" t="s">
        <v>819</v>
      </c>
      <c r="N37" s="193">
        <v>39569</v>
      </c>
    </row>
    <row r="38" spans="1:14" ht="15" x14ac:dyDescent="0.25">
      <c r="A38" t="s">
        <v>862</v>
      </c>
      <c r="B38" t="s">
        <v>880</v>
      </c>
      <c r="C38" t="s">
        <v>881</v>
      </c>
      <c r="D38">
        <v>61321</v>
      </c>
      <c r="E38" s="192">
        <v>42376</v>
      </c>
      <c r="F38">
        <v>75400</v>
      </c>
      <c r="G38" s="192">
        <v>42744</v>
      </c>
      <c r="H38">
        <v>368</v>
      </c>
      <c r="I38">
        <v>6286.49</v>
      </c>
      <c r="J38">
        <v>44.65</v>
      </c>
      <c r="K38">
        <v>13964</v>
      </c>
      <c r="L38">
        <v>6235</v>
      </c>
      <c r="M38" t="s">
        <v>819</v>
      </c>
      <c r="N38" s="193">
        <v>40299</v>
      </c>
    </row>
    <row r="39" spans="1:14" ht="15" x14ac:dyDescent="0.25">
      <c r="A39" t="s">
        <v>829</v>
      </c>
      <c r="B39" t="s">
        <v>830</v>
      </c>
      <c r="C39" t="s">
        <v>831</v>
      </c>
      <c r="D39">
        <v>49211</v>
      </c>
      <c r="E39" s="192">
        <v>42347</v>
      </c>
      <c r="F39">
        <v>55562</v>
      </c>
      <c r="G39" s="192">
        <v>42716</v>
      </c>
      <c r="H39">
        <v>369</v>
      </c>
      <c r="I39">
        <v>511.83</v>
      </c>
      <c r="J39">
        <v>8.06</v>
      </c>
      <c r="K39">
        <v>6282</v>
      </c>
      <c r="L39">
        <v>506</v>
      </c>
      <c r="M39" t="s">
        <v>823</v>
      </c>
      <c r="N39" s="193">
        <v>40360</v>
      </c>
    </row>
    <row r="40" spans="1:14" ht="15" x14ac:dyDescent="0.25">
      <c r="A40" t="s">
        <v>602</v>
      </c>
      <c r="B40" t="s">
        <v>848</v>
      </c>
      <c r="C40" t="s">
        <v>850</v>
      </c>
      <c r="D40">
        <v>41763</v>
      </c>
      <c r="E40" s="192">
        <v>42347</v>
      </c>
      <c r="F40">
        <v>50509</v>
      </c>
      <c r="G40" s="192">
        <v>42718</v>
      </c>
      <c r="H40">
        <v>371</v>
      </c>
      <c r="I40">
        <v>736.72</v>
      </c>
      <c r="J40">
        <v>8.42</v>
      </c>
      <c r="K40">
        <v>8605</v>
      </c>
      <c r="L40">
        <v>725</v>
      </c>
      <c r="M40" t="s">
        <v>819</v>
      </c>
      <c r="N40" s="193">
        <v>40360</v>
      </c>
    </row>
    <row r="41" spans="1:14" ht="15" x14ac:dyDescent="0.25">
      <c r="A41" t="s">
        <v>824</v>
      </c>
      <c r="B41" t="s">
        <v>825</v>
      </c>
      <c r="C41" t="s">
        <v>826</v>
      </c>
      <c r="D41">
        <v>37809</v>
      </c>
      <c r="E41" s="192">
        <v>42362</v>
      </c>
      <c r="F41">
        <v>44970</v>
      </c>
      <c r="G41" s="192">
        <v>42741</v>
      </c>
      <c r="H41">
        <v>379</v>
      </c>
      <c r="I41">
        <v>626.64</v>
      </c>
      <c r="J41">
        <v>8.75</v>
      </c>
      <c r="K41">
        <v>6896</v>
      </c>
      <c r="L41">
        <v>603</v>
      </c>
      <c r="M41" t="s">
        <v>819</v>
      </c>
      <c r="N41" s="193">
        <v>40391</v>
      </c>
    </row>
    <row r="42" spans="1:14" ht="15" x14ac:dyDescent="0.25">
      <c r="A42" t="s">
        <v>842</v>
      </c>
      <c r="B42" t="s">
        <v>843</v>
      </c>
      <c r="C42" t="s">
        <v>844</v>
      </c>
      <c r="D42">
        <v>13602</v>
      </c>
      <c r="E42" s="192">
        <v>42354</v>
      </c>
      <c r="F42">
        <v>17411</v>
      </c>
      <c r="G42" s="192">
        <v>42726</v>
      </c>
      <c r="H42">
        <v>372</v>
      </c>
      <c r="I42">
        <v>381.95</v>
      </c>
      <c r="J42">
        <v>10.029999999999999</v>
      </c>
      <c r="K42">
        <v>3737</v>
      </c>
      <c r="L42">
        <v>375</v>
      </c>
      <c r="M42" t="s">
        <v>823</v>
      </c>
      <c r="N42" s="193">
        <v>40391</v>
      </c>
    </row>
    <row r="43" spans="1:14" ht="15" x14ac:dyDescent="0.25">
      <c r="A43" t="s">
        <v>845</v>
      </c>
      <c r="B43" t="s">
        <v>843</v>
      </c>
      <c r="C43" t="s">
        <v>846</v>
      </c>
      <c r="D43">
        <v>26373</v>
      </c>
      <c r="E43" s="192">
        <v>42338</v>
      </c>
      <c r="F43">
        <v>30942</v>
      </c>
      <c r="G43" s="192">
        <v>42710</v>
      </c>
      <c r="H43">
        <v>372</v>
      </c>
      <c r="I43">
        <v>498.02</v>
      </c>
      <c r="J43">
        <v>10.9</v>
      </c>
      <c r="K43">
        <v>4483</v>
      </c>
      <c r="L43">
        <v>489</v>
      </c>
      <c r="M43" t="s">
        <v>823</v>
      </c>
      <c r="N43" s="193">
        <v>40391</v>
      </c>
    </row>
    <row r="44" spans="1:14" ht="15" x14ac:dyDescent="0.25">
      <c r="A44" t="s">
        <v>862</v>
      </c>
      <c r="B44" t="s">
        <v>855</v>
      </c>
      <c r="C44" t="s">
        <v>863</v>
      </c>
      <c r="D44">
        <v>39480</v>
      </c>
      <c r="E44" s="192">
        <v>42381</v>
      </c>
      <c r="F44">
        <v>45963</v>
      </c>
      <c r="G44" s="192">
        <v>42718</v>
      </c>
      <c r="H44">
        <v>337</v>
      </c>
      <c r="I44">
        <v>890.39</v>
      </c>
      <c r="J44">
        <v>13.73</v>
      </c>
      <c r="K44">
        <v>7022</v>
      </c>
      <c r="L44">
        <v>964</v>
      </c>
      <c r="M44" t="s">
        <v>819</v>
      </c>
      <c r="N44" s="193">
        <v>40391</v>
      </c>
    </row>
    <row r="45" spans="1:14" ht="15" x14ac:dyDescent="0.25">
      <c r="A45" t="s">
        <v>866</v>
      </c>
      <c r="B45" t="s">
        <v>855</v>
      </c>
      <c r="C45" t="s">
        <v>874</v>
      </c>
      <c r="D45">
        <v>26075</v>
      </c>
      <c r="E45" s="192">
        <v>42375</v>
      </c>
      <c r="F45">
        <v>31109</v>
      </c>
      <c r="G45" s="192">
        <v>42704</v>
      </c>
      <c r="H45">
        <v>329</v>
      </c>
      <c r="I45">
        <v>702.12</v>
      </c>
      <c r="J45">
        <v>13.95</v>
      </c>
      <c r="K45">
        <v>5585</v>
      </c>
      <c r="L45">
        <v>779</v>
      </c>
      <c r="M45" t="s">
        <v>819</v>
      </c>
      <c r="N45" s="193">
        <v>40422</v>
      </c>
    </row>
    <row r="46" spans="1:14" ht="15" x14ac:dyDescent="0.25">
      <c r="A46" t="s">
        <v>847</v>
      </c>
      <c r="B46" t="s">
        <v>848</v>
      </c>
      <c r="C46" t="s">
        <v>849</v>
      </c>
      <c r="D46">
        <v>37503</v>
      </c>
      <c r="E46" s="192">
        <v>42366</v>
      </c>
      <c r="F46">
        <v>47565</v>
      </c>
      <c r="G46" s="192">
        <v>42738</v>
      </c>
      <c r="H46">
        <v>372</v>
      </c>
      <c r="I46">
        <v>1033.3599999999999</v>
      </c>
      <c r="J46">
        <v>10.27</v>
      </c>
      <c r="K46">
        <v>9873</v>
      </c>
      <c r="L46">
        <v>1014</v>
      </c>
      <c r="M46" t="s">
        <v>819</v>
      </c>
      <c r="N46" s="193">
        <v>40695</v>
      </c>
    </row>
    <row r="47" spans="1:14" ht="15" x14ac:dyDescent="0.25">
      <c r="A47" t="s">
        <v>827</v>
      </c>
      <c r="B47" t="s">
        <v>825</v>
      </c>
      <c r="C47" t="s">
        <v>828</v>
      </c>
      <c r="D47">
        <v>27150</v>
      </c>
      <c r="E47" s="192">
        <v>42359</v>
      </c>
      <c r="F47">
        <v>31692</v>
      </c>
      <c r="G47" s="192">
        <v>42723</v>
      </c>
      <c r="H47">
        <v>364</v>
      </c>
      <c r="I47">
        <v>354.25</v>
      </c>
      <c r="J47">
        <v>7.8</v>
      </c>
      <c r="K47">
        <v>4554</v>
      </c>
      <c r="L47">
        <v>355</v>
      </c>
      <c r="M47" t="s">
        <v>819</v>
      </c>
      <c r="N47" s="193">
        <v>40725</v>
      </c>
    </row>
    <row r="48" spans="1:14" ht="15" x14ac:dyDescent="0.25">
      <c r="A48" t="s">
        <v>864</v>
      </c>
      <c r="B48" t="s">
        <v>870</v>
      </c>
      <c r="C48" t="s">
        <v>871</v>
      </c>
      <c r="D48">
        <v>34826</v>
      </c>
      <c r="E48" s="192">
        <v>42383</v>
      </c>
      <c r="F48">
        <v>43323</v>
      </c>
      <c r="G48" s="192">
        <v>42725</v>
      </c>
      <c r="H48">
        <v>342</v>
      </c>
      <c r="I48">
        <v>1197.08</v>
      </c>
      <c r="J48">
        <v>14.09</v>
      </c>
      <c r="K48">
        <v>9068</v>
      </c>
      <c r="L48">
        <v>1278</v>
      </c>
      <c r="M48" t="s">
        <v>819</v>
      </c>
      <c r="N48" s="193">
        <v>40787</v>
      </c>
    </row>
    <row r="49" spans="1:14" ht="15" x14ac:dyDescent="0.25">
      <c r="A49" t="s">
        <v>816</v>
      </c>
      <c r="B49" t="s">
        <v>817</v>
      </c>
      <c r="C49" t="s">
        <v>818</v>
      </c>
      <c r="D49">
        <v>28478</v>
      </c>
      <c r="E49" s="192">
        <v>42347</v>
      </c>
      <c r="F49">
        <v>34863</v>
      </c>
      <c r="G49" s="192">
        <v>42712</v>
      </c>
      <c r="H49">
        <v>365</v>
      </c>
      <c r="I49">
        <v>334.46</v>
      </c>
      <c r="J49">
        <v>5.24</v>
      </c>
      <c r="K49">
        <v>6385</v>
      </c>
      <c r="L49">
        <v>334</v>
      </c>
      <c r="M49" t="s">
        <v>819</v>
      </c>
      <c r="N49" s="193">
        <v>41122</v>
      </c>
    </row>
    <row r="50" spans="1:14" ht="15" x14ac:dyDescent="0.25">
      <c r="A50" t="s">
        <v>840</v>
      </c>
      <c r="B50" t="s">
        <v>825</v>
      </c>
      <c r="C50" t="s">
        <v>841</v>
      </c>
      <c r="D50">
        <v>16892</v>
      </c>
      <c r="E50" s="192">
        <v>42374</v>
      </c>
      <c r="F50">
        <v>23433</v>
      </c>
      <c r="G50" s="192">
        <v>42731</v>
      </c>
      <c r="H50">
        <v>357</v>
      </c>
      <c r="I50">
        <v>664.99</v>
      </c>
      <c r="J50">
        <v>10.17</v>
      </c>
      <c r="K50">
        <v>6688</v>
      </c>
      <c r="L50">
        <v>680</v>
      </c>
      <c r="M50" t="s">
        <v>819</v>
      </c>
      <c r="N50" s="193">
        <v>41122</v>
      </c>
    </row>
    <row r="51" spans="1:14" ht="15" x14ac:dyDescent="0.25">
      <c r="A51" t="s">
        <v>837</v>
      </c>
      <c r="B51" t="s">
        <v>838</v>
      </c>
      <c r="C51" t="s">
        <v>839</v>
      </c>
      <c r="D51">
        <v>17043</v>
      </c>
      <c r="E51" s="192">
        <v>42345</v>
      </c>
      <c r="F51">
        <v>21832</v>
      </c>
      <c r="G51" s="192">
        <v>42716</v>
      </c>
      <c r="H51">
        <v>371</v>
      </c>
      <c r="I51">
        <v>429.76</v>
      </c>
      <c r="J51">
        <v>8.9700000000000006</v>
      </c>
      <c r="K51">
        <v>4712</v>
      </c>
      <c r="L51">
        <v>423</v>
      </c>
      <c r="M51" t="s">
        <v>823</v>
      </c>
      <c r="N51" s="193">
        <v>41275</v>
      </c>
    </row>
    <row r="52" spans="1:14" ht="15" x14ac:dyDescent="0.25">
      <c r="A52" t="s">
        <v>820</v>
      </c>
      <c r="B52" t="s">
        <v>821</v>
      </c>
      <c r="C52" t="s">
        <v>822</v>
      </c>
      <c r="D52">
        <v>9203</v>
      </c>
      <c r="E52" s="192">
        <v>42335</v>
      </c>
      <c r="F52">
        <v>14187</v>
      </c>
      <c r="G52" s="192">
        <v>42713</v>
      </c>
      <c r="H52">
        <v>378</v>
      </c>
      <c r="I52">
        <v>459.97</v>
      </c>
      <c r="J52">
        <v>9.23</v>
      </c>
      <c r="K52">
        <v>4813</v>
      </c>
      <c r="L52">
        <v>444</v>
      </c>
      <c r="M52" t="s">
        <v>823</v>
      </c>
      <c r="N52" s="193">
        <v>41791</v>
      </c>
    </row>
    <row r="53" spans="1:14" ht="15" x14ac:dyDescent="0.25">
      <c r="A53" t="s">
        <v>885</v>
      </c>
      <c r="B53" t="s">
        <v>880</v>
      </c>
      <c r="C53" t="s">
        <v>886</v>
      </c>
      <c r="D53">
        <v>18807</v>
      </c>
      <c r="E53" s="192">
        <v>42376</v>
      </c>
      <c r="F53">
        <v>31880</v>
      </c>
      <c r="G53" s="192">
        <v>42724</v>
      </c>
      <c r="H53">
        <v>348</v>
      </c>
      <c r="I53">
        <v>3579.78</v>
      </c>
      <c r="J53">
        <v>27.38</v>
      </c>
      <c r="K53">
        <v>13712</v>
      </c>
      <c r="L53">
        <v>3755</v>
      </c>
      <c r="M53" t="s">
        <v>819</v>
      </c>
      <c r="N53" s="193">
        <v>41791</v>
      </c>
    </row>
    <row r="54" spans="1:14" ht="15" x14ac:dyDescent="0.25">
      <c r="A54" t="s">
        <v>868</v>
      </c>
      <c r="B54" t="s">
        <v>858</v>
      </c>
      <c r="C54" t="s">
        <v>869</v>
      </c>
      <c r="D54">
        <v>11787</v>
      </c>
      <c r="E54" s="192">
        <v>42354</v>
      </c>
      <c r="F54">
        <v>17259</v>
      </c>
      <c r="G54" s="192">
        <v>42741</v>
      </c>
      <c r="H54">
        <v>387</v>
      </c>
      <c r="I54">
        <v>822.56</v>
      </c>
      <c r="J54">
        <v>15.03</v>
      </c>
      <c r="K54">
        <v>5161</v>
      </c>
      <c r="L54">
        <v>776</v>
      </c>
      <c r="M54" t="s">
        <v>819</v>
      </c>
      <c r="N54" s="193">
        <v>41821</v>
      </c>
    </row>
    <row r="55" spans="1:14" ht="15" x14ac:dyDescent="0.25">
      <c r="A55" t="s">
        <v>882</v>
      </c>
      <c r="B55" t="s">
        <v>883</v>
      </c>
      <c r="C55" t="s">
        <v>884</v>
      </c>
      <c r="D55">
        <v>3552</v>
      </c>
      <c r="E55" s="192">
        <v>42366</v>
      </c>
      <c r="F55">
        <v>9339</v>
      </c>
      <c r="G55" s="192">
        <v>42731</v>
      </c>
      <c r="H55">
        <v>365</v>
      </c>
      <c r="I55">
        <v>660.69</v>
      </c>
      <c r="J55">
        <v>11.42</v>
      </c>
      <c r="K55">
        <v>5787</v>
      </c>
      <c r="L55">
        <v>661</v>
      </c>
      <c r="M55" t="s">
        <v>819</v>
      </c>
      <c r="N55" s="193">
        <v>42156</v>
      </c>
    </row>
    <row r="56" spans="1:14" ht="15" x14ac:dyDescent="0.25">
      <c r="A56" t="s">
        <v>875</v>
      </c>
      <c r="B56" t="s">
        <v>876</v>
      </c>
      <c r="C56" t="s">
        <v>877</v>
      </c>
      <c r="D56">
        <v>8801</v>
      </c>
      <c r="E56" s="192">
        <v>42381</v>
      </c>
      <c r="F56">
        <v>21243</v>
      </c>
      <c r="G56" s="192">
        <v>42744</v>
      </c>
      <c r="H56">
        <v>363</v>
      </c>
      <c r="I56">
        <v>1852.61</v>
      </c>
      <c r="J56">
        <v>14.89</v>
      </c>
      <c r="K56">
        <v>12511</v>
      </c>
      <c r="L56">
        <v>1863</v>
      </c>
      <c r="M56" t="s">
        <v>819</v>
      </c>
      <c r="N56" s="193">
        <v>42186</v>
      </c>
    </row>
    <row r="57" spans="1:14" ht="15" x14ac:dyDescent="0.25">
      <c r="A57" t="s">
        <v>887</v>
      </c>
      <c r="B57" t="s">
        <v>888</v>
      </c>
      <c r="C57" t="s">
        <v>889</v>
      </c>
      <c r="D57">
        <v>0</v>
      </c>
      <c r="E57" s="192">
        <v>42439</v>
      </c>
      <c r="F57">
        <v>1086</v>
      </c>
      <c r="G57" s="192">
        <v>42736</v>
      </c>
      <c r="H57">
        <v>297</v>
      </c>
      <c r="K57">
        <v>1335</v>
      </c>
      <c r="M57" t="s">
        <v>890</v>
      </c>
      <c r="N57" s="193">
        <v>42430</v>
      </c>
    </row>
  </sheetData>
  <pageMargins left="0.7" right="0.7" top="0.75" bottom="0.75" header="0.3" footer="0.3"/>
  <pageSetup paperSize="9" orientation="portrait" r:id="rId1"/>
  <drawing r:id="rId2"/>
  <legacyDrawing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2"/>
  <sheetViews>
    <sheetView workbookViewId="0">
      <selection activeCell="C32" sqref="C32"/>
    </sheetView>
  </sheetViews>
  <sheetFormatPr defaultRowHeight="14.4" x14ac:dyDescent="0.3"/>
  <cols>
    <col min="1" max="1" width="10.88671875" customWidth="1"/>
    <col min="2" max="2" width="41" customWidth="1"/>
    <col min="3" max="3" width="48" customWidth="1"/>
    <col min="4" max="4" width="47" customWidth="1"/>
  </cols>
  <sheetData>
    <row r="3" spans="1:4" x14ac:dyDescent="0.25">
      <c r="A3" s="26" t="s">
        <v>252</v>
      </c>
      <c r="B3" s="196" t="s">
        <v>392</v>
      </c>
      <c r="C3" s="196" t="s">
        <v>652</v>
      </c>
      <c r="D3" s="196" t="s">
        <v>391</v>
      </c>
    </row>
    <row r="4" spans="1:4" x14ac:dyDescent="0.25">
      <c r="A4" s="27">
        <v>2010</v>
      </c>
      <c r="B4" s="29">
        <v>950</v>
      </c>
      <c r="C4" s="29"/>
      <c r="D4" s="29">
        <v>132</v>
      </c>
    </row>
    <row r="5" spans="1:4" x14ac:dyDescent="0.25">
      <c r="A5" s="27">
        <v>2011</v>
      </c>
      <c r="B5" s="29">
        <v>1131</v>
      </c>
      <c r="C5" s="29"/>
      <c r="D5" s="29">
        <v>156</v>
      </c>
    </row>
    <row r="6" spans="1:4" x14ac:dyDescent="0.25">
      <c r="A6" s="27">
        <v>2012</v>
      </c>
      <c r="B6" s="29">
        <v>1434</v>
      </c>
      <c r="C6" s="29"/>
      <c r="D6" s="29">
        <v>160</v>
      </c>
    </row>
    <row r="7" spans="1:4" x14ac:dyDescent="0.25">
      <c r="A7" s="27">
        <v>2013</v>
      </c>
      <c r="B7" s="29">
        <v>1432</v>
      </c>
      <c r="C7" s="29"/>
      <c r="D7" s="29">
        <v>164</v>
      </c>
    </row>
    <row r="8" spans="1:4" x14ac:dyDescent="0.25">
      <c r="A8" s="27">
        <v>2014</v>
      </c>
      <c r="B8" s="29"/>
      <c r="C8" s="29">
        <v>1340</v>
      </c>
      <c r="D8" s="29">
        <v>177</v>
      </c>
    </row>
    <row r="9" spans="1:4" x14ac:dyDescent="0.25">
      <c r="A9" s="27">
        <v>2015</v>
      </c>
      <c r="B9" s="29"/>
      <c r="C9" s="29">
        <v>1368</v>
      </c>
      <c r="D9" s="29">
        <v>174</v>
      </c>
    </row>
    <row r="10" spans="1:4" x14ac:dyDescent="0.25">
      <c r="A10" s="27">
        <v>2016</v>
      </c>
      <c r="B10" s="29"/>
      <c r="C10" s="29">
        <v>1485</v>
      </c>
      <c r="D10" s="29">
        <v>197</v>
      </c>
    </row>
    <row r="11" spans="1:4" x14ac:dyDescent="0.25">
      <c r="A11" s="27">
        <v>2017</v>
      </c>
      <c r="B11" s="29"/>
      <c r="C11" s="29">
        <v>1253</v>
      </c>
      <c r="D11" s="29">
        <v>179</v>
      </c>
    </row>
    <row r="12" spans="1:4" x14ac:dyDescent="0.25">
      <c r="A12" s="27" t="s">
        <v>253</v>
      </c>
      <c r="B12" s="29">
        <v>4947</v>
      </c>
      <c r="C12" s="29">
        <v>5446</v>
      </c>
      <c r="D12" s="29">
        <v>1339</v>
      </c>
    </row>
    <row r="15" spans="1:4" x14ac:dyDescent="0.25">
      <c r="A15" s="26" t="s">
        <v>252</v>
      </c>
      <c r="B15" s="196" t="s">
        <v>633</v>
      </c>
      <c r="C15" s="196" t="s">
        <v>634</v>
      </c>
    </row>
    <row r="16" spans="1:4" x14ac:dyDescent="0.25">
      <c r="A16" s="27">
        <v>2011</v>
      </c>
      <c r="B16" s="197">
        <v>101.81917808219178</v>
      </c>
      <c r="C16" s="197">
        <v>5.7506849315068491</v>
      </c>
    </row>
    <row r="17" spans="1:3" x14ac:dyDescent="0.25">
      <c r="A17" s="27">
        <v>2012</v>
      </c>
      <c r="B17" s="197">
        <v>100.58630136986301</v>
      </c>
      <c r="C17" s="197">
        <v>8.117808219178082</v>
      </c>
    </row>
    <row r="18" spans="1:3" x14ac:dyDescent="0.25">
      <c r="A18" s="27">
        <v>2013</v>
      </c>
      <c r="B18" s="197">
        <v>104.95616438356164</v>
      </c>
      <c r="C18" s="197">
        <v>8.7643835616438359</v>
      </c>
    </row>
    <row r="19" spans="1:3" x14ac:dyDescent="0.25">
      <c r="A19" s="27">
        <v>2014</v>
      </c>
      <c r="B19" s="197">
        <v>104.93972602739726</v>
      </c>
      <c r="C19" s="197">
        <v>7.9095890410958907</v>
      </c>
    </row>
    <row r="20" spans="1:3" x14ac:dyDescent="0.25">
      <c r="A20" s="27">
        <v>2015</v>
      </c>
      <c r="B20" s="197">
        <v>89.939726027397256</v>
      </c>
      <c r="C20" s="197">
        <v>4.1643835616438354</v>
      </c>
    </row>
    <row r="21" spans="1:3" x14ac:dyDescent="0.25">
      <c r="A21" s="27">
        <v>2016</v>
      </c>
      <c r="B21" s="197">
        <v>75.841095890410955</v>
      </c>
      <c r="C21" s="197">
        <v>3.9287671232876713</v>
      </c>
    </row>
    <row r="22" spans="1:3" x14ac:dyDescent="0.25">
      <c r="A22" s="27" t="s">
        <v>253</v>
      </c>
      <c r="B22" s="29">
        <v>578.08219178082197</v>
      </c>
      <c r="C22" s="29">
        <v>38.635616438356166</v>
      </c>
    </row>
  </sheetData>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3"/>
  <sheetViews>
    <sheetView topLeftCell="A181" zoomScale="90" zoomScaleNormal="90" workbookViewId="0">
      <selection activeCell="F246" sqref="F246"/>
    </sheetView>
  </sheetViews>
  <sheetFormatPr defaultRowHeight="14.4" x14ac:dyDescent="0.3"/>
  <cols>
    <col min="1" max="1" width="22.109375" customWidth="1"/>
    <col min="2" max="2" width="36.5546875" customWidth="1"/>
    <col min="3" max="3" width="42.5546875" customWidth="1"/>
    <col min="4" max="4" width="38.109375" customWidth="1"/>
    <col min="5" max="5" width="43.88671875" customWidth="1"/>
    <col min="6" max="6" width="49.5546875" customWidth="1"/>
    <col min="7" max="7" width="20.5546875" customWidth="1"/>
    <col min="8" max="8" width="10.88671875" customWidth="1"/>
    <col min="9" max="9" width="66" customWidth="1"/>
    <col min="10" max="10" width="67.33203125" customWidth="1"/>
    <col min="11" max="11" width="63" customWidth="1"/>
    <col min="12" max="12" width="49.88671875" customWidth="1"/>
    <col min="13" max="13" width="17.44140625" customWidth="1"/>
    <col min="14" max="14" width="18.44140625" customWidth="1"/>
    <col min="15" max="15" width="11" customWidth="1"/>
    <col min="16" max="16" width="10.88671875" customWidth="1"/>
    <col min="17" max="17" width="39.6640625" customWidth="1"/>
    <col min="18" max="18" width="52.5546875" customWidth="1"/>
    <col min="19" max="19" width="33.5546875" customWidth="1"/>
    <col min="20" max="20" width="34.33203125" customWidth="1"/>
    <col min="21" max="21" width="36.88671875" customWidth="1"/>
    <col min="22" max="22" width="30.5546875" customWidth="1"/>
    <col min="23" max="23" width="27.6640625" customWidth="1"/>
    <col min="24" max="24" width="15.5546875" customWidth="1"/>
  </cols>
  <sheetData>
    <row r="1" spans="1:24" s="23" customFormat="1" ht="15" x14ac:dyDescent="0.25"/>
    <row r="2" spans="1:24" s="129" customFormat="1" ht="23.25" x14ac:dyDescent="0.35">
      <c r="A2" s="129" t="s">
        <v>546</v>
      </c>
    </row>
    <row r="3" spans="1:24" s="23" customFormat="1" ht="15" x14ac:dyDescent="0.25"/>
    <row r="4" spans="1:24" ht="21" x14ac:dyDescent="0.35">
      <c r="A4" s="16" t="s">
        <v>545</v>
      </c>
    </row>
    <row r="5" spans="1:24" ht="15" x14ac:dyDescent="0.25">
      <c r="A5" t="s">
        <v>135</v>
      </c>
    </row>
    <row r="6" spans="1:24" ht="15" x14ac:dyDescent="0.25">
      <c r="A6" t="s">
        <v>136</v>
      </c>
    </row>
    <row r="7" spans="1:24" ht="75" x14ac:dyDescent="0.25">
      <c r="A7" s="1" t="s">
        <v>95</v>
      </c>
      <c r="B7" s="1" t="s">
        <v>26</v>
      </c>
      <c r="C7" s="1" t="s">
        <v>32</v>
      </c>
      <c r="D7" s="1" t="s">
        <v>27</v>
      </c>
      <c r="E7" s="1" t="s">
        <v>28</v>
      </c>
      <c r="F7" s="1" t="s">
        <v>29</v>
      </c>
      <c r="G7" s="1" t="s">
        <v>30</v>
      </c>
      <c r="H7" s="1" t="s">
        <v>33</v>
      </c>
      <c r="I7" s="1" t="s">
        <v>31</v>
      </c>
      <c r="P7" s="26" t="s">
        <v>252</v>
      </c>
      <c r="Q7" s="196" t="s">
        <v>629</v>
      </c>
      <c r="R7" s="196" t="s">
        <v>630</v>
      </c>
      <c r="S7" s="196" t="s">
        <v>627</v>
      </c>
      <c r="T7" s="196" t="s">
        <v>625</v>
      </c>
      <c r="U7" s="196" t="s">
        <v>624</v>
      </c>
      <c r="V7" s="196" t="s">
        <v>626</v>
      </c>
      <c r="W7" s="196" t="s">
        <v>628</v>
      </c>
      <c r="X7" s="196" t="s">
        <v>369</v>
      </c>
    </row>
    <row r="8" spans="1:24" ht="15" x14ac:dyDescent="0.25">
      <c r="A8">
        <v>2012</v>
      </c>
      <c r="B8">
        <v>10</v>
      </c>
      <c r="C8">
        <v>3</v>
      </c>
      <c r="D8">
        <v>8</v>
      </c>
      <c r="E8">
        <v>14</v>
      </c>
      <c r="F8">
        <v>2</v>
      </c>
      <c r="G8">
        <v>18</v>
      </c>
      <c r="H8">
        <v>22</v>
      </c>
      <c r="I8">
        <v>1</v>
      </c>
      <c r="P8" s="27">
        <v>2012</v>
      </c>
      <c r="Q8" s="29">
        <v>18</v>
      </c>
      <c r="R8" s="29">
        <v>22</v>
      </c>
      <c r="S8" s="29">
        <v>14</v>
      </c>
      <c r="T8" s="29">
        <v>3</v>
      </c>
      <c r="U8" s="29">
        <v>10</v>
      </c>
      <c r="V8" s="29">
        <v>8</v>
      </c>
      <c r="W8" s="29">
        <v>2</v>
      </c>
      <c r="X8" s="29">
        <v>1</v>
      </c>
    </row>
    <row r="9" spans="1:24" ht="15" x14ac:dyDescent="0.25">
      <c r="A9">
        <v>2013</v>
      </c>
      <c r="B9">
        <v>7</v>
      </c>
      <c r="C9">
        <v>9</v>
      </c>
      <c r="D9">
        <v>11</v>
      </c>
      <c r="E9">
        <v>5</v>
      </c>
      <c r="F9">
        <v>1</v>
      </c>
      <c r="G9">
        <v>23</v>
      </c>
      <c r="H9">
        <v>25</v>
      </c>
      <c r="I9">
        <v>1</v>
      </c>
      <c r="P9" s="27">
        <v>2013</v>
      </c>
      <c r="Q9" s="29">
        <v>23</v>
      </c>
      <c r="R9" s="29">
        <v>25</v>
      </c>
      <c r="S9" s="29">
        <v>5</v>
      </c>
      <c r="T9" s="29">
        <v>9</v>
      </c>
      <c r="U9" s="29">
        <v>7</v>
      </c>
      <c r="V9" s="29">
        <v>11</v>
      </c>
      <c r="W9" s="29">
        <v>1</v>
      </c>
      <c r="X9" s="29">
        <v>1</v>
      </c>
    </row>
    <row r="10" spans="1:24" ht="15" x14ac:dyDescent="0.25">
      <c r="A10">
        <v>2014</v>
      </c>
      <c r="B10">
        <v>4</v>
      </c>
      <c r="C10">
        <v>13</v>
      </c>
      <c r="D10">
        <v>7</v>
      </c>
      <c r="E10">
        <v>17</v>
      </c>
      <c r="F10">
        <v>2</v>
      </c>
      <c r="G10">
        <v>34</v>
      </c>
      <c r="H10">
        <v>22</v>
      </c>
      <c r="I10">
        <v>0</v>
      </c>
      <c r="P10" s="27">
        <v>2014</v>
      </c>
      <c r="Q10" s="29">
        <v>34</v>
      </c>
      <c r="R10" s="29">
        <v>22</v>
      </c>
      <c r="S10" s="29">
        <v>17</v>
      </c>
      <c r="T10" s="29">
        <v>13</v>
      </c>
      <c r="U10" s="29">
        <v>4</v>
      </c>
      <c r="V10" s="29">
        <v>7</v>
      </c>
      <c r="W10" s="29">
        <v>2</v>
      </c>
      <c r="X10" s="29">
        <v>0</v>
      </c>
    </row>
    <row r="11" spans="1:24" ht="15" x14ac:dyDescent="0.25">
      <c r="A11">
        <v>2015</v>
      </c>
      <c r="B11">
        <v>8</v>
      </c>
      <c r="C11">
        <v>7</v>
      </c>
      <c r="D11">
        <v>5</v>
      </c>
      <c r="E11">
        <v>4</v>
      </c>
      <c r="F11">
        <v>1</v>
      </c>
      <c r="G11">
        <v>35</v>
      </c>
      <c r="H11">
        <v>24</v>
      </c>
      <c r="I11">
        <v>2</v>
      </c>
      <c r="P11" s="27">
        <v>2015</v>
      </c>
      <c r="Q11" s="29">
        <v>35</v>
      </c>
      <c r="R11" s="29">
        <v>24</v>
      </c>
      <c r="S11" s="29">
        <v>4</v>
      </c>
      <c r="T11" s="29">
        <v>7</v>
      </c>
      <c r="U11" s="29">
        <v>8</v>
      </c>
      <c r="V11" s="29">
        <v>5</v>
      </c>
      <c r="W11" s="29">
        <v>1</v>
      </c>
      <c r="X11" s="29">
        <v>2</v>
      </c>
    </row>
    <row r="12" spans="1:24" ht="15" x14ac:dyDescent="0.25">
      <c r="A12">
        <v>2016</v>
      </c>
      <c r="B12">
        <v>4</v>
      </c>
      <c r="C12">
        <v>8</v>
      </c>
      <c r="D12">
        <v>2</v>
      </c>
      <c r="E12">
        <v>5</v>
      </c>
      <c r="F12">
        <v>1</v>
      </c>
      <c r="G12">
        <v>45</v>
      </c>
      <c r="H12">
        <v>21</v>
      </c>
      <c r="I12">
        <v>8</v>
      </c>
      <c r="P12" s="27">
        <v>2016</v>
      </c>
      <c r="Q12" s="29">
        <v>45</v>
      </c>
      <c r="R12" s="29">
        <v>21</v>
      </c>
      <c r="S12" s="29">
        <v>5</v>
      </c>
      <c r="T12" s="29">
        <v>8</v>
      </c>
      <c r="U12" s="29">
        <v>4</v>
      </c>
      <c r="V12" s="29">
        <v>2</v>
      </c>
      <c r="W12" s="29">
        <v>1</v>
      </c>
      <c r="X12" s="29">
        <v>8</v>
      </c>
    </row>
    <row r="13" spans="1:24" ht="15" x14ac:dyDescent="0.25">
      <c r="P13" s="27" t="s">
        <v>253</v>
      </c>
      <c r="Q13" s="29">
        <v>155</v>
      </c>
      <c r="R13" s="29">
        <v>114</v>
      </c>
      <c r="S13" s="29">
        <v>45</v>
      </c>
      <c r="T13" s="29">
        <v>40</v>
      </c>
      <c r="U13" s="29">
        <v>33</v>
      </c>
      <c r="V13" s="29">
        <v>33</v>
      </c>
      <c r="W13" s="29">
        <v>7</v>
      </c>
      <c r="X13" s="29">
        <v>12</v>
      </c>
    </row>
    <row r="18" spans="1:18" ht="21" x14ac:dyDescent="0.35">
      <c r="A18" s="16" t="s">
        <v>528</v>
      </c>
    </row>
    <row r="19" spans="1:18" ht="15" x14ac:dyDescent="0.25">
      <c r="A19" t="s">
        <v>135</v>
      </c>
    </row>
    <row r="20" spans="1:18" ht="15" x14ac:dyDescent="0.25">
      <c r="A20" t="s">
        <v>136</v>
      </c>
    </row>
    <row r="21" spans="1:18" s="1" customFormat="1" ht="75" x14ac:dyDescent="0.25">
      <c r="A21" s="1" t="s">
        <v>95</v>
      </c>
      <c r="B21" s="1" t="s">
        <v>34</v>
      </c>
      <c r="C21" s="1" t="s">
        <v>35</v>
      </c>
      <c r="D21" s="1" t="s">
        <v>36</v>
      </c>
      <c r="E21" s="1" t="s">
        <v>37</v>
      </c>
      <c r="F21" s="1" t="s">
        <v>38</v>
      </c>
      <c r="G21" s="1" t="s">
        <v>39</v>
      </c>
      <c r="H21" s="1" t="s">
        <v>40</v>
      </c>
      <c r="I21" s="1" t="s">
        <v>41</v>
      </c>
      <c r="J21" s="1" t="s">
        <v>42</v>
      </c>
      <c r="K21" s="1" t="s">
        <v>43</v>
      </c>
      <c r="L21" s="1" t="s">
        <v>44</v>
      </c>
      <c r="M21" s="1" t="s">
        <v>45</v>
      </c>
      <c r="P21"/>
      <c r="Q21"/>
      <c r="R21"/>
    </row>
    <row r="22" spans="1:18" ht="15" x14ac:dyDescent="0.25">
      <c r="A22">
        <v>2011</v>
      </c>
      <c r="B22" s="8">
        <v>0.89590000000000003</v>
      </c>
      <c r="C22" s="8">
        <v>0.86580000000000001</v>
      </c>
      <c r="D22" s="8">
        <v>0.66579999999999995</v>
      </c>
      <c r="E22" s="8"/>
      <c r="F22" s="8">
        <v>0.95620000000000005</v>
      </c>
      <c r="I22" s="8">
        <v>0.54790000000000005</v>
      </c>
      <c r="J22" s="8">
        <v>0.50960000000000005</v>
      </c>
      <c r="K22" s="8">
        <v>0.53920000000000001</v>
      </c>
      <c r="L22" s="8">
        <v>0.93140000000000001</v>
      </c>
    </row>
    <row r="23" spans="1:18" ht="15" x14ac:dyDescent="0.25">
      <c r="A23">
        <v>2012</v>
      </c>
      <c r="B23" s="8">
        <v>0.77039999999999997</v>
      </c>
      <c r="C23" s="8">
        <v>0.36059999999999998</v>
      </c>
      <c r="D23" s="8">
        <v>0.89070000000000005</v>
      </c>
      <c r="E23" s="8"/>
      <c r="F23" s="8">
        <v>0.74590000000000001</v>
      </c>
      <c r="G23" s="8">
        <v>0.82240000000000002</v>
      </c>
      <c r="H23" s="8">
        <v>0.2049</v>
      </c>
      <c r="I23" s="8">
        <v>9.01E-2</v>
      </c>
      <c r="J23" s="8">
        <v>0.64749999999999996</v>
      </c>
      <c r="K23" s="8">
        <v>0.61470000000000002</v>
      </c>
      <c r="L23" s="8">
        <v>0.76500000000000001</v>
      </c>
    </row>
    <row r="24" spans="1:18" ht="15" x14ac:dyDescent="0.25">
      <c r="A24">
        <v>2013</v>
      </c>
      <c r="B24" s="8">
        <v>0.80549999999999999</v>
      </c>
      <c r="C24" s="8">
        <v>0.49859999999999999</v>
      </c>
      <c r="D24" s="8">
        <v>0.76160000000000005</v>
      </c>
      <c r="E24" s="8">
        <v>0.83009999999999995</v>
      </c>
      <c r="F24" s="8">
        <v>0.70679999999999998</v>
      </c>
      <c r="G24" s="8">
        <v>0.60550000000000004</v>
      </c>
      <c r="H24" s="8">
        <v>0.86850000000000005</v>
      </c>
      <c r="I24" s="9">
        <v>0.8</v>
      </c>
      <c r="J24" s="8">
        <v>0.38629999999999998</v>
      </c>
      <c r="K24" s="8">
        <v>0.74250000000000005</v>
      </c>
      <c r="L24" s="8">
        <v>0.1014</v>
      </c>
      <c r="M24" s="8">
        <v>0.68220000000000003</v>
      </c>
    </row>
    <row r="25" spans="1:18" ht="15" x14ac:dyDescent="0.25">
      <c r="A25">
        <v>2014</v>
      </c>
      <c r="B25" s="9">
        <v>1</v>
      </c>
      <c r="C25" s="8">
        <v>0.4219</v>
      </c>
      <c r="D25" s="8">
        <v>0.90139999999999998</v>
      </c>
      <c r="E25" s="8">
        <v>0.81100000000000005</v>
      </c>
      <c r="F25" s="8">
        <v>0.50680000000000003</v>
      </c>
      <c r="G25" s="8">
        <v>0.75070000000000003</v>
      </c>
      <c r="H25" s="9">
        <v>1</v>
      </c>
      <c r="I25" s="9">
        <v>1</v>
      </c>
      <c r="J25" s="8">
        <v>0.65749999999999997</v>
      </c>
      <c r="K25" s="9">
        <v>1</v>
      </c>
      <c r="L25" s="8">
        <v>0.63560000000000005</v>
      </c>
      <c r="M25" s="9">
        <v>0.8</v>
      </c>
    </row>
    <row r="26" spans="1:18" ht="15" x14ac:dyDescent="0.25">
      <c r="A26">
        <v>2015</v>
      </c>
      <c r="B26" s="8">
        <v>0.73970000000000002</v>
      </c>
      <c r="C26" s="8">
        <v>0.69589999999999996</v>
      </c>
      <c r="D26" s="9">
        <v>1</v>
      </c>
      <c r="E26" s="8">
        <v>0.73150000000000004</v>
      </c>
      <c r="F26" s="8">
        <v>0.91510000000000002</v>
      </c>
      <c r="G26" s="8">
        <v>0.48770000000000002</v>
      </c>
      <c r="H26" s="8">
        <v>0.5151</v>
      </c>
      <c r="I26" s="8">
        <v>0.59179999999999999</v>
      </c>
      <c r="J26" s="8">
        <v>0.66579999999999995</v>
      </c>
      <c r="K26" s="8">
        <v>0.90959999999999996</v>
      </c>
      <c r="L26" s="8">
        <v>0.83289999999999997</v>
      </c>
      <c r="M26" s="8">
        <v>0.874</v>
      </c>
    </row>
    <row r="27" spans="1:18" ht="15" x14ac:dyDescent="0.25">
      <c r="A27">
        <v>2016</v>
      </c>
      <c r="B27" s="8">
        <v>8.77E-2</v>
      </c>
      <c r="C27" s="8">
        <v>0.25209999999999999</v>
      </c>
      <c r="D27" s="9">
        <v>0</v>
      </c>
      <c r="E27" s="8">
        <v>0.95899999999999996</v>
      </c>
      <c r="G27" s="8">
        <v>0.74250000000000005</v>
      </c>
      <c r="H27" s="8">
        <v>0.86580000000000001</v>
      </c>
      <c r="I27" s="8">
        <v>0.89319999999999999</v>
      </c>
      <c r="J27" s="8">
        <v>0.45479999999999998</v>
      </c>
      <c r="K27" s="8">
        <v>0.7671</v>
      </c>
      <c r="L27" s="8">
        <v>0.32329999999999998</v>
      </c>
      <c r="M27" s="8">
        <v>0.67669999999999997</v>
      </c>
    </row>
    <row r="31" spans="1:18" s="129" customFormat="1" ht="23.25" x14ac:dyDescent="0.35">
      <c r="A31" s="129" t="s">
        <v>538</v>
      </c>
    </row>
    <row r="34" spans="1:19" ht="21" x14ac:dyDescent="0.35">
      <c r="A34" s="16" t="s">
        <v>120</v>
      </c>
    </row>
    <row r="35" spans="1:19" ht="15" x14ac:dyDescent="0.25">
      <c r="A35" t="s">
        <v>135</v>
      </c>
      <c r="D35">
        <v>113</v>
      </c>
    </row>
    <row r="36" spans="1:19" ht="15" x14ac:dyDescent="0.25">
      <c r="A36" t="s">
        <v>136</v>
      </c>
    </row>
    <row r="37" spans="1:19" ht="15" x14ac:dyDescent="0.25">
      <c r="A37" t="s">
        <v>95</v>
      </c>
      <c r="B37" s="1" t="s">
        <v>52</v>
      </c>
      <c r="C37" s="1" t="s">
        <v>59</v>
      </c>
      <c r="D37" s="1" t="s">
        <v>78</v>
      </c>
      <c r="E37" s="1" t="s">
        <v>76</v>
      </c>
      <c r="F37" s="1" t="s">
        <v>77</v>
      </c>
      <c r="G37" t="s">
        <v>92</v>
      </c>
      <c r="P37" s="26" t="s">
        <v>252</v>
      </c>
      <c r="Q37" s="196" t="s">
        <v>635</v>
      </c>
      <c r="R37" s="196" t="s">
        <v>636</v>
      </c>
      <c r="S37" s="196" t="s">
        <v>637</v>
      </c>
    </row>
    <row r="38" spans="1:19" ht="15" x14ac:dyDescent="0.25">
      <c r="A38">
        <v>2011</v>
      </c>
      <c r="C38">
        <v>3616</v>
      </c>
      <c r="D38">
        <v>269</v>
      </c>
      <c r="E38">
        <v>22912</v>
      </c>
      <c r="F38">
        <v>6</v>
      </c>
      <c r="G38">
        <v>188</v>
      </c>
      <c r="P38" s="27">
        <v>2011</v>
      </c>
      <c r="Q38" s="29"/>
      <c r="R38" s="29">
        <v>269</v>
      </c>
      <c r="S38" s="29">
        <v>188</v>
      </c>
    </row>
    <row r="39" spans="1:19" ht="15" x14ac:dyDescent="0.25">
      <c r="A39">
        <v>2012</v>
      </c>
      <c r="B39">
        <v>475</v>
      </c>
      <c r="C39">
        <v>3870</v>
      </c>
      <c r="D39">
        <v>316</v>
      </c>
      <c r="E39">
        <v>38064</v>
      </c>
      <c r="F39">
        <v>10</v>
      </c>
      <c r="G39">
        <v>204</v>
      </c>
      <c r="P39" s="27">
        <v>2012</v>
      </c>
      <c r="Q39" s="29">
        <v>475</v>
      </c>
      <c r="R39" s="29">
        <v>316</v>
      </c>
      <c r="S39" s="29">
        <v>204</v>
      </c>
    </row>
    <row r="40" spans="1:19" ht="15" x14ac:dyDescent="0.25">
      <c r="A40">
        <v>2013</v>
      </c>
      <c r="B40">
        <v>470</v>
      </c>
      <c r="C40">
        <v>3877</v>
      </c>
      <c r="D40">
        <v>323</v>
      </c>
      <c r="E40">
        <v>37433</v>
      </c>
      <c r="F40">
        <v>9</v>
      </c>
      <c r="G40">
        <v>226</v>
      </c>
      <c r="P40" s="27">
        <v>2013</v>
      </c>
      <c r="Q40" s="29">
        <v>470</v>
      </c>
      <c r="R40" s="29">
        <v>323</v>
      </c>
      <c r="S40" s="29">
        <v>226</v>
      </c>
    </row>
    <row r="41" spans="1:19" ht="15" x14ac:dyDescent="0.25">
      <c r="A41">
        <v>2014</v>
      </c>
      <c r="B41">
        <v>450</v>
      </c>
      <c r="C41">
        <v>2504</v>
      </c>
      <c r="D41">
        <v>327</v>
      </c>
      <c r="E41">
        <v>26097</v>
      </c>
      <c r="F41">
        <v>10</v>
      </c>
      <c r="G41">
        <v>222</v>
      </c>
      <c r="P41" s="27">
        <v>2014</v>
      </c>
      <c r="Q41" s="29">
        <v>450</v>
      </c>
      <c r="R41" s="29">
        <v>327</v>
      </c>
      <c r="S41" s="29">
        <v>222</v>
      </c>
    </row>
    <row r="42" spans="1:19" ht="15" x14ac:dyDescent="0.25">
      <c r="A42">
        <v>2015</v>
      </c>
      <c r="B42">
        <v>439</v>
      </c>
      <c r="C42">
        <v>2892</v>
      </c>
      <c r="D42">
        <v>320</v>
      </c>
      <c r="E42">
        <v>28105</v>
      </c>
      <c r="F42">
        <v>10</v>
      </c>
      <c r="G42">
        <v>227</v>
      </c>
      <c r="P42" s="27">
        <v>2015</v>
      </c>
      <c r="Q42" s="29">
        <v>439</v>
      </c>
      <c r="R42" s="29">
        <v>320</v>
      </c>
      <c r="S42" s="29">
        <v>227</v>
      </c>
    </row>
    <row r="43" spans="1:19" ht="15" x14ac:dyDescent="0.25">
      <c r="A43">
        <v>2016</v>
      </c>
      <c r="B43">
        <v>353</v>
      </c>
      <c r="C43">
        <v>3048</v>
      </c>
      <c r="D43">
        <v>395</v>
      </c>
      <c r="E43">
        <v>32639</v>
      </c>
      <c r="F43">
        <v>11</v>
      </c>
      <c r="G43">
        <v>283</v>
      </c>
      <c r="P43" s="27">
        <v>2016</v>
      </c>
      <c r="Q43" s="29">
        <v>353</v>
      </c>
      <c r="R43" s="29">
        <v>395</v>
      </c>
      <c r="S43" s="29">
        <v>283</v>
      </c>
    </row>
    <row r="44" spans="1:19" ht="15" x14ac:dyDescent="0.25">
      <c r="P44" s="27" t="s">
        <v>253</v>
      </c>
      <c r="Q44" s="29">
        <v>2187</v>
      </c>
      <c r="R44" s="29">
        <v>1950</v>
      </c>
      <c r="S44" s="29">
        <v>1350</v>
      </c>
    </row>
    <row r="47" spans="1:19" ht="21" x14ac:dyDescent="0.35">
      <c r="A47" s="16" t="s">
        <v>121</v>
      </c>
    </row>
    <row r="48" spans="1:19" ht="15" x14ac:dyDescent="0.25">
      <c r="A48" t="s">
        <v>135</v>
      </c>
    </row>
    <row r="49" spans="1:6" ht="15" x14ac:dyDescent="0.25">
      <c r="A49" t="s">
        <v>136</v>
      </c>
    </row>
    <row r="50" spans="1:6" ht="15" x14ac:dyDescent="0.25">
      <c r="A50" t="s">
        <v>53</v>
      </c>
      <c r="B50" t="s">
        <v>57</v>
      </c>
      <c r="C50" t="s">
        <v>54</v>
      </c>
      <c r="D50" t="s">
        <v>55</v>
      </c>
      <c r="E50" t="s">
        <v>56</v>
      </c>
      <c r="F50" t="s">
        <v>58</v>
      </c>
    </row>
    <row r="51" spans="1:6" ht="15" x14ac:dyDescent="0.25">
      <c r="A51">
        <v>2010</v>
      </c>
    </row>
    <row r="52" spans="1:6" ht="15" x14ac:dyDescent="0.25">
      <c r="A52">
        <v>2011</v>
      </c>
      <c r="B52">
        <v>88</v>
      </c>
      <c r="C52">
        <v>45</v>
      </c>
      <c r="D52">
        <v>144</v>
      </c>
      <c r="E52">
        <v>177</v>
      </c>
      <c r="F52">
        <v>21</v>
      </c>
    </row>
    <row r="53" spans="1:6" ht="15" x14ac:dyDescent="0.25">
      <c r="A53">
        <v>2012</v>
      </c>
      <c r="B53">
        <v>80</v>
      </c>
      <c r="C53">
        <v>44</v>
      </c>
      <c r="D53">
        <v>133</v>
      </c>
      <c r="E53">
        <v>188</v>
      </c>
      <c r="F53">
        <v>28</v>
      </c>
    </row>
    <row r="54" spans="1:6" ht="15" x14ac:dyDescent="0.25">
      <c r="A54">
        <v>2013</v>
      </c>
      <c r="B54">
        <v>78</v>
      </c>
      <c r="C54">
        <v>42</v>
      </c>
      <c r="D54">
        <v>141</v>
      </c>
      <c r="E54">
        <v>183</v>
      </c>
      <c r="F54">
        <v>25</v>
      </c>
    </row>
    <row r="55" spans="1:6" ht="15" x14ac:dyDescent="0.25">
      <c r="A55">
        <v>2014</v>
      </c>
      <c r="B55">
        <v>71</v>
      </c>
      <c r="C55">
        <v>40</v>
      </c>
      <c r="D55">
        <v>145</v>
      </c>
      <c r="E55">
        <v>175</v>
      </c>
      <c r="F55">
        <v>16</v>
      </c>
    </row>
    <row r="56" spans="1:6" ht="15" x14ac:dyDescent="0.25">
      <c r="A56">
        <v>2015</v>
      </c>
      <c r="B56">
        <v>62</v>
      </c>
      <c r="C56">
        <v>33</v>
      </c>
      <c r="D56">
        <v>123</v>
      </c>
      <c r="E56">
        <v>173</v>
      </c>
      <c r="F56">
        <v>43</v>
      </c>
    </row>
    <row r="57" spans="1:6" ht="15" x14ac:dyDescent="0.25">
      <c r="A57">
        <v>2016</v>
      </c>
      <c r="B57">
        <v>26</v>
      </c>
      <c r="C57">
        <v>30</v>
      </c>
      <c r="D57">
        <v>122</v>
      </c>
      <c r="E57">
        <v>146</v>
      </c>
      <c r="F57">
        <v>27</v>
      </c>
    </row>
    <row r="62" spans="1:6" ht="21" x14ac:dyDescent="0.35">
      <c r="A62" s="16" t="s">
        <v>122</v>
      </c>
    </row>
    <row r="63" spans="1:6" ht="15" x14ac:dyDescent="0.25">
      <c r="A63" t="s">
        <v>135</v>
      </c>
    </row>
    <row r="64" spans="1:6" ht="15" x14ac:dyDescent="0.25">
      <c r="A64" t="s">
        <v>136</v>
      </c>
    </row>
    <row r="65" spans="1:19" ht="15" x14ac:dyDescent="0.25">
      <c r="A65" t="s">
        <v>95</v>
      </c>
      <c r="B65" t="s">
        <v>60</v>
      </c>
      <c r="C65" t="s">
        <v>61</v>
      </c>
      <c r="D65" t="s">
        <v>62</v>
      </c>
      <c r="E65" t="s">
        <v>63</v>
      </c>
      <c r="F65" t="s">
        <v>64</v>
      </c>
      <c r="G65" t="s">
        <v>65</v>
      </c>
      <c r="H65" t="s">
        <v>66</v>
      </c>
      <c r="I65" t="s">
        <v>67</v>
      </c>
      <c r="J65" t="s">
        <v>68</v>
      </c>
      <c r="K65" t="s">
        <v>69</v>
      </c>
      <c r="L65" t="s">
        <v>70</v>
      </c>
      <c r="M65" t="s">
        <v>71</v>
      </c>
      <c r="N65" t="s">
        <v>72</v>
      </c>
      <c r="O65" t="s">
        <v>73</v>
      </c>
      <c r="P65" t="s">
        <v>74</v>
      </c>
      <c r="Q65" t="s">
        <v>75</v>
      </c>
    </row>
    <row r="66" spans="1:19" ht="15" x14ac:dyDescent="0.25">
      <c r="A66">
        <v>2010</v>
      </c>
      <c r="B66">
        <v>638</v>
      </c>
      <c r="C66">
        <v>320</v>
      </c>
      <c r="D66">
        <v>121</v>
      </c>
      <c r="E66">
        <v>496</v>
      </c>
      <c r="F66">
        <v>184</v>
      </c>
      <c r="G66">
        <v>0</v>
      </c>
      <c r="H66">
        <v>0</v>
      </c>
      <c r="I66">
        <v>560</v>
      </c>
      <c r="J66">
        <v>6</v>
      </c>
      <c r="K66">
        <v>6</v>
      </c>
      <c r="L66">
        <v>643</v>
      </c>
      <c r="M66">
        <v>26</v>
      </c>
      <c r="N66">
        <v>4</v>
      </c>
      <c r="O66">
        <v>15</v>
      </c>
      <c r="P66">
        <v>6</v>
      </c>
      <c r="Q66">
        <v>449</v>
      </c>
    </row>
    <row r="67" spans="1:19" ht="15" x14ac:dyDescent="0.25">
      <c r="A67">
        <v>2011</v>
      </c>
      <c r="B67">
        <v>720</v>
      </c>
      <c r="C67">
        <v>170</v>
      </c>
      <c r="D67">
        <v>492</v>
      </c>
      <c r="E67">
        <v>662</v>
      </c>
      <c r="F67">
        <v>175</v>
      </c>
      <c r="G67">
        <v>1</v>
      </c>
      <c r="H67">
        <v>0</v>
      </c>
      <c r="I67">
        <v>294</v>
      </c>
      <c r="J67">
        <v>9</v>
      </c>
      <c r="K67">
        <v>4</v>
      </c>
      <c r="L67">
        <v>667</v>
      </c>
      <c r="M67">
        <v>20</v>
      </c>
      <c r="N67">
        <v>2</v>
      </c>
      <c r="O67">
        <v>8</v>
      </c>
      <c r="P67">
        <v>2</v>
      </c>
      <c r="Q67">
        <v>388</v>
      </c>
    </row>
    <row r="68" spans="1:19" ht="15" x14ac:dyDescent="0.25">
      <c r="A68">
        <v>2012</v>
      </c>
      <c r="B68">
        <v>1098</v>
      </c>
      <c r="C68">
        <v>283</v>
      </c>
      <c r="D68">
        <v>626</v>
      </c>
      <c r="E68">
        <v>650</v>
      </c>
      <c r="F68">
        <v>255</v>
      </c>
      <c r="G68">
        <v>0</v>
      </c>
      <c r="H68">
        <v>0</v>
      </c>
      <c r="I68">
        <v>120</v>
      </c>
      <c r="J68">
        <v>9</v>
      </c>
      <c r="K68">
        <v>4</v>
      </c>
      <c r="L68">
        <v>712</v>
      </c>
      <c r="M68">
        <v>0</v>
      </c>
      <c r="N68">
        <v>1</v>
      </c>
      <c r="O68">
        <v>6</v>
      </c>
      <c r="P68">
        <v>0</v>
      </c>
      <c r="Q68">
        <v>104</v>
      </c>
    </row>
    <row r="69" spans="1:19" ht="15" x14ac:dyDescent="0.25">
      <c r="A69">
        <v>2013</v>
      </c>
      <c r="B69">
        <v>1013</v>
      </c>
      <c r="C69">
        <v>525</v>
      </c>
      <c r="D69">
        <v>547</v>
      </c>
      <c r="E69">
        <v>644</v>
      </c>
      <c r="F69">
        <v>257</v>
      </c>
      <c r="G69">
        <v>0</v>
      </c>
      <c r="H69">
        <v>264</v>
      </c>
      <c r="I69">
        <v>39</v>
      </c>
      <c r="J69">
        <v>5</v>
      </c>
      <c r="K69">
        <v>0</v>
      </c>
      <c r="L69">
        <v>500</v>
      </c>
      <c r="M69">
        <v>16</v>
      </c>
      <c r="N69">
        <v>0</v>
      </c>
      <c r="O69">
        <v>3</v>
      </c>
      <c r="P69">
        <v>2</v>
      </c>
      <c r="Q69">
        <v>59</v>
      </c>
    </row>
    <row r="70" spans="1:19" ht="15" x14ac:dyDescent="0.25">
      <c r="A70">
        <v>2014</v>
      </c>
      <c r="B70">
        <v>395</v>
      </c>
      <c r="C70">
        <v>508</v>
      </c>
      <c r="D70">
        <v>2</v>
      </c>
      <c r="E70">
        <v>750</v>
      </c>
      <c r="F70">
        <v>195</v>
      </c>
      <c r="G70">
        <v>1</v>
      </c>
      <c r="H70">
        <v>197</v>
      </c>
      <c r="I70">
        <v>20</v>
      </c>
      <c r="J70">
        <v>1</v>
      </c>
      <c r="K70">
        <v>0</v>
      </c>
      <c r="L70">
        <v>358</v>
      </c>
      <c r="M70">
        <v>16</v>
      </c>
      <c r="N70">
        <v>0</v>
      </c>
      <c r="O70">
        <v>7</v>
      </c>
      <c r="P70">
        <v>0</v>
      </c>
      <c r="Q70">
        <v>46</v>
      </c>
    </row>
    <row r="71" spans="1:19" ht="15" x14ac:dyDescent="0.25">
      <c r="A71">
        <v>2015</v>
      </c>
      <c r="B71">
        <v>365</v>
      </c>
      <c r="C71">
        <v>559</v>
      </c>
      <c r="D71">
        <v>8</v>
      </c>
      <c r="E71">
        <v>766</v>
      </c>
      <c r="F71">
        <v>103</v>
      </c>
      <c r="G71">
        <v>1</v>
      </c>
      <c r="H71">
        <v>202</v>
      </c>
      <c r="I71">
        <v>106</v>
      </c>
      <c r="J71">
        <v>1</v>
      </c>
      <c r="K71">
        <v>0</v>
      </c>
      <c r="L71">
        <v>568</v>
      </c>
      <c r="M71">
        <v>67</v>
      </c>
      <c r="N71">
        <v>1</v>
      </c>
      <c r="O71">
        <v>12</v>
      </c>
      <c r="P71">
        <v>0</v>
      </c>
      <c r="Q71">
        <v>126</v>
      </c>
    </row>
    <row r="72" spans="1:19" ht="15" x14ac:dyDescent="0.25">
      <c r="A72">
        <v>2016</v>
      </c>
      <c r="B72">
        <v>755</v>
      </c>
      <c r="C72">
        <v>461</v>
      </c>
      <c r="D72">
        <v>9</v>
      </c>
      <c r="E72">
        <v>777</v>
      </c>
      <c r="F72">
        <v>76</v>
      </c>
      <c r="G72">
        <v>0</v>
      </c>
      <c r="H72">
        <v>230</v>
      </c>
      <c r="I72">
        <v>97</v>
      </c>
      <c r="J72">
        <v>4</v>
      </c>
      <c r="K72">
        <v>0</v>
      </c>
      <c r="L72">
        <v>493</v>
      </c>
      <c r="M72">
        <v>28</v>
      </c>
      <c r="N72">
        <v>0</v>
      </c>
      <c r="O72">
        <v>7</v>
      </c>
      <c r="P72">
        <v>0</v>
      </c>
      <c r="Q72">
        <v>100</v>
      </c>
    </row>
    <row r="77" spans="1:19" ht="21" x14ac:dyDescent="0.35">
      <c r="A77" s="16" t="s">
        <v>123</v>
      </c>
    </row>
    <row r="78" spans="1:19" ht="15" x14ac:dyDescent="0.25">
      <c r="A78" t="s">
        <v>135</v>
      </c>
    </row>
    <row r="79" spans="1:19" ht="15" x14ac:dyDescent="0.25">
      <c r="A79" t="s">
        <v>136</v>
      </c>
    </row>
    <row r="80" spans="1:19" ht="90" x14ac:dyDescent="0.25">
      <c r="A80" s="1" t="s">
        <v>95</v>
      </c>
      <c r="B80" s="1" t="s">
        <v>79</v>
      </c>
      <c r="C80" s="1" t="s">
        <v>80</v>
      </c>
      <c r="D80" s="1" t="s">
        <v>81</v>
      </c>
      <c r="E80" s="1" t="s">
        <v>82</v>
      </c>
      <c r="F80" s="1" t="s">
        <v>91</v>
      </c>
      <c r="G80" s="1" t="s">
        <v>638</v>
      </c>
      <c r="H80" s="1" t="s">
        <v>83</v>
      </c>
      <c r="I80" s="1" t="s">
        <v>84</v>
      </c>
      <c r="J80" s="1" t="s">
        <v>104</v>
      </c>
      <c r="K80" s="1" t="s">
        <v>105</v>
      </c>
      <c r="P80" s="26" t="s">
        <v>252</v>
      </c>
      <c r="Q80" s="196" t="s">
        <v>639</v>
      </c>
      <c r="R80" s="196" t="s">
        <v>640</v>
      </c>
      <c r="S80" s="196" t="s">
        <v>641</v>
      </c>
    </row>
    <row r="81" spans="1:19" ht="15" x14ac:dyDescent="0.25">
      <c r="A81">
        <v>2012</v>
      </c>
      <c r="B81">
        <v>113</v>
      </c>
      <c r="C81">
        <v>160</v>
      </c>
      <c r="D81">
        <v>273</v>
      </c>
      <c r="E81">
        <v>38</v>
      </c>
      <c r="F81">
        <v>6</v>
      </c>
      <c r="G81" s="14">
        <v>352.8</v>
      </c>
      <c r="H81" s="14">
        <v>238</v>
      </c>
      <c r="I81" s="14">
        <v>24</v>
      </c>
      <c r="J81" s="7"/>
      <c r="K81" s="7"/>
      <c r="P81" s="27">
        <v>2012</v>
      </c>
      <c r="Q81" s="197">
        <v>352.8</v>
      </c>
      <c r="R81" s="197">
        <v>238</v>
      </c>
      <c r="S81" s="197">
        <v>24</v>
      </c>
    </row>
    <row r="82" spans="1:19" ht="15" x14ac:dyDescent="0.25">
      <c r="A82">
        <v>2013</v>
      </c>
      <c r="B82">
        <v>142</v>
      </c>
      <c r="C82">
        <v>144</v>
      </c>
      <c r="D82">
        <v>286</v>
      </c>
      <c r="E82">
        <v>51</v>
      </c>
      <c r="F82">
        <v>4</v>
      </c>
      <c r="G82" s="14">
        <v>411.5</v>
      </c>
      <c r="H82" s="14">
        <v>361.5</v>
      </c>
      <c r="I82" s="14">
        <v>86</v>
      </c>
      <c r="J82" s="7"/>
      <c r="K82" s="7"/>
      <c r="P82" s="27">
        <v>2013</v>
      </c>
      <c r="Q82" s="197">
        <v>411.5</v>
      </c>
      <c r="R82" s="197">
        <v>361.5</v>
      </c>
      <c r="S82" s="197">
        <v>86</v>
      </c>
    </row>
    <row r="83" spans="1:19" ht="15" x14ac:dyDescent="0.25">
      <c r="A83">
        <v>2014</v>
      </c>
      <c r="B83">
        <v>119</v>
      </c>
      <c r="C83">
        <v>123</v>
      </c>
      <c r="D83">
        <v>242</v>
      </c>
      <c r="E83">
        <v>59</v>
      </c>
      <c r="F83">
        <v>2</v>
      </c>
      <c r="G83" s="14">
        <v>341</v>
      </c>
      <c r="H83" s="14">
        <v>287</v>
      </c>
      <c r="I83" s="14">
        <v>108</v>
      </c>
      <c r="J83" s="7"/>
      <c r="K83" s="7"/>
      <c r="P83" s="27">
        <v>2014</v>
      </c>
      <c r="Q83" s="197">
        <v>341</v>
      </c>
      <c r="R83" s="197">
        <v>287</v>
      </c>
      <c r="S83" s="197">
        <v>108</v>
      </c>
    </row>
    <row r="84" spans="1:19" ht="15" x14ac:dyDescent="0.25">
      <c r="A84">
        <v>2015</v>
      </c>
      <c r="B84">
        <v>101</v>
      </c>
      <c r="C84">
        <v>77</v>
      </c>
      <c r="D84">
        <v>178</v>
      </c>
      <c r="E84">
        <v>55</v>
      </c>
      <c r="F84">
        <v>2</v>
      </c>
      <c r="G84" s="14">
        <v>385.7</v>
      </c>
      <c r="H84" s="14">
        <v>476.4</v>
      </c>
      <c r="I84" s="14">
        <v>133</v>
      </c>
      <c r="J84" s="7"/>
      <c r="K84" s="7"/>
      <c r="P84" s="27">
        <v>2015</v>
      </c>
      <c r="Q84" s="197">
        <v>385.7</v>
      </c>
      <c r="R84" s="197">
        <v>476.4</v>
      </c>
      <c r="S84" s="197">
        <v>133</v>
      </c>
    </row>
    <row r="85" spans="1:19" ht="15" x14ac:dyDescent="0.25">
      <c r="A85">
        <v>2016</v>
      </c>
      <c r="B85">
        <v>101</v>
      </c>
      <c r="C85">
        <v>77</v>
      </c>
      <c r="D85">
        <v>178</v>
      </c>
      <c r="E85">
        <v>122</v>
      </c>
      <c r="F85">
        <v>2</v>
      </c>
      <c r="G85" s="14">
        <v>214.9</v>
      </c>
      <c r="H85" s="14">
        <v>295.2</v>
      </c>
      <c r="I85" s="14">
        <v>185.5</v>
      </c>
      <c r="J85" s="7"/>
      <c r="K85" s="7"/>
      <c r="P85" s="27">
        <v>2016</v>
      </c>
      <c r="Q85" s="197">
        <v>214.9</v>
      </c>
      <c r="R85" s="197">
        <v>295.2</v>
      </c>
      <c r="S85" s="197">
        <v>185.5</v>
      </c>
    </row>
    <row r="86" spans="1:19" ht="15" x14ac:dyDescent="0.25">
      <c r="P86" s="27" t="s">
        <v>253</v>
      </c>
      <c r="Q86" s="29">
        <v>1705.9</v>
      </c>
      <c r="R86" s="29">
        <v>1658.1000000000001</v>
      </c>
      <c r="S86" s="29">
        <v>536.5</v>
      </c>
    </row>
    <row r="90" spans="1:19" ht="30" x14ac:dyDescent="0.25">
      <c r="A90" t="s">
        <v>95</v>
      </c>
      <c r="B90" s="128" t="s">
        <v>87</v>
      </c>
      <c r="C90" s="128" t="s">
        <v>88</v>
      </c>
      <c r="D90" s="128" t="s">
        <v>89</v>
      </c>
      <c r="E90" s="128" t="s">
        <v>90</v>
      </c>
      <c r="F90" s="128" t="s">
        <v>85</v>
      </c>
      <c r="G90" s="128" t="s">
        <v>86</v>
      </c>
      <c r="P90" s="26" t="s">
        <v>252</v>
      </c>
      <c r="Q90" s="196" t="s">
        <v>642</v>
      </c>
      <c r="R90" s="196" t="s">
        <v>643</v>
      </c>
    </row>
    <row r="91" spans="1:19" ht="15" x14ac:dyDescent="0.25">
      <c r="A91">
        <v>2012</v>
      </c>
      <c r="B91" s="10">
        <v>83</v>
      </c>
      <c r="C91" s="10">
        <v>90</v>
      </c>
      <c r="D91" s="10">
        <v>84</v>
      </c>
      <c r="E91" s="10">
        <v>87</v>
      </c>
      <c r="F91" s="10">
        <f>(Tabel31[[#This Row],[Gemid. Leeftijd bij opname Ca/dL]]+Tabel31[[#This Row],[Gemid. Leeftijd bij opname Vlinder]])/2</f>
        <v>83.5</v>
      </c>
      <c r="G91" s="10">
        <f>(Tabel31[[#This Row],[Gemid. Leeftijd bij overlijden Ca/dL]]+Tabel31[[#This Row],[Gemid. Leeftijd bij overlijden Vlinder]])/2</f>
        <v>88.5</v>
      </c>
      <c r="P91" s="27">
        <v>2012</v>
      </c>
      <c r="Q91" s="29">
        <v>83.5</v>
      </c>
      <c r="R91" s="29">
        <v>88.5</v>
      </c>
    </row>
    <row r="92" spans="1:19" ht="15" x14ac:dyDescent="0.25">
      <c r="A92">
        <v>2013</v>
      </c>
      <c r="B92" s="11">
        <v>84</v>
      </c>
      <c r="C92" s="11">
        <v>87</v>
      </c>
      <c r="D92" s="11">
        <v>83</v>
      </c>
      <c r="E92" s="11">
        <v>82</v>
      </c>
      <c r="F92" s="11">
        <f>(Tabel31[[#This Row],[Gemid. Leeftijd bij opname Ca/dL]]+Tabel31[[#This Row],[Gemid. Leeftijd bij opname Vlinder]])/2</f>
        <v>83.5</v>
      </c>
      <c r="G92" s="11">
        <f>(Tabel31[[#This Row],[Gemid. Leeftijd bij overlijden Ca/dL]]+Tabel31[[#This Row],[Gemid. Leeftijd bij overlijden Vlinder]])/2</f>
        <v>84.5</v>
      </c>
      <c r="P92" s="27">
        <v>2013</v>
      </c>
      <c r="Q92" s="29">
        <v>83.5</v>
      </c>
      <c r="R92" s="29">
        <v>84.5</v>
      </c>
    </row>
    <row r="93" spans="1:19" ht="15" x14ac:dyDescent="0.25">
      <c r="A93">
        <v>2014</v>
      </c>
      <c r="B93" s="10">
        <v>84</v>
      </c>
      <c r="C93" s="10">
        <v>87</v>
      </c>
      <c r="D93" s="10">
        <v>84</v>
      </c>
      <c r="E93" s="10">
        <v>84</v>
      </c>
      <c r="F93" s="10">
        <f>(Tabel31[[#This Row],[Gemid. Leeftijd bij opname Ca/dL]]+Tabel31[[#This Row],[Gemid. Leeftijd bij opname Vlinder]])/2</f>
        <v>84</v>
      </c>
      <c r="G93" s="10">
        <f>(Tabel31[[#This Row],[Gemid. Leeftijd bij overlijden Ca/dL]]+Tabel31[[#This Row],[Gemid. Leeftijd bij overlijden Vlinder]])/2</f>
        <v>85.5</v>
      </c>
      <c r="P93" s="27">
        <v>2014</v>
      </c>
      <c r="Q93" s="29">
        <v>84</v>
      </c>
      <c r="R93" s="29">
        <v>85.5</v>
      </c>
    </row>
    <row r="94" spans="1:19" ht="15" x14ac:dyDescent="0.25">
      <c r="A94">
        <v>2015</v>
      </c>
      <c r="B94" s="11">
        <v>84</v>
      </c>
      <c r="C94" s="11">
        <v>86</v>
      </c>
      <c r="D94" s="11">
        <v>82</v>
      </c>
      <c r="E94" s="11">
        <v>84</v>
      </c>
      <c r="F94" s="11">
        <f>(Tabel31[[#This Row],[Gemid. Leeftijd bij opname Ca/dL]]+Tabel31[[#This Row],[Gemid. Leeftijd bij opname Vlinder]])/2</f>
        <v>83</v>
      </c>
      <c r="G94" s="11">
        <f>(Tabel31[[#This Row],[Gemid. Leeftijd bij overlijden Ca/dL]]+Tabel31[[#This Row],[Gemid. Leeftijd bij overlijden Vlinder]])/2</f>
        <v>85</v>
      </c>
      <c r="P94" s="27">
        <v>2015</v>
      </c>
      <c r="Q94" s="29">
        <v>83</v>
      </c>
      <c r="R94" s="29">
        <v>85</v>
      </c>
    </row>
    <row r="95" spans="1:19" ht="15" x14ac:dyDescent="0.25">
      <c r="A95">
        <v>2016</v>
      </c>
      <c r="B95" s="10">
        <v>86</v>
      </c>
      <c r="C95" s="10">
        <v>86</v>
      </c>
      <c r="D95" s="10">
        <v>84</v>
      </c>
      <c r="E95" s="10">
        <v>84</v>
      </c>
      <c r="F95" s="10">
        <f>(Tabel31[[#This Row],[Gemid. Leeftijd bij opname Ca/dL]]+Tabel31[[#This Row],[Gemid. Leeftijd bij opname Vlinder]])/2</f>
        <v>85</v>
      </c>
      <c r="G95" s="10">
        <f>(Tabel31[[#This Row],[Gemid. Leeftijd bij overlijden Ca/dL]]+Tabel31[[#This Row],[Gemid. Leeftijd bij overlijden Vlinder]])/2</f>
        <v>85</v>
      </c>
      <c r="P95" s="27">
        <v>2016</v>
      </c>
      <c r="Q95" s="29">
        <v>85</v>
      </c>
      <c r="R95" s="29">
        <v>85</v>
      </c>
    </row>
    <row r="96" spans="1:19" ht="15" x14ac:dyDescent="0.25">
      <c r="P96" s="27" t="s">
        <v>253</v>
      </c>
      <c r="Q96" s="29">
        <v>419</v>
      </c>
      <c r="R96" s="29">
        <v>428.5</v>
      </c>
    </row>
    <row r="98" spans="1:5" s="196" customFormat="1" ht="15" x14ac:dyDescent="0.25"/>
    <row r="99" spans="1:5" s="196" customFormat="1" ht="15" x14ac:dyDescent="0.25"/>
    <row r="100" spans="1:5" s="196" customFormat="1" ht="15" x14ac:dyDescent="0.25"/>
    <row r="101" spans="1:5" s="196" customFormat="1" ht="15" x14ac:dyDescent="0.25">
      <c r="A101" s="26" t="s">
        <v>252</v>
      </c>
      <c r="B101" s="196" t="s">
        <v>964</v>
      </c>
      <c r="C101" s="196" t="s">
        <v>963</v>
      </c>
    </row>
    <row r="102" spans="1:5" s="196" customFormat="1" ht="15" x14ac:dyDescent="0.25">
      <c r="A102" s="27" t="s">
        <v>110</v>
      </c>
      <c r="B102" s="9">
        <v>0.74</v>
      </c>
      <c r="C102" s="9">
        <v>7.0000000000000007E-2</v>
      </c>
    </row>
    <row r="103" spans="1:5" s="196" customFormat="1" ht="15" x14ac:dyDescent="0.25">
      <c r="A103" s="27" t="s">
        <v>668</v>
      </c>
      <c r="B103" s="9">
        <v>0.74</v>
      </c>
      <c r="C103" s="9">
        <v>0.08</v>
      </c>
    </row>
    <row r="104" spans="1:5" s="196" customFormat="1" ht="15" x14ac:dyDescent="0.25">
      <c r="A104" s="27" t="s">
        <v>253</v>
      </c>
      <c r="B104" s="9">
        <v>1.48</v>
      </c>
      <c r="C104" s="9">
        <v>0.15000000000000002</v>
      </c>
    </row>
    <row r="105" spans="1:5" s="196" customFormat="1" ht="15" x14ac:dyDescent="0.25">
      <c r="A105"/>
      <c r="B105"/>
      <c r="C105"/>
    </row>
    <row r="106" spans="1:5" s="196" customFormat="1" ht="15" x14ac:dyDescent="0.25">
      <c r="A106"/>
      <c r="B106"/>
      <c r="C106"/>
    </row>
    <row r="107" spans="1:5" s="196" customFormat="1" ht="15" x14ac:dyDescent="0.25">
      <c r="A107"/>
      <c r="B107"/>
      <c r="C107"/>
    </row>
    <row r="108" spans="1:5" s="196" customFormat="1" ht="15" x14ac:dyDescent="0.25">
      <c r="A108"/>
      <c r="B108"/>
      <c r="C108"/>
    </row>
    <row r="109" spans="1:5" s="196" customFormat="1" ht="15" x14ac:dyDescent="0.25">
      <c r="A109" s="26" t="s">
        <v>252</v>
      </c>
      <c r="B109" s="196" t="s">
        <v>1038</v>
      </c>
      <c r="C109" s="196" t="s">
        <v>1039</v>
      </c>
      <c r="D109" s="196" t="s">
        <v>1036</v>
      </c>
      <c r="E109" s="196" t="s">
        <v>1037</v>
      </c>
    </row>
    <row r="110" spans="1:5" s="196" customFormat="1" ht="15" x14ac:dyDescent="0.25">
      <c r="A110" s="27">
        <v>2010</v>
      </c>
      <c r="B110" s="29">
        <v>103.3</v>
      </c>
      <c r="C110" s="29">
        <v>89.5</v>
      </c>
      <c r="D110" s="29">
        <v>46.1</v>
      </c>
      <c r="E110" s="29">
        <v>71.2</v>
      </c>
    </row>
    <row r="111" spans="1:5" s="196" customFormat="1" ht="15" x14ac:dyDescent="0.25">
      <c r="A111" s="27">
        <v>2011</v>
      </c>
      <c r="B111" s="29">
        <v>105.7</v>
      </c>
      <c r="C111" s="29">
        <v>92.3</v>
      </c>
      <c r="D111" s="29">
        <v>45.4</v>
      </c>
      <c r="E111" s="29">
        <v>71.3</v>
      </c>
    </row>
    <row r="112" spans="1:5" ht="15" x14ac:dyDescent="0.25">
      <c r="A112" s="27">
        <v>2012</v>
      </c>
      <c r="B112" s="29">
        <v>100.7</v>
      </c>
      <c r="C112" s="29">
        <v>93.1</v>
      </c>
      <c r="D112" s="29">
        <v>45.2</v>
      </c>
      <c r="E112" s="29">
        <v>71.5</v>
      </c>
    </row>
    <row r="113" spans="1:11" ht="15" x14ac:dyDescent="0.25">
      <c r="A113" s="27">
        <v>2013</v>
      </c>
      <c r="B113" s="29">
        <v>95.8</v>
      </c>
      <c r="C113" s="29">
        <v>96</v>
      </c>
      <c r="D113" s="29">
        <v>44.4</v>
      </c>
      <c r="E113" s="29">
        <v>72.099999999999994</v>
      </c>
    </row>
    <row r="114" spans="1:11" ht="15" x14ac:dyDescent="0.25">
      <c r="A114" s="27">
        <v>2014</v>
      </c>
      <c r="B114" s="29">
        <v>102</v>
      </c>
      <c r="C114" s="29">
        <v>97.2</v>
      </c>
      <c r="D114" s="29">
        <v>43.7</v>
      </c>
      <c r="E114" s="29">
        <v>73.3</v>
      </c>
    </row>
    <row r="115" spans="1:11" ht="15" x14ac:dyDescent="0.25">
      <c r="A115" s="27">
        <v>2015</v>
      </c>
      <c r="B115" s="29">
        <v>105.1</v>
      </c>
      <c r="C115" s="29">
        <v>98.2</v>
      </c>
      <c r="D115" s="29">
        <v>42.8</v>
      </c>
      <c r="E115" s="29">
        <v>74.5</v>
      </c>
    </row>
    <row r="116" spans="1:11" ht="15" x14ac:dyDescent="0.25">
      <c r="A116" s="27">
        <v>2016</v>
      </c>
      <c r="B116" s="29">
        <v>104.4</v>
      </c>
      <c r="C116" s="29">
        <v>100.8</v>
      </c>
      <c r="D116" s="29">
        <v>42</v>
      </c>
      <c r="E116" s="29">
        <v>76</v>
      </c>
    </row>
    <row r="117" spans="1:11" ht="15" x14ac:dyDescent="0.25">
      <c r="A117" s="27" t="s">
        <v>253</v>
      </c>
      <c r="B117" s="29">
        <v>717</v>
      </c>
      <c r="C117" s="29">
        <v>667.09999999999991</v>
      </c>
      <c r="D117" s="29">
        <v>309.60000000000002</v>
      </c>
      <c r="E117" s="29">
        <v>509.90000000000003</v>
      </c>
    </row>
    <row r="118" spans="1:11" ht="15" x14ac:dyDescent="0.25">
      <c r="H118" s="196"/>
      <c r="I118" s="196"/>
      <c r="J118" s="196"/>
      <c r="K118" s="196"/>
    </row>
    <row r="119" spans="1:11" ht="15" x14ac:dyDescent="0.25">
      <c r="H119" s="27"/>
      <c r="I119" s="29"/>
      <c r="J119" s="29"/>
      <c r="K119" s="29"/>
    </row>
    <row r="120" spans="1:11" ht="15" x14ac:dyDescent="0.25">
      <c r="H120" s="27"/>
      <c r="I120" s="29"/>
      <c r="J120" s="29"/>
      <c r="K120" s="29"/>
    </row>
    <row r="121" spans="1:11" ht="15" x14ac:dyDescent="0.25">
      <c r="H121" s="27"/>
      <c r="I121" s="29"/>
      <c r="J121" s="29"/>
      <c r="K121" s="29"/>
    </row>
    <row r="122" spans="1:11" ht="15" x14ac:dyDescent="0.25">
      <c r="H122" s="27"/>
      <c r="I122" s="29"/>
      <c r="J122" s="29"/>
      <c r="K122" s="29"/>
    </row>
    <row r="123" spans="1:11" ht="15" x14ac:dyDescent="0.25">
      <c r="H123" s="27"/>
      <c r="I123" s="29"/>
      <c r="J123" s="29"/>
      <c r="K123" s="29"/>
    </row>
    <row r="124" spans="1:11" ht="15" x14ac:dyDescent="0.25">
      <c r="H124" s="27"/>
      <c r="I124" s="29"/>
      <c r="J124" s="29"/>
      <c r="K124" s="29"/>
    </row>
    <row r="125" spans="1:11" ht="15" x14ac:dyDescent="0.25">
      <c r="H125" s="27"/>
      <c r="I125" s="29"/>
      <c r="J125" s="29"/>
      <c r="K125" s="29"/>
    </row>
    <row r="126" spans="1:11" ht="15" x14ac:dyDescent="0.25">
      <c r="H126" s="27"/>
      <c r="I126" s="29"/>
      <c r="J126" s="29"/>
      <c r="K126" s="29"/>
    </row>
    <row r="130" spans="1:11" ht="21" x14ac:dyDescent="0.35">
      <c r="A130" s="16" t="s">
        <v>129</v>
      </c>
    </row>
    <row r="131" spans="1:11" ht="15" x14ac:dyDescent="0.25">
      <c r="A131" t="s">
        <v>138</v>
      </c>
    </row>
    <row r="132" spans="1:11" ht="15" x14ac:dyDescent="0.25">
      <c r="A132" t="s">
        <v>139</v>
      </c>
      <c r="D132" t="s">
        <v>125</v>
      </c>
    </row>
    <row r="133" spans="1:11" ht="30" x14ac:dyDescent="0.25">
      <c r="A133" s="128" t="s">
        <v>95</v>
      </c>
      <c r="B133" s="1" t="s">
        <v>130</v>
      </c>
      <c r="C133" s="1" t="s">
        <v>131</v>
      </c>
      <c r="D133" s="1" t="s">
        <v>132</v>
      </c>
      <c r="E133" s="1" t="s">
        <v>133</v>
      </c>
      <c r="H133" s="26" t="s">
        <v>252</v>
      </c>
      <c r="I133" s="196" t="s">
        <v>645</v>
      </c>
      <c r="J133" s="196" t="s">
        <v>646</v>
      </c>
      <c r="K133" s="196" t="s">
        <v>644</v>
      </c>
    </row>
    <row r="134" spans="1:11" ht="15" x14ac:dyDescent="0.25">
      <c r="A134" s="10">
        <v>2010</v>
      </c>
      <c r="B134">
        <v>3217</v>
      </c>
      <c r="C134" s="15">
        <v>121</v>
      </c>
      <c r="D134">
        <v>127.2</v>
      </c>
      <c r="E134">
        <v>120.2</v>
      </c>
      <c r="H134" s="27">
        <v>2010</v>
      </c>
      <c r="I134" s="197">
        <v>127.2</v>
      </c>
      <c r="J134" s="197">
        <v>120.2</v>
      </c>
      <c r="K134" s="197">
        <v>121</v>
      </c>
    </row>
    <row r="135" spans="1:11" ht="15" x14ac:dyDescent="0.25">
      <c r="A135" s="11">
        <v>2011</v>
      </c>
      <c r="B135">
        <v>3415</v>
      </c>
      <c r="C135" s="15">
        <v>127.6</v>
      </c>
      <c r="D135">
        <v>134.80000000000001</v>
      </c>
      <c r="E135">
        <v>127</v>
      </c>
      <c r="H135" s="27">
        <v>2011</v>
      </c>
      <c r="I135" s="197">
        <v>134.80000000000001</v>
      </c>
      <c r="J135" s="197">
        <v>127</v>
      </c>
      <c r="K135" s="197">
        <v>127.6</v>
      </c>
    </row>
    <row r="136" spans="1:11" ht="15" x14ac:dyDescent="0.25">
      <c r="A136" s="10">
        <v>2012</v>
      </c>
      <c r="B136">
        <v>3479</v>
      </c>
      <c r="C136" s="15">
        <v>129.1</v>
      </c>
      <c r="D136">
        <v>138.6</v>
      </c>
      <c r="E136">
        <v>130.9</v>
      </c>
      <c r="H136" s="27">
        <v>2012</v>
      </c>
      <c r="I136" s="197">
        <v>138.6</v>
      </c>
      <c r="J136" s="197">
        <v>130.9</v>
      </c>
      <c r="K136" s="197">
        <v>129.1</v>
      </c>
    </row>
    <row r="137" spans="1:11" ht="15" x14ac:dyDescent="0.25">
      <c r="A137" s="11">
        <v>2013</v>
      </c>
      <c r="B137">
        <v>3605</v>
      </c>
      <c r="C137" s="15">
        <v>133</v>
      </c>
      <c r="D137">
        <v>141.1</v>
      </c>
      <c r="E137">
        <v>133.19999999999999</v>
      </c>
      <c r="H137" s="27">
        <v>2013</v>
      </c>
      <c r="I137" s="197">
        <v>141.1</v>
      </c>
      <c r="J137" s="197">
        <v>133.19999999999999</v>
      </c>
      <c r="K137" s="197">
        <v>133</v>
      </c>
    </row>
    <row r="138" spans="1:11" ht="15" x14ac:dyDescent="0.25">
      <c r="A138" s="10">
        <v>2014</v>
      </c>
      <c r="B138">
        <v>3418</v>
      </c>
      <c r="C138" s="15">
        <v>125.4</v>
      </c>
      <c r="D138">
        <v>138.6</v>
      </c>
      <c r="E138">
        <v>129.80000000000001</v>
      </c>
      <c r="H138" s="27">
        <v>2014</v>
      </c>
      <c r="I138" s="197">
        <v>138.6</v>
      </c>
      <c r="J138" s="197">
        <v>129.80000000000001</v>
      </c>
      <c r="K138" s="197">
        <v>125.4</v>
      </c>
    </row>
    <row r="139" spans="1:11" ht="15" x14ac:dyDescent="0.25">
      <c r="A139" s="11">
        <v>2015</v>
      </c>
      <c r="B139">
        <v>3536</v>
      </c>
      <c r="C139" s="15">
        <v>128.80000000000001</v>
      </c>
      <c r="D139">
        <v>143.1</v>
      </c>
      <c r="E139">
        <v>134.19999999999999</v>
      </c>
      <c r="H139" s="27">
        <v>2015</v>
      </c>
      <c r="I139" s="197">
        <v>143.1</v>
      </c>
      <c r="J139" s="197">
        <v>134.19999999999999</v>
      </c>
      <c r="K139" s="197">
        <v>128.80000000000001</v>
      </c>
    </row>
    <row r="140" spans="1:11" ht="15" x14ac:dyDescent="0.25">
      <c r="A140" s="10">
        <v>2016</v>
      </c>
      <c r="B140">
        <v>3629</v>
      </c>
      <c r="C140" s="15">
        <v>131.80000000000001</v>
      </c>
      <c r="D140">
        <v>146.69999999999999</v>
      </c>
      <c r="E140">
        <v>137.19999999999999</v>
      </c>
      <c r="H140" s="27">
        <v>2016</v>
      </c>
      <c r="I140" s="197">
        <v>146.69999999999999</v>
      </c>
      <c r="J140" s="197">
        <v>137.19999999999999</v>
      </c>
      <c r="K140" s="197">
        <v>131.80000000000001</v>
      </c>
    </row>
    <row r="141" spans="1:11" ht="15" x14ac:dyDescent="0.25">
      <c r="H141" s="27" t="s">
        <v>253</v>
      </c>
      <c r="I141" s="29">
        <v>970.10000000000014</v>
      </c>
      <c r="J141" s="29">
        <v>912.5</v>
      </c>
      <c r="K141" s="29">
        <v>896.7</v>
      </c>
    </row>
    <row r="147" spans="1:18" ht="21" x14ac:dyDescent="0.35">
      <c r="A147" s="17" t="s">
        <v>141</v>
      </c>
    </row>
    <row r="148" spans="1:18" ht="15" x14ac:dyDescent="0.25">
      <c r="A148" s="7" t="s">
        <v>142</v>
      </c>
    </row>
    <row r="149" spans="1:18" x14ac:dyDescent="0.3">
      <c r="A149" s="7" t="s">
        <v>143</v>
      </c>
    </row>
    <row r="153" spans="1:18" s="129" customFormat="1" ht="23.25" x14ac:dyDescent="0.35">
      <c r="A153" s="129" t="s">
        <v>547</v>
      </c>
      <c r="P153"/>
      <c r="Q153"/>
      <c r="R153"/>
    </row>
    <row r="158" spans="1:18" ht="15" x14ac:dyDescent="0.25">
      <c r="A158" t="s">
        <v>994</v>
      </c>
    </row>
    <row r="159" spans="1:18" ht="15" x14ac:dyDescent="0.25">
      <c r="A159" s="26" t="s">
        <v>252</v>
      </c>
      <c r="B159" s="196" t="s">
        <v>600</v>
      </c>
      <c r="C159" s="196" t="s">
        <v>601</v>
      </c>
    </row>
    <row r="160" spans="1:18" ht="15" x14ac:dyDescent="0.25">
      <c r="A160" s="27">
        <v>2010</v>
      </c>
      <c r="B160" s="29">
        <v>0.53</v>
      </c>
      <c r="C160" s="29">
        <v>0.37</v>
      </c>
    </row>
    <row r="161" spans="1:3" ht="15" x14ac:dyDescent="0.25">
      <c r="A161" s="27">
        <v>2011</v>
      </c>
      <c r="B161" s="29">
        <v>0.46</v>
      </c>
      <c r="C161" s="29">
        <v>0.38</v>
      </c>
    </row>
    <row r="162" spans="1:3" ht="15" x14ac:dyDescent="0.25">
      <c r="A162" s="27">
        <v>2012</v>
      </c>
      <c r="B162" s="29">
        <v>0.45</v>
      </c>
      <c r="C162" s="29">
        <v>0.39</v>
      </c>
    </row>
    <row r="163" spans="1:3" ht="15" x14ac:dyDescent="0.25">
      <c r="A163" s="27">
        <v>2013</v>
      </c>
      <c r="B163" s="29">
        <v>0.48</v>
      </c>
      <c r="C163" s="29">
        <v>0.4</v>
      </c>
    </row>
    <row r="164" spans="1:3" ht="15" x14ac:dyDescent="0.25">
      <c r="A164" s="27">
        <v>2014</v>
      </c>
      <c r="B164" s="29">
        <v>0.47</v>
      </c>
      <c r="C164" s="29">
        <v>0.41</v>
      </c>
    </row>
    <row r="165" spans="1:3" ht="15" x14ac:dyDescent="0.25">
      <c r="A165" s="27">
        <v>2015</v>
      </c>
      <c r="B165" s="29">
        <v>0.52</v>
      </c>
      <c r="C165" s="29">
        <v>0.42</v>
      </c>
    </row>
    <row r="166" spans="1:3" ht="15" x14ac:dyDescent="0.25">
      <c r="A166" s="27">
        <v>2016</v>
      </c>
      <c r="B166" s="29">
        <v>0.48</v>
      </c>
      <c r="C166" s="29">
        <v>0.42</v>
      </c>
    </row>
    <row r="167" spans="1:3" ht="15" x14ac:dyDescent="0.25">
      <c r="A167" s="27" t="s">
        <v>253</v>
      </c>
      <c r="B167" s="29">
        <v>3.3899999999999997</v>
      </c>
      <c r="C167" s="29">
        <v>2.79</v>
      </c>
    </row>
    <row r="171" spans="1:3" ht="15" x14ac:dyDescent="0.25">
      <c r="A171" t="s">
        <v>995</v>
      </c>
    </row>
    <row r="172" spans="1:3" ht="15" x14ac:dyDescent="0.25">
      <c r="A172" s="26" t="s">
        <v>252</v>
      </c>
      <c r="B172" s="196" t="s">
        <v>959</v>
      </c>
      <c r="C172" s="196" t="s">
        <v>960</v>
      </c>
    </row>
    <row r="173" spans="1:3" ht="15" x14ac:dyDescent="0.25">
      <c r="A173" s="27" t="s">
        <v>110</v>
      </c>
      <c r="B173" s="29">
        <v>0.8</v>
      </c>
      <c r="C173" s="29">
        <v>0.08</v>
      </c>
    </row>
    <row r="174" spans="1:3" ht="15" x14ac:dyDescent="0.25">
      <c r="A174" s="27" t="s">
        <v>668</v>
      </c>
      <c r="B174" s="29">
        <v>0.71</v>
      </c>
      <c r="C174" s="29">
        <v>0.12</v>
      </c>
    </row>
    <row r="175" spans="1:3" ht="15" x14ac:dyDescent="0.25">
      <c r="A175" s="27" t="s">
        <v>253</v>
      </c>
      <c r="B175" s="29">
        <v>1.51</v>
      </c>
      <c r="C175" s="29">
        <v>0.2</v>
      </c>
    </row>
    <row r="180" spans="1:8" ht="15" x14ac:dyDescent="0.25">
      <c r="A180" t="s">
        <v>996</v>
      </c>
    </row>
    <row r="181" spans="1:8" ht="15" x14ac:dyDescent="0.25">
      <c r="A181" s="26" t="s">
        <v>252</v>
      </c>
      <c r="B181" s="196" t="s">
        <v>964</v>
      </c>
      <c r="C181" s="196" t="s">
        <v>963</v>
      </c>
    </row>
    <row r="182" spans="1:8" ht="15" x14ac:dyDescent="0.25">
      <c r="A182" s="27" t="s">
        <v>110</v>
      </c>
      <c r="B182" s="29">
        <v>0.74</v>
      </c>
      <c r="C182" s="29">
        <v>0.06</v>
      </c>
    </row>
    <row r="183" spans="1:8" ht="15" x14ac:dyDescent="0.25">
      <c r="A183" s="27" t="s">
        <v>668</v>
      </c>
      <c r="B183" s="29">
        <v>0.69</v>
      </c>
      <c r="C183" s="29">
        <v>0.09</v>
      </c>
    </row>
    <row r="184" spans="1:8" ht="15" x14ac:dyDescent="0.25">
      <c r="A184" s="27" t="s">
        <v>253</v>
      </c>
      <c r="B184" s="29">
        <v>1.43</v>
      </c>
      <c r="C184" s="29">
        <v>0.15</v>
      </c>
    </row>
    <row r="186" spans="1:8" s="196" customFormat="1" ht="15" x14ac:dyDescent="0.25"/>
    <row r="187" spans="1:8" s="196" customFormat="1" ht="15" x14ac:dyDescent="0.25">
      <c r="A187" s="27" t="s">
        <v>999</v>
      </c>
    </row>
    <row r="188" spans="1:8" s="196" customFormat="1" ht="15" x14ac:dyDescent="0.25">
      <c r="A188" s="26" t="s">
        <v>252</v>
      </c>
      <c r="B188" s="196" t="s">
        <v>998</v>
      </c>
      <c r="C188" s="196" t="s">
        <v>997</v>
      </c>
    </row>
    <row r="189" spans="1:8" s="196" customFormat="1" ht="15" x14ac:dyDescent="0.25">
      <c r="A189" s="27" t="s">
        <v>992</v>
      </c>
      <c r="B189" s="9">
        <v>0.67</v>
      </c>
      <c r="C189" s="9">
        <v>0.13</v>
      </c>
    </row>
    <row r="190" spans="1:8" s="196" customFormat="1" ht="15" x14ac:dyDescent="0.25">
      <c r="A190" s="27" t="s">
        <v>993</v>
      </c>
      <c r="B190" s="9">
        <v>0.53</v>
      </c>
      <c r="C190" s="9">
        <v>0.19</v>
      </c>
    </row>
    <row r="191" spans="1:8" s="196" customFormat="1" ht="15" x14ac:dyDescent="0.25">
      <c r="A191" s="27" t="s">
        <v>253</v>
      </c>
      <c r="B191" s="9">
        <v>1.2000000000000002</v>
      </c>
      <c r="C191" s="9">
        <v>0.32</v>
      </c>
      <c r="F191"/>
      <c r="G191"/>
      <c r="H191"/>
    </row>
    <row r="192" spans="1:8" s="196" customFormat="1" ht="15" x14ac:dyDescent="0.25">
      <c r="F192"/>
      <c r="G192"/>
      <c r="H192"/>
    </row>
    <row r="193" spans="1:8" s="196" customFormat="1" ht="15" x14ac:dyDescent="0.25"/>
    <row r="194" spans="1:8" s="196" customFormat="1" ht="15" x14ac:dyDescent="0.25"/>
    <row r="195" spans="1:8" s="196" customFormat="1" ht="15" x14ac:dyDescent="0.25"/>
    <row r="196" spans="1:8" s="196" customFormat="1" ht="15" x14ac:dyDescent="0.25"/>
    <row r="197" spans="1:8" s="196" customFormat="1" ht="15" x14ac:dyDescent="0.25">
      <c r="A197" s="26" t="s">
        <v>252</v>
      </c>
      <c r="B197" s="196" t="s">
        <v>599</v>
      </c>
      <c r="C197" s="196" t="s">
        <v>597</v>
      </c>
      <c r="D197" s="196" t="s">
        <v>598</v>
      </c>
    </row>
    <row r="198" spans="1:8" s="196" customFormat="1" ht="15" x14ac:dyDescent="0.25">
      <c r="A198" s="27">
        <v>2010</v>
      </c>
      <c r="B198" s="29">
        <v>270</v>
      </c>
      <c r="C198" s="197">
        <v>116.84782608695652</v>
      </c>
      <c r="D198" s="197">
        <v>15.4</v>
      </c>
    </row>
    <row r="199" spans="1:8" s="196" customFormat="1" ht="15" x14ac:dyDescent="0.25">
      <c r="A199" s="27">
        <v>2011</v>
      </c>
      <c r="B199" s="29">
        <v>211</v>
      </c>
      <c r="C199" s="197">
        <v>130.83673469387756</v>
      </c>
      <c r="D199" s="197">
        <v>16.2</v>
      </c>
    </row>
    <row r="200" spans="1:8" s="196" customFormat="1" ht="15" x14ac:dyDescent="0.25">
      <c r="A200" s="27">
        <v>2012</v>
      </c>
      <c r="B200" s="29">
        <v>169</v>
      </c>
      <c r="C200" s="197">
        <v>144.15094339622641</v>
      </c>
      <c r="D200" s="197">
        <v>17.5</v>
      </c>
    </row>
    <row r="201" spans="1:8" s="196" customFormat="1" ht="15" x14ac:dyDescent="0.25">
      <c r="A201" s="27">
        <v>2013</v>
      </c>
      <c r="B201" s="29">
        <v>169</v>
      </c>
      <c r="C201" s="197">
        <v>162.21276595744681</v>
      </c>
      <c r="D201" s="197">
        <v>16.8</v>
      </c>
    </row>
    <row r="202" spans="1:8" s="196" customFormat="1" ht="15" x14ac:dyDescent="0.25">
      <c r="A202" s="27">
        <v>2014</v>
      </c>
      <c r="B202" s="29">
        <v>137</v>
      </c>
      <c r="C202" s="197">
        <v>165.84</v>
      </c>
      <c r="D202" s="197">
        <v>17.100000000000001</v>
      </c>
    </row>
    <row r="203" spans="1:8" s="196" customFormat="1" ht="15" x14ac:dyDescent="0.25">
      <c r="A203" s="27">
        <v>2015</v>
      </c>
      <c r="B203" s="29">
        <v>209</v>
      </c>
      <c r="C203" s="197">
        <v>144.16999999999999</v>
      </c>
      <c r="D203" s="197">
        <v>14.38</v>
      </c>
    </row>
    <row r="204" spans="1:8" s="196" customFormat="1" ht="15" x14ac:dyDescent="0.25">
      <c r="A204" s="27">
        <v>2016</v>
      </c>
      <c r="B204" s="29">
        <v>259</v>
      </c>
      <c r="C204" s="197">
        <v>137.77000000000001</v>
      </c>
      <c r="D204" s="197">
        <v>14</v>
      </c>
    </row>
    <row r="205" spans="1:8" s="196" customFormat="1" ht="15" x14ac:dyDescent="0.25">
      <c r="A205" s="27">
        <v>2017</v>
      </c>
      <c r="B205" s="29">
        <v>294</v>
      </c>
      <c r="C205" s="197">
        <v>131.06</v>
      </c>
      <c r="D205" s="197">
        <v>8.52</v>
      </c>
      <c r="F205"/>
      <c r="G205"/>
      <c r="H205"/>
    </row>
    <row r="206" spans="1:8" ht="15" x14ac:dyDescent="0.25">
      <c r="A206" s="27" t="s">
        <v>253</v>
      </c>
      <c r="B206" s="29">
        <v>1718</v>
      </c>
      <c r="C206" s="29">
        <v>1132.8882701345074</v>
      </c>
      <c r="D206" s="29">
        <v>119.89999999999999</v>
      </c>
    </row>
    <row r="210" spans="1:18" s="129" customFormat="1" ht="23.25" x14ac:dyDescent="0.35">
      <c r="A210" s="129" t="s">
        <v>981</v>
      </c>
      <c r="F210"/>
      <c r="G210"/>
      <c r="H210"/>
      <c r="P210" s="196"/>
      <c r="Q210" s="196"/>
      <c r="R210" s="196"/>
    </row>
    <row r="212" spans="1:18" s="196" customFormat="1" ht="15" x14ac:dyDescent="0.25">
      <c r="A212" s="196" t="s">
        <v>972</v>
      </c>
      <c r="F212"/>
      <c r="G212"/>
      <c r="H212"/>
    </row>
    <row r="213" spans="1:18" s="196" customFormat="1" ht="15" x14ac:dyDescent="0.25">
      <c r="A213" s="26" t="s">
        <v>252</v>
      </c>
      <c r="B213" s="196" t="s">
        <v>987</v>
      </c>
      <c r="C213" s="196" t="s">
        <v>988</v>
      </c>
      <c r="D213" s="196" t="s">
        <v>989</v>
      </c>
      <c r="E213" s="196" t="s">
        <v>990</v>
      </c>
      <c r="F213"/>
      <c r="G213"/>
      <c r="H213"/>
    </row>
    <row r="214" spans="1:18" s="196" customFormat="1" x14ac:dyDescent="0.3">
      <c r="A214" s="27" t="s">
        <v>291</v>
      </c>
      <c r="B214" s="9">
        <v>0.16</v>
      </c>
      <c r="C214" s="9">
        <v>0.34</v>
      </c>
      <c r="D214" s="9">
        <v>0.49</v>
      </c>
      <c r="E214" s="9">
        <v>0.01</v>
      </c>
    </row>
    <row r="215" spans="1:18" s="196" customFormat="1" x14ac:dyDescent="0.3">
      <c r="A215" s="27" t="s">
        <v>971</v>
      </c>
      <c r="B215" s="9">
        <v>0.17</v>
      </c>
      <c r="C215" s="9">
        <v>0.18</v>
      </c>
      <c r="D215" s="9">
        <v>0.62</v>
      </c>
      <c r="E215" s="9">
        <v>0.03</v>
      </c>
    </row>
    <row r="216" spans="1:18" s="196" customFormat="1" x14ac:dyDescent="0.3">
      <c r="A216" s="27" t="s">
        <v>965</v>
      </c>
      <c r="B216" s="9">
        <v>0.02</v>
      </c>
      <c r="C216" s="9">
        <v>0.08</v>
      </c>
      <c r="D216" s="9">
        <v>0.68</v>
      </c>
      <c r="E216" s="9">
        <v>0.22</v>
      </c>
    </row>
    <row r="217" spans="1:18" s="196" customFormat="1" x14ac:dyDescent="0.3">
      <c r="A217" s="27" t="s">
        <v>253</v>
      </c>
      <c r="B217" s="9">
        <v>0.35000000000000003</v>
      </c>
      <c r="C217" s="9">
        <v>0.6</v>
      </c>
      <c r="D217" s="9">
        <v>1.79</v>
      </c>
      <c r="E217" s="9">
        <v>0.26</v>
      </c>
    </row>
    <row r="218" spans="1:18" s="196" customFormat="1" x14ac:dyDescent="0.3">
      <c r="A218"/>
      <c r="B218"/>
      <c r="C218"/>
    </row>
    <row r="219" spans="1:18" s="196" customFormat="1" x14ac:dyDescent="0.3">
      <c r="A219"/>
      <c r="B219"/>
      <c r="C219"/>
    </row>
    <row r="220" spans="1:18" s="196" customFormat="1" x14ac:dyDescent="0.3">
      <c r="A220"/>
      <c r="B220"/>
      <c r="C220"/>
    </row>
    <row r="221" spans="1:18" s="196" customFormat="1" x14ac:dyDescent="0.3">
      <c r="A221"/>
      <c r="B221"/>
      <c r="C221"/>
    </row>
    <row r="222" spans="1:18" s="196" customFormat="1" x14ac:dyDescent="0.3">
      <c r="A222"/>
      <c r="B222"/>
      <c r="C222"/>
      <c r="G222"/>
      <c r="H222"/>
      <c r="I222"/>
    </row>
    <row r="223" spans="1:18" s="196" customFormat="1" x14ac:dyDescent="0.3">
      <c r="A223" s="26" t="s">
        <v>252</v>
      </c>
      <c r="B223" s="196" t="s">
        <v>964</v>
      </c>
      <c r="C223" s="196" t="s">
        <v>963</v>
      </c>
      <c r="G223"/>
      <c r="H223"/>
      <c r="I223"/>
    </row>
    <row r="224" spans="1:18" s="196" customFormat="1" x14ac:dyDescent="0.3">
      <c r="A224" s="27" t="s">
        <v>979</v>
      </c>
      <c r="B224" s="9">
        <v>0.72</v>
      </c>
      <c r="C224" s="9">
        <v>0.08</v>
      </c>
      <c r="G224"/>
      <c r="H224"/>
      <c r="I224"/>
    </row>
    <row r="225" spans="1:9" s="196" customFormat="1" x14ac:dyDescent="0.3">
      <c r="A225" s="27" t="s">
        <v>978</v>
      </c>
      <c r="B225" s="9">
        <v>0.82</v>
      </c>
      <c r="C225" s="9">
        <v>0.04</v>
      </c>
      <c r="G225"/>
      <c r="H225"/>
      <c r="I225"/>
    </row>
    <row r="226" spans="1:9" s="196" customFormat="1" x14ac:dyDescent="0.3">
      <c r="A226" s="27" t="s">
        <v>977</v>
      </c>
      <c r="B226" s="9">
        <v>0.72</v>
      </c>
      <c r="C226" s="9">
        <v>0.09</v>
      </c>
      <c r="G226"/>
      <c r="H226"/>
      <c r="I226"/>
    </row>
    <row r="227" spans="1:9" s="196" customFormat="1" x14ac:dyDescent="0.3">
      <c r="A227" s="27" t="s">
        <v>253</v>
      </c>
      <c r="B227" s="9">
        <v>2.2599999999999998</v>
      </c>
      <c r="C227" s="9">
        <v>0.21</v>
      </c>
      <c r="G227"/>
      <c r="H227"/>
      <c r="I227"/>
    </row>
    <row r="228" spans="1:9" s="196" customFormat="1" x14ac:dyDescent="0.3">
      <c r="A228"/>
      <c r="B228"/>
      <c r="C228"/>
      <c r="G228"/>
      <c r="H228"/>
      <c r="I228"/>
    </row>
    <row r="229" spans="1:9" s="196" customFormat="1" x14ac:dyDescent="0.3">
      <c r="A229"/>
      <c r="B229"/>
      <c r="C229"/>
      <c r="G229"/>
      <c r="H229"/>
      <c r="I229"/>
    </row>
    <row r="230" spans="1:9" s="196" customFormat="1" x14ac:dyDescent="0.3">
      <c r="A230"/>
      <c r="B230"/>
      <c r="C230"/>
      <c r="G230"/>
      <c r="H230"/>
      <c r="I230"/>
    </row>
    <row r="231" spans="1:9" s="196" customFormat="1" x14ac:dyDescent="0.3">
      <c r="G231"/>
      <c r="H231"/>
      <c r="I231"/>
    </row>
    <row r="232" spans="1:9" s="196" customFormat="1" x14ac:dyDescent="0.3">
      <c r="G232"/>
      <c r="H232"/>
      <c r="I232"/>
    </row>
    <row r="233" spans="1:9" s="196" customFormat="1" x14ac:dyDescent="0.3">
      <c r="G233"/>
      <c r="H233"/>
      <c r="I233"/>
    </row>
    <row r="234" spans="1:9" s="196" customFormat="1" x14ac:dyDescent="0.3">
      <c r="G234"/>
      <c r="H234"/>
      <c r="I234"/>
    </row>
    <row r="237" spans="1:9" x14ac:dyDescent="0.3">
      <c r="A237" s="26" t="s">
        <v>252</v>
      </c>
      <c r="B237" s="196" t="s">
        <v>1446</v>
      </c>
      <c r="C237" s="196" t="s">
        <v>1447</v>
      </c>
      <c r="D237" s="196" t="s">
        <v>1448</v>
      </c>
      <c r="E237" s="196" t="s">
        <v>1449</v>
      </c>
    </row>
    <row r="238" spans="1:9" x14ac:dyDescent="0.3">
      <c r="A238" s="27">
        <v>2014</v>
      </c>
      <c r="B238" s="197">
        <v>1056</v>
      </c>
      <c r="C238" s="197">
        <v>670</v>
      </c>
      <c r="D238" s="197">
        <v>2520</v>
      </c>
      <c r="E238" s="197">
        <v>4246</v>
      </c>
    </row>
    <row r="239" spans="1:9" x14ac:dyDescent="0.3">
      <c r="A239" s="27">
        <v>2015</v>
      </c>
      <c r="B239" s="197">
        <v>1326</v>
      </c>
      <c r="C239" s="197">
        <v>855</v>
      </c>
      <c r="D239" s="197">
        <v>1836</v>
      </c>
      <c r="E239" s="197">
        <v>4017</v>
      </c>
    </row>
    <row r="240" spans="1:9" x14ac:dyDescent="0.3">
      <c r="A240" s="27">
        <v>2016</v>
      </c>
      <c r="B240" s="197">
        <v>1014</v>
      </c>
      <c r="C240" s="197">
        <v>568</v>
      </c>
      <c r="D240" s="197">
        <v>2279</v>
      </c>
      <c r="E240" s="197">
        <v>3861</v>
      </c>
    </row>
    <row r="241" spans="1:10" x14ac:dyDescent="0.3">
      <c r="A241" s="27">
        <v>2017</v>
      </c>
      <c r="B241" s="197">
        <v>1260</v>
      </c>
      <c r="C241" s="197">
        <v>734</v>
      </c>
      <c r="D241" s="197">
        <v>3226</v>
      </c>
      <c r="E241" s="197">
        <v>5220</v>
      </c>
    </row>
    <row r="242" spans="1:10" x14ac:dyDescent="0.3">
      <c r="A242" s="27" t="s">
        <v>253</v>
      </c>
      <c r="B242" s="197">
        <v>4656</v>
      </c>
      <c r="C242" s="197">
        <v>2827</v>
      </c>
      <c r="D242" s="197">
        <v>9861</v>
      </c>
      <c r="E242" s="197">
        <v>17344</v>
      </c>
    </row>
    <row r="244" spans="1:10" s="196" customFormat="1" x14ac:dyDescent="0.3"/>
    <row r="245" spans="1:10" s="196" customFormat="1" x14ac:dyDescent="0.3"/>
    <row r="246" spans="1:10" s="196" customFormat="1" x14ac:dyDescent="0.3">
      <c r="F246" s="26" t="s">
        <v>252</v>
      </c>
      <c r="G246" s="196" t="s">
        <v>1454</v>
      </c>
      <c r="H246" s="196" t="s">
        <v>1457</v>
      </c>
      <c r="I246" s="196" t="s">
        <v>1455</v>
      </c>
      <c r="J246" s="196" t="s">
        <v>1456</v>
      </c>
    </row>
    <row r="247" spans="1:10" s="196" customFormat="1" x14ac:dyDescent="0.3">
      <c r="F247" s="27">
        <v>2014</v>
      </c>
      <c r="G247" s="29">
        <v>1256</v>
      </c>
      <c r="H247" s="29">
        <v>619</v>
      </c>
      <c r="I247" s="29">
        <v>275</v>
      </c>
      <c r="J247" s="29">
        <v>184</v>
      </c>
    </row>
    <row r="248" spans="1:10" s="196" customFormat="1" x14ac:dyDescent="0.3">
      <c r="F248" s="27">
        <v>2015</v>
      </c>
      <c r="G248" s="29">
        <v>1276</v>
      </c>
      <c r="H248" s="29">
        <v>855</v>
      </c>
      <c r="I248" s="29">
        <v>252</v>
      </c>
      <c r="J248" s="29">
        <v>183</v>
      </c>
    </row>
    <row r="249" spans="1:10" s="196" customFormat="1" x14ac:dyDescent="0.3">
      <c r="F249" s="27">
        <v>2016</v>
      </c>
      <c r="G249" s="29">
        <v>1548</v>
      </c>
      <c r="H249" s="29">
        <v>950</v>
      </c>
      <c r="I249" s="29">
        <v>261</v>
      </c>
      <c r="J249" s="29">
        <v>168</v>
      </c>
    </row>
    <row r="250" spans="1:10" s="196" customFormat="1" x14ac:dyDescent="0.3">
      <c r="F250" s="27">
        <v>2017</v>
      </c>
      <c r="G250" s="29">
        <v>1634</v>
      </c>
      <c r="H250" s="29">
        <v>1021</v>
      </c>
      <c r="I250" s="29">
        <v>246</v>
      </c>
      <c r="J250" s="29">
        <v>191</v>
      </c>
    </row>
    <row r="251" spans="1:10" s="196" customFormat="1" x14ac:dyDescent="0.3">
      <c r="F251" s="27" t="s">
        <v>253</v>
      </c>
      <c r="G251" s="29">
        <v>5714</v>
      </c>
      <c r="H251" s="29">
        <v>3445</v>
      </c>
      <c r="I251" s="29">
        <v>1034</v>
      </c>
      <c r="J251" s="29">
        <v>726</v>
      </c>
    </row>
    <row r="252" spans="1:10" s="196" customFormat="1" x14ac:dyDescent="0.3">
      <c r="F252"/>
      <c r="G252"/>
      <c r="H252"/>
    </row>
    <row r="253" spans="1:10" s="196" customFormat="1" x14ac:dyDescent="0.3">
      <c r="F253"/>
      <c r="G253"/>
      <c r="H253"/>
    </row>
    <row r="254" spans="1:10" s="196" customFormat="1" x14ac:dyDescent="0.3">
      <c r="F254"/>
      <c r="G254"/>
      <c r="H254"/>
    </row>
    <row r="255" spans="1:10" s="196" customFormat="1" x14ac:dyDescent="0.3">
      <c r="F255"/>
      <c r="G255"/>
      <c r="H255"/>
    </row>
    <row r="256" spans="1:10" s="196" customFormat="1" x14ac:dyDescent="0.3">
      <c r="F256"/>
      <c r="G256"/>
      <c r="H256"/>
    </row>
    <row r="257" spans="1:8" s="196" customFormat="1" x14ac:dyDescent="0.3">
      <c r="F257"/>
      <c r="G257"/>
      <c r="H257"/>
    </row>
    <row r="258" spans="1:8" s="196" customFormat="1" x14ac:dyDescent="0.3">
      <c r="F258"/>
      <c r="G258"/>
      <c r="H258"/>
    </row>
    <row r="259" spans="1:8" s="196" customFormat="1" x14ac:dyDescent="0.3">
      <c r="F259"/>
      <c r="G259"/>
      <c r="H259"/>
    </row>
    <row r="260" spans="1:8" s="196" customFormat="1" x14ac:dyDescent="0.3">
      <c r="F260"/>
      <c r="G260"/>
      <c r="H260"/>
    </row>
    <row r="265" spans="1:8" x14ac:dyDescent="0.3">
      <c r="A265" s="26" t="s">
        <v>252</v>
      </c>
      <c r="B265" s="196" t="s">
        <v>620</v>
      </c>
      <c r="C265" s="196" t="s">
        <v>616</v>
      </c>
      <c r="D265" s="196" t="s">
        <v>617</v>
      </c>
      <c r="E265" s="196" t="s">
        <v>618</v>
      </c>
      <c r="F265" s="196" t="s">
        <v>619</v>
      </c>
    </row>
    <row r="266" spans="1:8" x14ac:dyDescent="0.3">
      <c r="A266" s="27">
        <v>2011</v>
      </c>
      <c r="B266" s="29">
        <v>115537</v>
      </c>
      <c r="C266" s="29">
        <v>61020</v>
      </c>
      <c r="D266" s="29">
        <v>35725</v>
      </c>
      <c r="E266" s="29">
        <v>18111</v>
      </c>
      <c r="F266" s="29">
        <v>681</v>
      </c>
    </row>
    <row r="267" spans="1:8" x14ac:dyDescent="0.3">
      <c r="A267" s="27">
        <v>2012</v>
      </c>
      <c r="B267" s="29">
        <v>132419</v>
      </c>
      <c r="C267" s="29">
        <v>73744</v>
      </c>
      <c r="D267" s="29">
        <v>36758</v>
      </c>
      <c r="E267" s="29">
        <v>19089</v>
      </c>
      <c r="F267" s="29">
        <v>2828</v>
      </c>
    </row>
    <row r="268" spans="1:8" x14ac:dyDescent="0.3">
      <c r="A268" s="27">
        <v>2013</v>
      </c>
      <c r="B268" s="29">
        <v>181651</v>
      </c>
      <c r="C268" s="29">
        <v>89551</v>
      </c>
      <c r="D268" s="29">
        <v>60913</v>
      </c>
      <c r="E268" s="29">
        <v>24556</v>
      </c>
      <c r="F268" s="29">
        <v>6631</v>
      </c>
    </row>
    <row r="269" spans="1:8" x14ac:dyDescent="0.3">
      <c r="A269" s="27">
        <v>2014</v>
      </c>
      <c r="B269" s="29">
        <v>182531</v>
      </c>
      <c r="C269" s="29">
        <v>91759</v>
      </c>
      <c r="D269" s="29">
        <v>64049</v>
      </c>
      <c r="E269" s="29">
        <v>22948</v>
      </c>
      <c r="F269" s="29">
        <v>3775</v>
      </c>
    </row>
    <row r="270" spans="1:8" x14ac:dyDescent="0.3">
      <c r="A270" s="27">
        <v>2015</v>
      </c>
      <c r="B270" s="29">
        <v>171046</v>
      </c>
      <c r="C270" s="29">
        <v>90082</v>
      </c>
      <c r="D270" s="29">
        <v>60942</v>
      </c>
      <c r="E270" s="29">
        <v>17612</v>
      </c>
      <c r="F270" s="29">
        <v>2410</v>
      </c>
    </row>
    <row r="271" spans="1:8" x14ac:dyDescent="0.3">
      <c r="A271" s="27">
        <v>2016</v>
      </c>
      <c r="B271" s="29">
        <v>174604</v>
      </c>
      <c r="C271" s="29">
        <v>99239</v>
      </c>
      <c r="D271" s="29">
        <v>53936</v>
      </c>
      <c r="E271" s="29">
        <v>19609</v>
      </c>
      <c r="F271" s="29">
        <v>1820</v>
      </c>
    </row>
    <row r="272" spans="1:8" x14ac:dyDescent="0.3">
      <c r="A272" s="27">
        <v>2017</v>
      </c>
      <c r="B272" s="29">
        <v>163675.5</v>
      </c>
      <c r="C272" s="29">
        <v>94809</v>
      </c>
      <c r="D272" s="29">
        <v>53138</v>
      </c>
      <c r="E272" s="29">
        <v>12988.5</v>
      </c>
      <c r="F272" s="29">
        <v>2740</v>
      </c>
    </row>
    <row r="273" spans="1:6" x14ac:dyDescent="0.3">
      <c r="A273" s="27" t="s">
        <v>253</v>
      </c>
      <c r="B273" s="29">
        <v>1121463.5</v>
      </c>
      <c r="C273" s="29">
        <v>600204</v>
      </c>
      <c r="D273" s="29">
        <v>365461</v>
      </c>
      <c r="E273" s="29">
        <v>134913.5</v>
      </c>
      <c r="F273" s="29">
        <v>20885</v>
      </c>
    </row>
    <row r="279" spans="1:6" x14ac:dyDescent="0.3">
      <c r="A279" s="26" t="s">
        <v>252</v>
      </c>
      <c r="B279" s="196" t="s">
        <v>622</v>
      </c>
      <c r="C279" s="196" t="s">
        <v>621</v>
      </c>
      <c r="D279" s="196" t="s">
        <v>623</v>
      </c>
    </row>
    <row r="280" spans="1:6" x14ac:dyDescent="0.3">
      <c r="A280" s="27">
        <v>2009</v>
      </c>
      <c r="B280" s="29">
        <v>227622</v>
      </c>
      <c r="C280" s="29">
        <v>5320</v>
      </c>
      <c r="D280" s="29">
        <v>58131</v>
      </c>
    </row>
    <row r="281" spans="1:6" x14ac:dyDescent="0.3">
      <c r="A281" s="27">
        <v>2010</v>
      </c>
      <c r="B281" s="29">
        <v>222485</v>
      </c>
      <c r="C281" s="29">
        <v>5160</v>
      </c>
      <c r="D281" s="29">
        <v>58023</v>
      </c>
    </row>
    <row r="282" spans="1:6" x14ac:dyDescent="0.3">
      <c r="A282" s="27">
        <v>2011</v>
      </c>
      <c r="B282" s="29">
        <v>209055</v>
      </c>
      <c r="C282" s="29">
        <v>5055</v>
      </c>
      <c r="D282" s="29">
        <v>54050</v>
      </c>
    </row>
    <row r="283" spans="1:6" x14ac:dyDescent="0.3">
      <c r="A283" s="27">
        <v>2012</v>
      </c>
      <c r="B283" s="29">
        <v>203804</v>
      </c>
      <c r="C283" s="29">
        <v>4969</v>
      </c>
      <c r="D283" s="29">
        <v>52901</v>
      </c>
    </row>
    <row r="284" spans="1:6" x14ac:dyDescent="0.3">
      <c r="A284" s="27">
        <v>2013</v>
      </c>
      <c r="B284" s="29">
        <v>195092</v>
      </c>
      <c r="C284" s="29">
        <v>4861</v>
      </c>
      <c r="D284" s="29">
        <v>50013</v>
      </c>
    </row>
    <row r="285" spans="1:6" x14ac:dyDescent="0.3">
      <c r="A285" s="27">
        <v>2014</v>
      </c>
      <c r="B285" s="29">
        <v>193017</v>
      </c>
      <c r="C285" s="29">
        <v>4820</v>
      </c>
      <c r="D285" s="29">
        <v>49308</v>
      </c>
    </row>
    <row r="286" spans="1:6" x14ac:dyDescent="0.3">
      <c r="A286" s="27">
        <v>2015</v>
      </c>
      <c r="B286" s="29">
        <v>190294</v>
      </c>
      <c r="C286" s="29">
        <v>4717</v>
      </c>
      <c r="D286" s="29">
        <v>48846</v>
      </c>
    </row>
    <row r="287" spans="1:6" x14ac:dyDescent="0.3">
      <c r="A287" s="27">
        <v>2016</v>
      </c>
      <c r="B287" s="29">
        <v>187607</v>
      </c>
      <c r="C287" s="29">
        <v>4746</v>
      </c>
      <c r="D287" s="29">
        <v>48082</v>
      </c>
    </row>
    <row r="288" spans="1:6" x14ac:dyDescent="0.3">
      <c r="A288" s="27">
        <v>2017</v>
      </c>
      <c r="B288" s="29">
        <v>186849</v>
      </c>
      <c r="C288" s="29">
        <v>4718</v>
      </c>
      <c r="D288" s="29">
        <v>46601</v>
      </c>
    </row>
    <row r="289" spans="1:18" x14ac:dyDescent="0.3">
      <c r="A289" s="27" t="s">
        <v>253</v>
      </c>
      <c r="B289" s="29">
        <v>1815825</v>
      </c>
      <c r="C289" s="29">
        <v>44366</v>
      </c>
      <c r="D289" s="29">
        <v>465955</v>
      </c>
    </row>
    <row r="296" spans="1:18" s="129" customFormat="1" ht="23.4" x14ac:dyDescent="0.45">
      <c r="A296" s="129" t="s">
        <v>1001</v>
      </c>
      <c r="P296" s="196"/>
      <c r="Q296" s="196"/>
      <c r="R296" s="196"/>
    </row>
    <row r="300" spans="1:18" x14ac:dyDescent="0.3">
      <c r="A300" s="26" t="s">
        <v>252</v>
      </c>
      <c r="B300" s="196" t="s">
        <v>998</v>
      </c>
      <c r="C300" s="196" t="s">
        <v>997</v>
      </c>
    </row>
    <row r="301" spans="1:18" x14ac:dyDescent="0.3">
      <c r="A301" s="27" t="s">
        <v>110</v>
      </c>
      <c r="B301" s="9">
        <v>0.78</v>
      </c>
      <c r="C301" s="9">
        <v>0.06</v>
      </c>
    </row>
    <row r="302" spans="1:18" x14ac:dyDescent="0.3">
      <c r="A302" s="27" t="s">
        <v>108</v>
      </c>
      <c r="B302" s="9">
        <v>0.71</v>
      </c>
      <c r="C302" s="9">
        <v>0.1</v>
      </c>
    </row>
    <row r="303" spans="1:18" x14ac:dyDescent="0.3">
      <c r="A303" s="27" t="s">
        <v>253</v>
      </c>
      <c r="B303" s="29">
        <v>1.49</v>
      </c>
      <c r="C303" s="29">
        <v>0.16</v>
      </c>
    </row>
    <row r="313" spans="1:5" x14ac:dyDescent="0.3">
      <c r="A313" s="26" t="s">
        <v>252</v>
      </c>
      <c r="B313" s="196" t="s">
        <v>1387</v>
      </c>
      <c r="C313" s="196" t="s">
        <v>1388</v>
      </c>
      <c r="D313" s="196" t="s">
        <v>1389</v>
      </c>
      <c r="E313" s="196" t="s">
        <v>1390</v>
      </c>
    </row>
    <row r="314" spans="1:5" x14ac:dyDescent="0.3">
      <c r="A314" s="27" t="s">
        <v>1386</v>
      </c>
      <c r="B314" s="9">
        <v>0.96</v>
      </c>
      <c r="C314" s="9">
        <v>0.08</v>
      </c>
      <c r="D314" s="9">
        <v>1.08</v>
      </c>
      <c r="E314" s="9">
        <v>0.21000000000000002</v>
      </c>
    </row>
    <row r="315" spans="1:5" x14ac:dyDescent="0.3">
      <c r="A315" s="198" t="s">
        <v>110</v>
      </c>
      <c r="B315" s="9">
        <v>0.48</v>
      </c>
      <c r="C315" s="9">
        <v>0.04</v>
      </c>
      <c r="D315" s="9">
        <v>0.54</v>
      </c>
      <c r="E315" s="9">
        <v>0.1</v>
      </c>
    </row>
    <row r="316" spans="1:5" x14ac:dyDescent="0.3">
      <c r="A316" s="198" t="s">
        <v>668</v>
      </c>
      <c r="B316" s="9">
        <v>0.48</v>
      </c>
      <c r="C316" s="9">
        <v>0.04</v>
      </c>
      <c r="D316" s="9">
        <v>0.54</v>
      </c>
      <c r="E316" s="9">
        <v>0.11</v>
      </c>
    </row>
    <row r="317" spans="1:5" x14ac:dyDescent="0.3">
      <c r="A317" s="27" t="s">
        <v>1385</v>
      </c>
      <c r="B317" s="9">
        <v>1.05</v>
      </c>
      <c r="C317" s="9">
        <v>0.6</v>
      </c>
      <c r="D317" s="9">
        <v>0.92999999999999994</v>
      </c>
      <c r="E317" s="9">
        <v>0.15000000000000002</v>
      </c>
    </row>
    <row r="318" spans="1:5" x14ac:dyDescent="0.3">
      <c r="A318" s="198" t="s">
        <v>110</v>
      </c>
      <c r="B318" s="9">
        <v>0.52</v>
      </c>
      <c r="C318" s="9">
        <v>0.3</v>
      </c>
      <c r="D318" s="9">
        <v>0.47</v>
      </c>
      <c r="E318" s="9">
        <v>7.0000000000000007E-2</v>
      </c>
    </row>
    <row r="319" spans="1:5" x14ac:dyDescent="0.3">
      <c r="A319" s="198" t="s">
        <v>668</v>
      </c>
      <c r="B319" s="9">
        <v>0.53</v>
      </c>
      <c r="C319" s="9">
        <v>0.3</v>
      </c>
      <c r="D319" s="9">
        <v>0.46</v>
      </c>
      <c r="E319" s="9">
        <v>0.08</v>
      </c>
    </row>
    <row r="320" spans="1:5" x14ac:dyDescent="0.3">
      <c r="A320" s="27" t="s">
        <v>1384</v>
      </c>
      <c r="B320" s="9">
        <v>0.83000000000000007</v>
      </c>
      <c r="C320" s="9">
        <v>0.15000000000000002</v>
      </c>
      <c r="D320" s="9">
        <v>0.74</v>
      </c>
      <c r="E320" s="9">
        <v>0.18</v>
      </c>
    </row>
    <row r="321" spans="1:5" x14ac:dyDescent="0.3">
      <c r="A321" s="198" t="s">
        <v>110</v>
      </c>
      <c r="B321" s="9">
        <v>0.44</v>
      </c>
      <c r="C321" s="9">
        <v>7.0000000000000007E-2</v>
      </c>
      <c r="D321" s="9">
        <v>0.38</v>
      </c>
      <c r="E321" s="9">
        <v>0.08</v>
      </c>
    </row>
    <row r="322" spans="1:5" x14ac:dyDescent="0.3">
      <c r="A322" s="198" t="s">
        <v>668</v>
      </c>
      <c r="B322" s="9">
        <v>0.39</v>
      </c>
      <c r="C322" s="9">
        <v>0.08</v>
      </c>
      <c r="D322" s="9">
        <v>0.36</v>
      </c>
      <c r="E322" s="9">
        <v>0.1</v>
      </c>
    </row>
    <row r="323" spans="1:5" x14ac:dyDescent="0.3">
      <c r="A323" s="27" t="s">
        <v>253</v>
      </c>
      <c r="B323" s="9">
        <v>2.84</v>
      </c>
      <c r="C323" s="9">
        <v>0.83</v>
      </c>
      <c r="D323" s="9">
        <v>2.75</v>
      </c>
      <c r="E323" s="9">
        <v>0.54</v>
      </c>
    </row>
  </sheetData>
  <pageMargins left="0.7" right="0.7" top="0.75" bottom="0.75" header="0.3" footer="0.3"/>
  <pageSetup paperSize="9" orientation="portrait" r:id="rId21"/>
  <ignoredErrors>
    <ignoredError sqref="D81 D82:D85" calculatedColumn="1"/>
  </ignoredErrors>
  <tableParts count="8">
    <tablePart r:id="rId22"/>
    <tablePart r:id="rId23"/>
    <tablePart r:id="rId24"/>
    <tablePart r:id="rId25"/>
    <tablePart r:id="rId26"/>
    <tablePart r:id="rId27"/>
    <tablePart r:id="rId28"/>
    <tablePart r:id="rId2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4"/>
  <sheetViews>
    <sheetView topLeftCell="A67" workbookViewId="0">
      <selection activeCell="B79" sqref="B79"/>
    </sheetView>
  </sheetViews>
  <sheetFormatPr defaultRowHeight="14.4" x14ac:dyDescent="0.3"/>
  <cols>
    <col min="1" max="1" width="18" customWidth="1"/>
    <col min="2" max="2" width="14.33203125" customWidth="1"/>
    <col min="3" max="6" width="9.6640625" customWidth="1"/>
    <col min="7" max="7" width="10" customWidth="1"/>
    <col min="8" max="8" width="14.33203125" bestFit="1" customWidth="1"/>
    <col min="9" max="9" width="10.5546875" bestFit="1" customWidth="1"/>
    <col min="10" max="10" width="15.88671875" bestFit="1" customWidth="1"/>
    <col min="11" max="11" width="12.109375" bestFit="1" customWidth="1"/>
    <col min="12" max="12" width="13.5546875" bestFit="1" customWidth="1"/>
    <col min="13" max="13" width="10" bestFit="1" customWidth="1"/>
  </cols>
  <sheetData>
    <row r="2" spans="1:4" ht="15" x14ac:dyDescent="0.25">
      <c r="A2" s="26" t="s">
        <v>252</v>
      </c>
      <c r="B2" s="196" t="s">
        <v>525</v>
      </c>
      <c r="C2" s="196" t="s">
        <v>524</v>
      </c>
      <c r="D2" s="196" t="s">
        <v>526</v>
      </c>
    </row>
    <row r="3" spans="1:4" ht="15" x14ac:dyDescent="0.25">
      <c r="A3" s="27">
        <v>2009</v>
      </c>
      <c r="B3" s="9">
        <v>0.24399999999999999</v>
      </c>
      <c r="C3" s="9">
        <v>0.17599999999999999</v>
      </c>
      <c r="D3" s="9"/>
    </row>
    <row r="4" spans="1:4" ht="15" x14ac:dyDescent="0.25">
      <c r="A4" s="27">
        <v>2010</v>
      </c>
      <c r="B4" s="9">
        <v>0.24099999999999999</v>
      </c>
      <c r="C4" s="9">
        <v>0.17399999999999999</v>
      </c>
      <c r="D4" s="9">
        <v>0.11</v>
      </c>
    </row>
    <row r="5" spans="1:4" ht="15" x14ac:dyDescent="0.25">
      <c r="A5" s="27">
        <v>2011</v>
      </c>
      <c r="B5" s="9">
        <v>0.24199999999999999</v>
      </c>
      <c r="C5" s="9">
        <v>0.17100000000000001</v>
      </c>
      <c r="D5" s="9">
        <v>9.7000000000000003E-2</v>
      </c>
    </row>
    <row r="6" spans="1:4" ht="15" x14ac:dyDescent="0.25">
      <c r="A6" s="27">
        <v>2012</v>
      </c>
      <c r="B6" s="9">
        <v>0.26500000000000001</v>
      </c>
      <c r="C6" s="9">
        <v>0.16600000000000001</v>
      </c>
      <c r="D6" s="9">
        <v>0.108</v>
      </c>
    </row>
    <row r="7" spans="1:4" ht="15" x14ac:dyDescent="0.25">
      <c r="A7" s="27">
        <v>2013</v>
      </c>
      <c r="B7" s="9">
        <v>0.26100000000000001</v>
      </c>
      <c r="C7" s="9">
        <v>0.153</v>
      </c>
      <c r="D7" s="9">
        <v>7.5999999999999998E-2</v>
      </c>
    </row>
    <row r="8" spans="1:4" ht="15" x14ac:dyDescent="0.25">
      <c r="A8" s="27">
        <v>2014</v>
      </c>
      <c r="B8" s="9">
        <v>0.25600000000000001</v>
      </c>
      <c r="C8" s="9">
        <v>0.14899999999999999</v>
      </c>
      <c r="D8" s="9">
        <v>6.7000000000000004E-2</v>
      </c>
    </row>
    <row r="9" spans="1:4" ht="15" x14ac:dyDescent="0.25">
      <c r="A9" s="27">
        <v>2015</v>
      </c>
      <c r="B9" s="9">
        <v>0.26900000000000002</v>
      </c>
      <c r="C9" s="9">
        <v>0.14199999999999999</v>
      </c>
      <c r="D9" s="9"/>
    </row>
    <row r="10" spans="1:4" ht="15" x14ac:dyDescent="0.25">
      <c r="A10" s="27">
        <v>2016</v>
      </c>
      <c r="B10" s="9">
        <v>0.30499999999999999</v>
      </c>
      <c r="C10" s="9">
        <v>0.13700000000000001</v>
      </c>
      <c r="D10" s="9"/>
    </row>
    <row r="11" spans="1:4" ht="15" x14ac:dyDescent="0.25">
      <c r="A11" s="27" t="s">
        <v>253</v>
      </c>
      <c r="B11" s="29">
        <v>2.0830000000000002</v>
      </c>
      <c r="C11" s="29">
        <v>1.268</v>
      </c>
      <c r="D11" s="29">
        <v>0.45800000000000002</v>
      </c>
    </row>
    <row r="21" spans="1:3" ht="15" x14ac:dyDescent="0.25">
      <c r="A21" s="26" t="s">
        <v>252</v>
      </c>
      <c r="B21" s="196" t="s">
        <v>998</v>
      </c>
      <c r="C21" s="196" t="s">
        <v>997</v>
      </c>
    </row>
    <row r="22" spans="1:3" ht="15" x14ac:dyDescent="0.25">
      <c r="A22" s="27" t="s">
        <v>1440</v>
      </c>
      <c r="B22" s="9">
        <v>1.77</v>
      </c>
      <c r="C22" s="9">
        <v>0.05</v>
      </c>
    </row>
    <row r="23" spans="1:3" ht="15" x14ac:dyDescent="0.25">
      <c r="A23" s="198" t="s">
        <v>110</v>
      </c>
      <c r="B23" s="9">
        <v>0.9</v>
      </c>
      <c r="C23" s="9">
        <v>0.02</v>
      </c>
    </row>
    <row r="24" spans="1:3" ht="15" x14ac:dyDescent="0.25">
      <c r="A24" s="198" t="s">
        <v>108</v>
      </c>
      <c r="B24" s="9">
        <v>0.87</v>
      </c>
      <c r="C24" s="9">
        <v>0.03</v>
      </c>
    </row>
    <row r="25" spans="1:3" ht="15" x14ac:dyDescent="0.25">
      <c r="A25" s="27" t="s">
        <v>1439</v>
      </c>
      <c r="B25" s="9">
        <v>1.83</v>
      </c>
      <c r="C25" s="9">
        <v>7.0000000000000007E-2</v>
      </c>
    </row>
    <row r="26" spans="1:3" ht="15" x14ac:dyDescent="0.25">
      <c r="A26" s="198" t="s">
        <v>110</v>
      </c>
      <c r="B26" s="9">
        <v>0.94</v>
      </c>
      <c r="C26" s="9">
        <v>0.03</v>
      </c>
    </row>
    <row r="27" spans="1:3" ht="15" x14ac:dyDescent="0.25">
      <c r="A27" s="198" t="s">
        <v>108</v>
      </c>
      <c r="B27" s="9">
        <v>0.89</v>
      </c>
      <c r="C27" s="9">
        <v>0.04</v>
      </c>
    </row>
    <row r="28" spans="1:3" ht="15" x14ac:dyDescent="0.25">
      <c r="A28" s="27" t="s">
        <v>253</v>
      </c>
      <c r="B28" s="9">
        <v>3.6</v>
      </c>
      <c r="C28" s="9">
        <v>0.12</v>
      </c>
    </row>
    <row r="37" spans="1:4" ht="15" x14ac:dyDescent="0.25">
      <c r="A37" t="s">
        <v>1786</v>
      </c>
    </row>
    <row r="39" spans="1:4" ht="15" x14ac:dyDescent="0.25">
      <c r="A39" s="26" t="s">
        <v>1796</v>
      </c>
      <c r="B39" s="26" t="s">
        <v>254</v>
      </c>
    </row>
    <row r="40" spans="1:4" ht="15" x14ac:dyDescent="0.25">
      <c r="A40" s="26" t="s">
        <v>252</v>
      </c>
      <c r="B40" s="196" t="s">
        <v>110</v>
      </c>
      <c r="C40" s="196" t="s">
        <v>1790</v>
      </c>
      <c r="D40" s="196" t="s">
        <v>253</v>
      </c>
    </row>
    <row r="41" spans="1:4" ht="15" x14ac:dyDescent="0.25">
      <c r="A41" s="27" t="s">
        <v>580</v>
      </c>
      <c r="B41" s="29">
        <v>789</v>
      </c>
      <c r="C41" s="29">
        <v>317</v>
      </c>
      <c r="D41" s="29">
        <v>1106</v>
      </c>
    </row>
    <row r="42" spans="1:4" ht="15" x14ac:dyDescent="0.25">
      <c r="A42" s="27" t="s">
        <v>579</v>
      </c>
      <c r="B42" s="29">
        <v>780</v>
      </c>
      <c r="C42" s="29">
        <v>314</v>
      </c>
      <c r="D42" s="29">
        <v>1094</v>
      </c>
    </row>
    <row r="43" spans="1:4" ht="15" x14ac:dyDescent="0.25">
      <c r="A43" s="27" t="s">
        <v>578</v>
      </c>
      <c r="B43" s="29">
        <v>790</v>
      </c>
      <c r="C43" s="29">
        <v>298</v>
      </c>
      <c r="D43" s="29">
        <v>1088</v>
      </c>
    </row>
    <row r="44" spans="1:4" ht="15" x14ac:dyDescent="0.25">
      <c r="A44" s="27" t="s">
        <v>577</v>
      </c>
      <c r="B44" s="29">
        <v>827</v>
      </c>
      <c r="C44" s="29">
        <v>260</v>
      </c>
      <c r="D44" s="29">
        <v>1087</v>
      </c>
    </row>
    <row r="45" spans="1:4" ht="15" x14ac:dyDescent="0.25">
      <c r="A45" s="27" t="s">
        <v>576</v>
      </c>
      <c r="B45" s="29">
        <v>793</v>
      </c>
      <c r="C45" s="29">
        <v>260</v>
      </c>
      <c r="D45" s="29">
        <v>1053</v>
      </c>
    </row>
    <row r="46" spans="1:4" ht="15" x14ac:dyDescent="0.25">
      <c r="A46" s="27" t="s">
        <v>403</v>
      </c>
      <c r="B46" s="29">
        <v>795</v>
      </c>
      <c r="C46" s="29">
        <v>241</v>
      </c>
      <c r="D46" s="29">
        <v>1036</v>
      </c>
    </row>
    <row r="47" spans="1:4" ht="15" x14ac:dyDescent="0.25">
      <c r="A47" s="27" t="s">
        <v>404</v>
      </c>
      <c r="B47" s="29">
        <v>830</v>
      </c>
      <c r="C47" s="29">
        <v>258</v>
      </c>
      <c r="D47" s="29">
        <v>1088</v>
      </c>
    </row>
    <row r="48" spans="1:4" ht="15" x14ac:dyDescent="0.25">
      <c r="A48" s="27" t="s">
        <v>405</v>
      </c>
      <c r="B48" s="29">
        <v>826</v>
      </c>
      <c r="C48" s="29">
        <v>241</v>
      </c>
      <c r="D48" s="29">
        <v>1067</v>
      </c>
    </row>
    <row r="49" spans="1:5" ht="15" x14ac:dyDescent="0.25">
      <c r="A49" s="27" t="s">
        <v>406</v>
      </c>
      <c r="B49" s="29">
        <v>814</v>
      </c>
      <c r="C49" s="29">
        <v>220</v>
      </c>
      <c r="D49" s="29">
        <v>1034</v>
      </c>
    </row>
    <row r="50" spans="1:5" ht="15" x14ac:dyDescent="0.25">
      <c r="A50" s="27" t="s">
        <v>575</v>
      </c>
      <c r="B50" s="29">
        <v>795</v>
      </c>
      <c r="C50" s="29">
        <v>215</v>
      </c>
      <c r="D50" s="29">
        <v>1010</v>
      </c>
    </row>
    <row r="51" spans="1:5" ht="15" x14ac:dyDescent="0.25">
      <c r="A51" s="27" t="s">
        <v>253</v>
      </c>
      <c r="B51" s="29">
        <v>8039</v>
      </c>
      <c r="C51" s="29">
        <v>2624</v>
      </c>
      <c r="D51" s="29">
        <v>10663</v>
      </c>
    </row>
    <row r="59" spans="1:5" ht="15" x14ac:dyDescent="0.25">
      <c r="A59" t="s">
        <v>1791</v>
      </c>
    </row>
    <row r="61" spans="1:5" ht="15" x14ac:dyDescent="0.25">
      <c r="A61" s="26" t="s">
        <v>1797</v>
      </c>
      <c r="B61" s="26" t="s">
        <v>254</v>
      </c>
    </row>
    <row r="62" spans="1:5" ht="15" x14ac:dyDescent="0.25">
      <c r="A62" s="26" t="s">
        <v>252</v>
      </c>
      <c r="B62" s="196" t="s">
        <v>1793</v>
      </c>
      <c r="C62" s="196" t="s">
        <v>1794</v>
      </c>
      <c r="D62" s="196" t="s">
        <v>1795</v>
      </c>
      <c r="E62" s="196" t="s">
        <v>253</v>
      </c>
    </row>
    <row r="63" spans="1:5" ht="15" x14ac:dyDescent="0.25">
      <c r="A63" s="27" t="s">
        <v>580</v>
      </c>
      <c r="B63" s="29">
        <v>355</v>
      </c>
      <c r="C63" s="29">
        <v>98</v>
      </c>
      <c r="D63" s="29">
        <v>109</v>
      </c>
      <c r="E63" s="29">
        <v>562</v>
      </c>
    </row>
    <row r="64" spans="1:5" ht="15" x14ac:dyDescent="0.25">
      <c r="A64" s="27" t="s">
        <v>579</v>
      </c>
      <c r="B64" s="29">
        <v>329</v>
      </c>
      <c r="C64" s="29">
        <v>90</v>
      </c>
      <c r="D64" s="29">
        <v>113</v>
      </c>
      <c r="E64" s="29">
        <v>532</v>
      </c>
    </row>
    <row r="65" spans="1:5" ht="15" x14ac:dyDescent="0.25">
      <c r="A65" s="27" t="s">
        <v>578</v>
      </c>
      <c r="B65" s="29">
        <v>298</v>
      </c>
      <c r="C65" s="29">
        <v>116</v>
      </c>
      <c r="D65" s="29">
        <v>109</v>
      </c>
      <c r="E65" s="29">
        <v>523</v>
      </c>
    </row>
    <row r="66" spans="1:5" ht="15" x14ac:dyDescent="0.25">
      <c r="A66" s="27" t="s">
        <v>577</v>
      </c>
      <c r="B66" s="29">
        <v>312</v>
      </c>
      <c r="C66" s="29">
        <v>114</v>
      </c>
      <c r="D66" s="29">
        <v>114</v>
      </c>
      <c r="E66" s="29">
        <v>540</v>
      </c>
    </row>
    <row r="67" spans="1:5" ht="15" x14ac:dyDescent="0.25">
      <c r="A67" s="27" t="s">
        <v>576</v>
      </c>
      <c r="B67" s="29">
        <v>345</v>
      </c>
      <c r="C67" s="29">
        <v>103</v>
      </c>
      <c r="D67" s="29">
        <v>117</v>
      </c>
      <c r="E67" s="29">
        <v>565</v>
      </c>
    </row>
    <row r="68" spans="1:5" ht="15" x14ac:dyDescent="0.25">
      <c r="A68" s="27" t="s">
        <v>403</v>
      </c>
      <c r="B68" s="29">
        <v>386</v>
      </c>
      <c r="C68" s="29">
        <v>125</v>
      </c>
      <c r="D68" s="29">
        <v>103</v>
      </c>
      <c r="E68" s="29">
        <v>614</v>
      </c>
    </row>
    <row r="69" spans="1:5" ht="15" x14ac:dyDescent="0.25">
      <c r="A69" s="27" t="s">
        <v>404</v>
      </c>
      <c r="B69" s="29">
        <v>400</v>
      </c>
      <c r="C69" s="29">
        <v>117</v>
      </c>
      <c r="D69" s="29">
        <v>120</v>
      </c>
      <c r="E69" s="29">
        <v>637</v>
      </c>
    </row>
    <row r="70" spans="1:5" ht="15" x14ac:dyDescent="0.25">
      <c r="A70" s="27" t="s">
        <v>405</v>
      </c>
      <c r="B70" s="29">
        <v>386</v>
      </c>
      <c r="C70" s="29">
        <v>108</v>
      </c>
      <c r="D70" s="29">
        <v>135</v>
      </c>
      <c r="E70" s="29">
        <v>629</v>
      </c>
    </row>
    <row r="71" spans="1:5" ht="15" x14ac:dyDescent="0.25">
      <c r="A71" s="27" t="s">
        <v>406</v>
      </c>
      <c r="B71" s="29">
        <v>395</v>
      </c>
      <c r="C71" s="29">
        <v>105</v>
      </c>
      <c r="D71" s="29">
        <v>146</v>
      </c>
      <c r="E71" s="29">
        <v>646</v>
      </c>
    </row>
    <row r="72" spans="1:5" ht="15" x14ac:dyDescent="0.25">
      <c r="A72" s="27" t="s">
        <v>575</v>
      </c>
      <c r="B72" s="29">
        <v>431</v>
      </c>
      <c r="C72" s="29">
        <v>90</v>
      </c>
      <c r="D72" s="29">
        <v>160</v>
      </c>
      <c r="E72" s="29">
        <v>681</v>
      </c>
    </row>
    <row r="73" spans="1:5" ht="15" x14ac:dyDescent="0.25">
      <c r="A73" s="27" t="s">
        <v>253</v>
      </c>
      <c r="B73" s="29">
        <v>3637</v>
      </c>
      <c r="C73" s="29">
        <v>1066</v>
      </c>
      <c r="D73" s="29">
        <v>1226</v>
      </c>
      <c r="E73" s="29">
        <v>5929</v>
      </c>
    </row>
    <row r="91" spans="1:7" ht="15" x14ac:dyDescent="0.25">
      <c r="A91" s="26" t="s">
        <v>1828</v>
      </c>
      <c r="B91" s="26" t="s">
        <v>254</v>
      </c>
    </row>
    <row r="92" spans="1:7" ht="15" x14ac:dyDescent="0.25">
      <c r="A92" s="26" t="s">
        <v>252</v>
      </c>
      <c r="B92" s="196" t="s">
        <v>576</v>
      </c>
      <c r="C92" s="196" t="s">
        <v>403</v>
      </c>
      <c r="D92" s="196" t="s">
        <v>404</v>
      </c>
      <c r="E92" s="196" t="s">
        <v>405</v>
      </c>
      <c r="F92" s="196" t="s">
        <v>406</v>
      </c>
      <c r="G92" s="196" t="s">
        <v>253</v>
      </c>
    </row>
    <row r="93" spans="1:7" ht="15" x14ac:dyDescent="0.25">
      <c r="A93" s="27" t="s">
        <v>283</v>
      </c>
      <c r="B93" s="9">
        <v>0.83689999999999998</v>
      </c>
      <c r="C93" s="9">
        <v>0.81540000000000001</v>
      </c>
      <c r="D93" s="9">
        <v>0.80900000000000005</v>
      </c>
      <c r="E93" s="9">
        <v>0.74460000000000004</v>
      </c>
      <c r="F93" s="9">
        <v>0.73850000000000005</v>
      </c>
      <c r="G93" s="29">
        <v>3.9444000000000004</v>
      </c>
    </row>
    <row r="94" spans="1:7" ht="15" x14ac:dyDescent="0.25">
      <c r="A94" s="27" t="s">
        <v>1823</v>
      </c>
      <c r="B94" s="9">
        <v>0.73</v>
      </c>
      <c r="C94" s="9">
        <v>0.77669999999999995</v>
      </c>
      <c r="D94" s="9">
        <v>0.76900000000000002</v>
      </c>
      <c r="E94" s="9">
        <v>0.8276</v>
      </c>
      <c r="F94" s="9">
        <v>0.89</v>
      </c>
      <c r="G94" s="29">
        <v>3.9933000000000001</v>
      </c>
    </row>
    <row r="95" spans="1:7" ht="15" x14ac:dyDescent="0.25">
      <c r="A95" s="27" t="s">
        <v>1824</v>
      </c>
      <c r="B95" s="9">
        <v>0.78</v>
      </c>
      <c r="C95" s="9">
        <v>0.82</v>
      </c>
      <c r="D95" s="9">
        <v>0.8</v>
      </c>
      <c r="E95" s="9">
        <v>0.89</v>
      </c>
      <c r="F95" s="9">
        <v>0.82769999999999999</v>
      </c>
      <c r="G95" s="29">
        <v>4.1177000000000001</v>
      </c>
    </row>
    <row r="96" spans="1:7" ht="15" x14ac:dyDescent="0.25">
      <c r="A96" s="27" t="s">
        <v>514</v>
      </c>
      <c r="B96" s="9">
        <v>0.87219999999999998</v>
      </c>
      <c r="C96" s="9">
        <v>0.88060000000000005</v>
      </c>
      <c r="D96" s="9">
        <v>0.89700000000000002</v>
      </c>
      <c r="E96" s="9">
        <v>0.89439999999999997</v>
      </c>
      <c r="F96" s="9">
        <v>0.90559999999999996</v>
      </c>
      <c r="G96" s="29">
        <v>4.4497999999999998</v>
      </c>
    </row>
    <row r="97" spans="1:7" ht="15" x14ac:dyDescent="0.25">
      <c r="A97" s="27" t="s">
        <v>1826</v>
      </c>
      <c r="B97" s="9">
        <v>0.70540000000000003</v>
      </c>
      <c r="C97" s="9">
        <v>0.74109999999999998</v>
      </c>
      <c r="D97" s="9">
        <v>0.78100000000000003</v>
      </c>
      <c r="E97" s="9">
        <v>0.72319999999999995</v>
      </c>
      <c r="F97" s="9"/>
      <c r="G97" s="29">
        <v>2.9506999999999999</v>
      </c>
    </row>
    <row r="98" spans="1:7" ht="15" x14ac:dyDescent="0.25">
      <c r="A98" s="27" t="s">
        <v>488</v>
      </c>
      <c r="B98" s="9">
        <v>0.75270000000000004</v>
      </c>
      <c r="C98" s="9">
        <v>0.79620000000000002</v>
      </c>
      <c r="D98" s="9">
        <v>0.82799999999999996</v>
      </c>
      <c r="E98" s="9">
        <v>0.83689999999999998</v>
      </c>
      <c r="F98" s="9">
        <v>0.8397</v>
      </c>
      <c r="G98" s="29">
        <v>4.0534999999999997</v>
      </c>
    </row>
    <row r="99" spans="1:7" x14ac:dyDescent="0.3">
      <c r="A99" s="27" t="s">
        <v>1825</v>
      </c>
      <c r="B99" s="9">
        <v>0.42049999999999998</v>
      </c>
      <c r="C99" s="9">
        <v>0.44700000000000001</v>
      </c>
      <c r="D99" s="9">
        <v>0.40899999999999997</v>
      </c>
      <c r="E99" s="9">
        <v>0.42909999999999998</v>
      </c>
      <c r="F99" s="9">
        <v>0.67069999999999996</v>
      </c>
      <c r="G99" s="29">
        <v>2.3763000000000001</v>
      </c>
    </row>
    <row r="100" spans="1:7" x14ac:dyDescent="0.3">
      <c r="A100" s="27" t="s">
        <v>489</v>
      </c>
      <c r="B100" s="9">
        <v>0.79169999999999996</v>
      </c>
      <c r="C100" s="9">
        <v>0.82640000000000002</v>
      </c>
      <c r="D100" s="9">
        <v>0.82899999999999996</v>
      </c>
      <c r="E100" s="9">
        <v>0.82630000000000003</v>
      </c>
      <c r="F100" s="9">
        <v>0.79510000000000003</v>
      </c>
      <c r="G100" s="29">
        <v>4.0684999999999993</v>
      </c>
    </row>
    <row r="101" spans="1:7" x14ac:dyDescent="0.3">
      <c r="A101" s="27" t="s">
        <v>512</v>
      </c>
      <c r="B101" s="9">
        <v>0.91500000000000004</v>
      </c>
      <c r="C101" s="9">
        <v>0.83330000000000004</v>
      </c>
      <c r="D101" s="9">
        <v>0.91600000000000004</v>
      </c>
      <c r="E101" s="9">
        <v>0.86250000000000004</v>
      </c>
      <c r="F101" s="9">
        <v>0.9</v>
      </c>
      <c r="G101" s="29">
        <v>4.4268000000000001</v>
      </c>
    </row>
    <row r="102" spans="1:7" x14ac:dyDescent="0.3">
      <c r="A102" s="27" t="s">
        <v>511</v>
      </c>
      <c r="B102" s="9">
        <v>0.85829999999999995</v>
      </c>
      <c r="C102" s="9">
        <v>0.9</v>
      </c>
      <c r="D102" s="9">
        <v>0.90500000000000003</v>
      </c>
      <c r="E102" s="9">
        <v>0.90269999999999995</v>
      </c>
      <c r="F102" s="9">
        <v>0.89439999999999997</v>
      </c>
      <c r="G102" s="29">
        <v>4.4603999999999999</v>
      </c>
    </row>
    <row r="103" spans="1:7" x14ac:dyDescent="0.3">
      <c r="A103" s="27" t="s">
        <v>507</v>
      </c>
      <c r="B103" s="9">
        <v>0.45750000000000002</v>
      </c>
      <c r="C103" s="9">
        <v>0.4375</v>
      </c>
      <c r="D103" s="9">
        <v>0.72</v>
      </c>
      <c r="E103" s="9">
        <v>0.68400000000000005</v>
      </c>
      <c r="F103" s="9">
        <v>0.74</v>
      </c>
      <c r="G103" s="29">
        <v>3.0389999999999997</v>
      </c>
    </row>
    <row r="104" spans="1:7" x14ac:dyDescent="0.3">
      <c r="A104" s="27" t="s">
        <v>253</v>
      </c>
      <c r="B104" s="29">
        <v>8.1201999999999988</v>
      </c>
      <c r="C104" s="29">
        <v>8.2742000000000004</v>
      </c>
      <c r="D104" s="29">
        <v>8.6630000000000003</v>
      </c>
      <c r="E104" s="29">
        <v>8.6212999999999997</v>
      </c>
      <c r="F104" s="29">
        <v>8.2016999999999989</v>
      </c>
      <c r="G104" s="29">
        <v>41.880400000000002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38"/>
  <sheetViews>
    <sheetView workbookViewId="0">
      <selection activeCell="A33" sqref="A33"/>
    </sheetView>
  </sheetViews>
  <sheetFormatPr defaultRowHeight="14.4" x14ac:dyDescent="0.3"/>
  <cols>
    <col min="1" max="1" width="11.109375" customWidth="1"/>
    <col min="2" max="2" width="39.5546875" customWidth="1"/>
    <col min="3" max="3" width="38.88671875" customWidth="1"/>
    <col min="4" max="5" width="44.6640625" customWidth="1"/>
    <col min="6" max="9" width="22.109375" bestFit="1" customWidth="1"/>
    <col min="10" max="10" width="10" bestFit="1" customWidth="1"/>
  </cols>
  <sheetData>
    <row r="4" spans="1:10" s="1" customFormat="1" ht="15" x14ac:dyDescent="0.25">
      <c r="A4" s="26" t="s">
        <v>252</v>
      </c>
      <c r="B4" s="196" t="s">
        <v>1052</v>
      </c>
      <c r="C4" s="196" t="s">
        <v>1051</v>
      </c>
      <c r="D4"/>
      <c r="E4"/>
    </row>
    <row r="5" spans="1:10" s="1" customFormat="1" ht="15" x14ac:dyDescent="0.25">
      <c r="A5" s="27">
        <v>2014</v>
      </c>
      <c r="B5" s="190">
        <v>5.2999999999999999E-2</v>
      </c>
      <c r="C5" s="190">
        <v>4.8000000000000001E-2</v>
      </c>
      <c r="D5"/>
      <c r="E5"/>
    </row>
    <row r="6" spans="1:10" ht="15" x14ac:dyDescent="0.25">
      <c r="A6" s="27">
        <v>2015</v>
      </c>
      <c r="B6" s="190">
        <v>5.1999999999999998E-2</v>
      </c>
      <c r="C6" s="190">
        <v>4.8000000000000001E-2</v>
      </c>
    </row>
    <row r="7" spans="1:10" ht="15" x14ac:dyDescent="0.25">
      <c r="A7" s="27">
        <v>2016</v>
      </c>
      <c r="B7" s="190">
        <v>4.8000000000000001E-2</v>
      </c>
      <c r="C7" s="190">
        <v>4.5999999999999999E-2</v>
      </c>
    </row>
    <row r="8" spans="1:10" ht="15" x14ac:dyDescent="0.25">
      <c r="A8" s="27" t="s">
        <v>253</v>
      </c>
      <c r="B8" s="190">
        <v>0.153</v>
      </c>
      <c r="C8" s="190">
        <v>0.14200000000000002</v>
      </c>
    </row>
    <row r="12" spans="1:10" s="196" customFormat="1" ht="15" x14ac:dyDescent="0.25">
      <c r="A12"/>
      <c r="B12"/>
      <c r="C12"/>
    </row>
    <row r="13" spans="1:10" s="196" customFormat="1" ht="15" x14ac:dyDescent="0.25">
      <c r="A13"/>
      <c r="B13"/>
      <c r="C13"/>
    </row>
    <row r="14" spans="1:10" s="196" customFormat="1" ht="15" x14ac:dyDescent="0.25">
      <c r="A14" s="26" t="s">
        <v>252</v>
      </c>
      <c r="B14" s="196" t="s">
        <v>1053</v>
      </c>
      <c r="C14" s="196" t="s">
        <v>1054</v>
      </c>
      <c r="D14"/>
      <c r="E14"/>
      <c r="F14"/>
      <c r="G14"/>
      <c r="H14"/>
      <c r="I14"/>
      <c r="J14"/>
    </row>
    <row r="15" spans="1:10" ht="15" x14ac:dyDescent="0.25">
      <c r="A15" s="27" t="s">
        <v>747</v>
      </c>
      <c r="B15" s="9">
        <v>0.5</v>
      </c>
      <c r="C15" s="9">
        <v>0.5</v>
      </c>
    </row>
    <row r="16" spans="1:10" ht="15" x14ac:dyDescent="0.25">
      <c r="A16" s="27" t="s">
        <v>746</v>
      </c>
      <c r="B16" s="9">
        <v>0.54545454545454541</v>
      </c>
      <c r="C16" s="9">
        <v>0.45454545454545453</v>
      </c>
    </row>
    <row r="17" spans="1:3" ht="15" x14ac:dyDescent="0.25">
      <c r="A17" s="27" t="s">
        <v>753</v>
      </c>
      <c r="B17" s="9">
        <v>0.54545454545454541</v>
      </c>
      <c r="C17" s="9">
        <v>0.45454545454545453</v>
      </c>
    </row>
    <row r="18" spans="1:3" ht="15" x14ac:dyDescent="0.25">
      <c r="A18" s="27" t="s">
        <v>752</v>
      </c>
      <c r="B18" s="9">
        <v>0.7</v>
      </c>
      <c r="C18" s="9">
        <v>0.3</v>
      </c>
    </row>
    <row r="19" spans="1:3" ht="15" x14ac:dyDescent="0.25">
      <c r="A19" s="27" t="s">
        <v>750</v>
      </c>
      <c r="B19" s="9">
        <v>0.70588235294117652</v>
      </c>
      <c r="C19" s="9">
        <v>0.29411764705882354</v>
      </c>
    </row>
    <row r="20" spans="1:3" ht="15" x14ac:dyDescent="0.25">
      <c r="A20" s="27" t="s">
        <v>749</v>
      </c>
      <c r="B20" s="9">
        <v>0.75</v>
      </c>
      <c r="C20" s="9">
        <v>0.25</v>
      </c>
    </row>
    <row r="21" spans="1:3" ht="15" x14ac:dyDescent="0.25">
      <c r="A21" s="27" t="s">
        <v>754</v>
      </c>
      <c r="B21" s="9">
        <v>0.8571428571428571</v>
      </c>
      <c r="C21" s="9">
        <v>0.14285714285714285</v>
      </c>
    </row>
    <row r="22" spans="1:3" ht="15" x14ac:dyDescent="0.25">
      <c r="A22" s="27" t="s">
        <v>748</v>
      </c>
      <c r="B22" s="9">
        <v>0.875</v>
      </c>
      <c r="C22" s="9">
        <v>0.125</v>
      </c>
    </row>
    <row r="23" spans="1:3" ht="15" x14ac:dyDescent="0.25">
      <c r="A23" s="27" t="s">
        <v>751</v>
      </c>
      <c r="B23" s="9">
        <v>1</v>
      </c>
      <c r="C23" s="9">
        <v>0</v>
      </c>
    </row>
    <row r="24" spans="1:3" ht="15" x14ac:dyDescent="0.25">
      <c r="A24" s="27" t="s">
        <v>253</v>
      </c>
      <c r="B24" s="9">
        <v>6.4789343009931244</v>
      </c>
      <c r="C24" s="9">
        <v>2.5210656990068756</v>
      </c>
    </row>
    <row r="33" spans="1:3" x14ac:dyDescent="0.3">
      <c r="A33" s="26" t="s">
        <v>252</v>
      </c>
      <c r="B33" s="196" t="s">
        <v>1463</v>
      </c>
      <c r="C33" s="196" t="s">
        <v>1482</v>
      </c>
    </row>
    <row r="34" spans="1:3" x14ac:dyDescent="0.3">
      <c r="A34" s="27" t="s">
        <v>1048</v>
      </c>
      <c r="B34" s="9">
        <v>0.53</v>
      </c>
      <c r="C34" s="9">
        <v>0.16</v>
      </c>
    </row>
    <row r="35" spans="1:3" x14ac:dyDescent="0.3">
      <c r="A35" s="27" t="s">
        <v>1049</v>
      </c>
      <c r="B35" s="9">
        <v>0.5</v>
      </c>
      <c r="C35" s="9">
        <v>0.19047619047619047</v>
      </c>
    </row>
    <row r="36" spans="1:3" x14ac:dyDescent="0.3">
      <c r="A36" s="27" t="s">
        <v>1047</v>
      </c>
      <c r="B36" s="9">
        <v>0.6462585034013606</v>
      </c>
      <c r="C36" s="9">
        <v>0.25742574257425743</v>
      </c>
    </row>
    <row r="37" spans="1:3" x14ac:dyDescent="0.3">
      <c r="A37" s="27" t="s">
        <v>696</v>
      </c>
      <c r="B37" s="9">
        <v>0.72</v>
      </c>
      <c r="C37" s="9">
        <v>0.24</v>
      </c>
    </row>
    <row r="38" spans="1:3" x14ac:dyDescent="0.3">
      <c r="A38" s="27" t="s">
        <v>253</v>
      </c>
      <c r="B38" s="29">
        <v>2.3962585034013606</v>
      </c>
      <c r="C38" s="29">
        <v>0.84790193305044792</v>
      </c>
    </row>
  </sheetData>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32"/>
  <sheetViews>
    <sheetView topLeftCell="D2" workbookViewId="0">
      <selection activeCell="A19" sqref="A19:E32"/>
    </sheetView>
  </sheetViews>
  <sheetFormatPr defaultRowHeight="14.4" x14ac:dyDescent="0.3"/>
  <cols>
    <col min="1" max="1" width="10.88671875" bestFit="1" customWidth="1"/>
    <col min="2" max="2" width="26" customWidth="1"/>
    <col min="3" max="3" width="16" customWidth="1"/>
    <col min="4" max="4" width="16.5546875" customWidth="1"/>
    <col min="5" max="5" width="18.88671875" bestFit="1" customWidth="1"/>
    <col min="6" max="6" width="19.109375" bestFit="1" customWidth="1"/>
  </cols>
  <sheetData>
    <row r="3" spans="1:2" x14ac:dyDescent="0.25">
      <c r="A3" s="26" t="s">
        <v>252</v>
      </c>
      <c r="B3" t="s">
        <v>1058</v>
      </c>
    </row>
    <row r="4" spans="1:2" x14ac:dyDescent="0.25">
      <c r="A4" s="27">
        <v>2010</v>
      </c>
      <c r="B4" s="29">
        <v>11901</v>
      </c>
    </row>
    <row r="5" spans="1:2" x14ac:dyDescent="0.25">
      <c r="A5" s="27">
        <v>2011</v>
      </c>
      <c r="B5" s="29">
        <v>12014</v>
      </c>
    </row>
    <row r="6" spans="1:2" x14ac:dyDescent="0.25">
      <c r="A6" s="27">
        <v>2012</v>
      </c>
      <c r="B6" s="29">
        <v>12221</v>
      </c>
    </row>
    <row r="7" spans="1:2" x14ac:dyDescent="0.25">
      <c r="A7" s="27">
        <v>2013</v>
      </c>
      <c r="B7" s="29">
        <v>12445</v>
      </c>
    </row>
    <row r="8" spans="1:2" x14ac:dyDescent="0.25">
      <c r="A8" s="27">
        <v>2014</v>
      </c>
      <c r="B8" s="29">
        <v>12568</v>
      </c>
    </row>
    <row r="9" spans="1:2" x14ac:dyDescent="0.25">
      <c r="A9" s="27">
        <v>2015</v>
      </c>
      <c r="B9" s="29">
        <v>12671</v>
      </c>
    </row>
    <row r="10" spans="1:2" x14ac:dyDescent="0.25">
      <c r="A10" s="27">
        <v>2016</v>
      </c>
      <c r="B10" s="29">
        <v>12755</v>
      </c>
    </row>
    <row r="11" spans="1:2" x14ac:dyDescent="0.25">
      <c r="A11" s="27" t="s">
        <v>253</v>
      </c>
      <c r="B11" s="29">
        <v>86575</v>
      </c>
    </row>
    <row r="19" spans="1:6" x14ac:dyDescent="0.25">
      <c r="A19" s="26" t="s">
        <v>252</v>
      </c>
      <c r="B19" s="196" t="s">
        <v>1080</v>
      </c>
      <c r="C19" s="196" t="s">
        <v>1081</v>
      </c>
      <c r="D19" s="196" t="s">
        <v>1076</v>
      </c>
      <c r="E19" s="196" t="s">
        <v>1079</v>
      </c>
      <c r="F19" s="196" t="s">
        <v>1082</v>
      </c>
    </row>
    <row r="20" spans="1:6" x14ac:dyDescent="0.25">
      <c r="A20" s="27">
        <v>2005</v>
      </c>
      <c r="B20" s="29">
        <v>1412</v>
      </c>
      <c r="C20" s="29">
        <v>1241</v>
      </c>
      <c r="D20" s="29">
        <v>245</v>
      </c>
      <c r="E20" s="29">
        <v>89</v>
      </c>
      <c r="F20" s="29">
        <v>14</v>
      </c>
    </row>
    <row r="21" spans="1:6" x14ac:dyDescent="0.25">
      <c r="A21" s="27">
        <v>2006</v>
      </c>
      <c r="B21" s="29">
        <v>2435</v>
      </c>
      <c r="C21" s="29">
        <v>2411</v>
      </c>
      <c r="D21" s="29">
        <v>548</v>
      </c>
      <c r="E21" s="29">
        <v>102</v>
      </c>
      <c r="F21" s="29">
        <v>33</v>
      </c>
    </row>
    <row r="22" spans="1:6" x14ac:dyDescent="0.25">
      <c r="A22" s="27">
        <v>2007</v>
      </c>
      <c r="B22" s="29">
        <v>2167</v>
      </c>
      <c r="C22" s="29">
        <v>1572</v>
      </c>
      <c r="D22" s="29">
        <v>451</v>
      </c>
      <c r="E22" s="29">
        <v>117</v>
      </c>
      <c r="F22" s="29">
        <v>29</v>
      </c>
    </row>
    <row r="23" spans="1:6" x14ac:dyDescent="0.25">
      <c r="A23" s="27">
        <v>2008</v>
      </c>
      <c r="B23" s="29">
        <v>2500</v>
      </c>
      <c r="C23" s="29">
        <v>1992</v>
      </c>
      <c r="D23" s="29">
        <v>387</v>
      </c>
      <c r="E23" s="29">
        <v>120</v>
      </c>
      <c r="F23" s="29">
        <v>33</v>
      </c>
    </row>
    <row r="24" spans="1:6" x14ac:dyDescent="0.25">
      <c r="A24" s="27">
        <v>2009</v>
      </c>
      <c r="B24" s="29">
        <v>2435</v>
      </c>
      <c r="C24" s="29">
        <v>2411</v>
      </c>
      <c r="D24" s="29">
        <v>548</v>
      </c>
      <c r="E24" s="29">
        <v>102</v>
      </c>
      <c r="F24" s="29">
        <v>33</v>
      </c>
    </row>
    <row r="25" spans="1:6" x14ac:dyDescent="0.25">
      <c r="A25" s="27">
        <v>2010</v>
      </c>
      <c r="B25" s="29">
        <v>2167</v>
      </c>
      <c r="C25" s="29">
        <v>1572</v>
      </c>
      <c r="D25" s="29">
        <v>451</v>
      </c>
      <c r="E25" s="29">
        <v>117</v>
      </c>
      <c r="F25" s="29">
        <v>29</v>
      </c>
    </row>
    <row r="26" spans="1:6" x14ac:dyDescent="0.25">
      <c r="A26" s="27">
        <v>2011</v>
      </c>
      <c r="B26" s="29">
        <v>2500</v>
      </c>
      <c r="C26" s="29">
        <v>1992</v>
      </c>
      <c r="D26" s="29">
        <v>387</v>
      </c>
      <c r="E26" s="29">
        <v>120</v>
      </c>
      <c r="F26" s="29">
        <v>33</v>
      </c>
    </row>
    <row r="27" spans="1:6" x14ac:dyDescent="0.25">
      <c r="A27" s="27">
        <v>2012</v>
      </c>
      <c r="B27" s="29">
        <v>2435</v>
      </c>
      <c r="C27" s="29">
        <v>2411</v>
      </c>
      <c r="D27" s="29">
        <v>548</v>
      </c>
      <c r="E27" s="29">
        <v>102</v>
      </c>
      <c r="F27" s="29">
        <v>33</v>
      </c>
    </row>
    <row r="28" spans="1:6" x14ac:dyDescent="0.25">
      <c r="A28" s="27">
        <v>2013</v>
      </c>
      <c r="B28" s="29">
        <v>2167</v>
      </c>
      <c r="C28" s="29">
        <v>1572</v>
      </c>
      <c r="D28" s="29">
        <v>451</v>
      </c>
      <c r="E28" s="29">
        <v>117</v>
      </c>
      <c r="F28" s="29">
        <v>29</v>
      </c>
    </row>
    <row r="29" spans="1:6" x14ac:dyDescent="0.25">
      <c r="A29" s="27">
        <v>2014</v>
      </c>
      <c r="B29" s="29">
        <v>2541</v>
      </c>
      <c r="C29" s="29">
        <v>2004</v>
      </c>
      <c r="D29" s="29">
        <v>387</v>
      </c>
      <c r="E29" s="29">
        <v>120</v>
      </c>
      <c r="F29" s="29">
        <v>33</v>
      </c>
    </row>
    <row r="30" spans="1:6" x14ac:dyDescent="0.25">
      <c r="A30" s="27">
        <v>2015</v>
      </c>
      <c r="B30" s="29">
        <v>4541</v>
      </c>
      <c r="C30" s="29">
        <v>2571</v>
      </c>
      <c r="D30" s="29">
        <v>439</v>
      </c>
      <c r="E30" s="29">
        <v>118</v>
      </c>
      <c r="F30" s="29">
        <v>26</v>
      </c>
    </row>
    <row r="31" spans="1:6" x14ac:dyDescent="0.25">
      <c r="A31" s="27">
        <v>2016</v>
      </c>
      <c r="B31" s="29">
        <v>3956</v>
      </c>
      <c r="C31" s="29">
        <v>2780</v>
      </c>
      <c r="D31" s="29">
        <v>403</v>
      </c>
      <c r="E31" s="29">
        <v>114</v>
      </c>
      <c r="F31" s="29">
        <v>24</v>
      </c>
    </row>
    <row r="32" spans="1:6" x14ac:dyDescent="0.25">
      <c r="A32" s="27" t="s">
        <v>253</v>
      </c>
      <c r="B32" s="29">
        <v>31256</v>
      </c>
      <c r="C32" s="29">
        <v>24529</v>
      </c>
      <c r="D32" s="29">
        <v>5245</v>
      </c>
      <c r="E32" s="29">
        <v>1338</v>
      </c>
      <c r="F32" s="29">
        <v>349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82"/>
  <sheetViews>
    <sheetView topLeftCell="A250" zoomScale="110" zoomScaleNormal="110" workbookViewId="0">
      <selection activeCell="Q254" sqref="Q254"/>
    </sheetView>
  </sheetViews>
  <sheetFormatPr defaultColWidth="9.109375" defaultRowHeight="14.4" x14ac:dyDescent="0.3"/>
  <cols>
    <col min="1" max="16384" width="9.109375" style="199"/>
  </cols>
  <sheetData>
    <row r="2" spans="1:1" ht="15" x14ac:dyDescent="0.25">
      <c r="A2" s="199" t="s">
        <v>921</v>
      </c>
    </row>
    <row r="82" ht="15.75" customHeight="1" x14ac:dyDescent="0.25"/>
  </sheetData>
  <pageMargins left="0.31496062992125984" right="0.11811023622047245" top="0.15748031496062992" bottom="0.15748031496062992" header="0.31496062992125984" footer="0.31496062992125984"/>
  <pageSetup paperSize="8" orientation="landscape"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38</vt:i4>
      </vt:variant>
    </vt:vector>
  </HeadingPairs>
  <TitlesOfParts>
    <vt:vector size="38" baseType="lpstr">
      <vt:lpstr>Duurzame ontwikkeling</vt:lpstr>
      <vt:lpstr>People</vt:lpstr>
      <vt:lpstr>1 Draaitab Geen armoede</vt:lpstr>
      <vt:lpstr>2 Draaitab Geen honger</vt:lpstr>
      <vt:lpstr>3 Draaitab gezondheid&amp;welzijn</vt:lpstr>
      <vt:lpstr>4 Draaitab kwaliteitsonderwijs</vt:lpstr>
      <vt:lpstr>5 Draaitab Gendergelijkheid</vt:lpstr>
      <vt:lpstr>6 Draaitab schoon water</vt:lpstr>
      <vt:lpstr>Prosperity</vt:lpstr>
      <vt:lpstr>7 Draaitabellen B&amp;D energie </vt:lpstr>
      <vt:lpstr>8 Draaitab Eerlijk werk</vt:lpstr>
      <vt:lpstr>9 Draaitab Ind Inno Infra </vt:lpstr>
      <vt:lpstr>10 Draaitab Ongelijkheid verm</vt:lpstr>
      <vt:lpstr>10 Budget ontwikkelingssamenw</vt:lpstr>
      <vt:lpstr>11 Duurzame S&amp;G Draaitabellen</vt:lpstr>
      <vt:lpstr>12 Draaitab verantw cons &amp; prod</vt:lpstr>
      <vt:lpstr>13 Draaitab Klimaatactie</vt:lpstr>
      <vt:lpstr>14 Draaitab Leven in het water</vt:lpstr>
      <vt:lpstr>15 Draaitab Leven op het land</vt:lpstr>
      <vt:lpstr>16 Draaitab Vrede en veiligheid</vt:lpstr>
      <vt:lpstr>Planet</vt:lpstr>
      <vt:lpstr>Peace</vt:lpstr>
      <vt:lpstr>Partnership</vt:lpstr>
      <vt:lpstr>PZ Gavers</vt:lpstr>
      <vt:lpstr>WOL </vt:lpstr>
      <vt:lpstr>COMM</vt:lpstr>
      <vt:lpstr>Evolutie_bevolking_arr.Kortrijk</vt:lpstr>
      <vt:lpstr>Bevol. arr. Kortrijk</vt:lpstr>
      <vt:lpstr>Zorgbedrijf</vt:lpstr>
      <vt:lpstr>OCMW Sociale dienst</vt:lpstr>
      <vt:lpstr>B&amp;W Welzijn</vt:lpstr>
      <vt:lpstr>Financiën</vt:lpstr>
      <vt:lpstr>VT</vt:lpstr>
      <vt:lpstr>M&amp;P Strategische planning</vt:lpstr>
      <vt:lpstr>GGZ Wonen</vt:lpstr>
      <vt:lpstr>GGZ Stedenbouw en RO</vt:lpstr>
      <vt:lpstr>GGZ Milieu</vt:lpstr>
      <vt:lpstr>Facility</vt:lpstr>
    </vt:vector>
  </TitlesOfParts>
  <Company>Harelbeke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Ellen Vandeputte</dc:creator>
  <cp:lastModifiedBy>Administrator</cp:lastModifiedBy>
  <cp:lastPrinted>2018-04-27T09:58:16Z</cp:lastPrinted>
  <dcterms:created xsi:type="dcterms:W3CDTF">2018-01-30T10:36:07Z</dcterms:created>
  <dcterms:modified xsi:type="dcterms:W3CDTF">2018-05-02T14:12:50Z</dcterms:modified>
</cp:coreProperties>
</file>